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D:\CENTURION UNIVERSITY\NAAC ACCRIDITION\CO-PO-PSO B.Sc. Ag REVISED\NEW REVISED REPORTS\BSC AG\"/>
    </mc:Choice>
  </mc:AlternateContent>
  <xr:revisionPtr revIDLastSave="0" documentId="13_ncr:1_{00CBD844-7FDE-4697-A248-E17D48A673D9}" xr6:coauthVersionLast="47" xr6:coauthVersionMax="47" xr10:uidLastSave="{00000000-0000-0000-0000-000000000000}"/>
  <bookViews>
    <workbookView xWindow="-120" yWindow="-120" windowWidth="29040" windowHeight="15840" tabRatio="997" xr2:uid="{00000000-000D-0000-FFFF-FFFF00000000}"/>
  </bookViews>
  <sheets>
    <sheet name="ASAE1101" sheetId="74" r:id="rId1"/>
    <sheet name="ASAE2203" sheetId="75" r:id="rId2"/>
    <sheet name="ASAE1202" sheetId="76" r:id="rId3"/>
    <sheet name="ASAE3204" sheetId="77" r:id="rId4"/>
    <sheet name="ASAI 2101" sheetId="72" r:id="rId5"/>
    <sheet name="ASAI 2101 4TH SEM" sheetId="73" r:id="rId6"/>
    <sheet name="ASAS 1101" sheetId="70" r:id="rId7"/>
    <sheet name="ASAS 1101 2ND SEM" sheetId="71" r:id="rId8"/>
    <sheet name="ASAE 3204" sheetId="69" r:id="rId9"/>
    <sheet name="ASAC 1101" sheetId="65" r:id="rId10"/>
    <sheet name="ASAC 2202" sheetId="66" r:id="rId11"/>
    <sheet name="ASAC 3103" sheetId="67" r:id="rId12"/>
    <sheet name="ASES 1101" sheetId="68" r:id="rId13"/>
    <sheet name="ASRW 4101" sheetId="63" r:id="rId14"/>
    <sheet name="ASEP 4201" sheetId="64" r:id="rId15"/>
    <sheet name="ASPP1101" sheetId="58" r:id="rId16"/>
    <sheet name="ASAM1201" sheetId="59" r:id="rId17"/>
    <sheet name="ASPP2202" sheetId="60" r:id="rId18"/>
    <sheet name="ASPP3103" sheetId="61" r:id="rId19"/>
    <sheet name="ASPP3204" sheetId="62" r:id="rId20"/>
    <sheet name="ASHO1101" sheetId="53" r:id="rId21"/>
    <sheet name="ASHO1203" sheetId="54" r:id="rId22"/>
    <sheet name="ASHO2102" sheetId="55" r:id="rId23"/>
    <sheet name="ASHO2204" sheetId="56" r:id="rId24"/>
    <sheet name="ASHO3205" sheetId="57" r:id="rId25"/>
    <sheet name="ASPG 1101" sheetId="47" r:id="rId26"/>
    <sheet name="ASPG 2103" sheetId="48" r:id="rId27"/>
    <sheet name="ASPG 2202" sheetId="49" r:id="rId28"/>
    <sheet name="ASPG 3104" sheetId="50" r:id="rId29"/>
    <sheet name="ASPG 3205" sheetId="51" r:id="rId30"/>
    <sheet name="ASIP 3201" sheetId="52" r:id="rId31"/>
    <sheet name="ASFS3101" sheetId="46" r:id="rId32"/>
    <sheet name="ASEE 1102" sheetId="40" r:id="rId33"/>
    <sheet name="ASEE 1201" sheetId="41" r:id="rId34"/>
    <sheet name="ASHV 2101" sheetId="42" r:id="rId35"/>
    <sheet name="ASEE 2101" sheetId="43" r:id="rId36"/>
    <sheet name="ASEE 2104" sheetId="44" r:id="rId37"/>
    <sheet name="ASEE 3103" sheetId="45" r:id="rId38"/>
    <sheet name="ASEN 1201" sheetId="36" r:id="rId39"/>
    <sheet name="ASEN 2102" sheetId="37" r:id="rId40"/>
    <sheet name="ASEN 3103" sheetId="38" r:id="rId41"/>
    <sheet name="ASEN 3204" sheetId="39" r:id="rId42"/>
    <sheet name="ASEL1101" sheetId="35" r:id="rId43"/>
    <sheet name="ASEM1101  " sheetId="34" r:id="rId44"/>
    <sheet name="ASTE2201" sheetId="31" r:id="rId45"/>
    <sheet name="ASTE3102  " sheetId="32" r:id="rId46"/>
    <sheet name="ASTE3203  " sheetId="33" r:id="rId47"/>
    <sheet name="ASSE 3203" sheetId="30" r:id="rId48"/>
    <sheet name="ASOE2201" sheetId="27" r:id="rId49"/>
    <sheet name="ASOE3102" sheetId="28" r:id="rId50"/>
    <sheet name="ASOE3203" sheetId="29" r:id="rId51"/>
    <sheet name="ASHE 2201" sheetId="26" r:id="rId52"/>
    <sheet name="ASFE 3102" sheetId="24" r:id="rId53"/>
    <sheet name="ASFE 3203" sheetId="25" r:id="rId54"/>
    <sheet name="ASEC 1101" sheetId="20" r:id="rId55"/>
    <sheet name="ASEC 2102" sheetId="21" r:id="rId56"/>
    <sheet name="ASEC 2103" sheetId="22" r:id="rId57"/>
    <sheet name="ASEC 3204" sheetId="23" r:id="rId58"/>
    <sheet name="ASPH 1201" sheetId="19" r:id="rId59"/>
    <sheet name="ASPB2201" sheetId="18" r:id="rId60"/>
    <sheet name="ASBC 2101" sheetId="17" r:id="rId61"/>
    <sheet name="ASAP 2101" sheetId="16" r:id="rId62"/>
    <sheet name="ASAG 1101" sheetId="3" r:id="rId63"/>
    <sheet name="ASIF 1201" sheetId="4" r:id="rId64"/>
    <sheet name="ASAG 1202" sheetId="5" r:id="rId65"/>
    <sheet name="ASAG 1206" sheetId="6" r:id="rId66"/>
    <sheet name="ASAH 1101" sheetId="7" r:id="rId67"/>
    <sheet name="ASAG 2103" sheetId="8" r:id="rId68"/>
    <sheet name="ASAG 2204" sheetId="9" r:id="rId69"/>
    <sheet name="ASAG 2105" sheetId="10" r:id="rId70"/>
    <sheet name="ASAG 3108" sheetId="11" r:id="rId71"/>
    <sheet name="ASAG 2211" sheetId="12" r:id="rId72"/>
    <sheet name="ASAG 3209" sheetId="13" r:id="rId73"/>
    <sheet name="ASAG 3110" sheetId="14" r:id="rId74"/>
    <sheet name="ASAG 3207" sheetId="15" r:id="rId75"/>
    <sheet name="ASAH 1101 2" sheetId="2" r:id="rId76"/>
    <sheet name="Sheet1" sheetId="1" r:id="rId77"/>
  </sheets>
  <externalReferences>
    <externalReference r:id="rId78"/>
  </externalReferences>
  <definedNames>
    <definedName name="_xlnm._FilterDatabase" localSheetId="7" hidden="1">'ASAS 1101 2ND SEM'!$A$1:$W$82</definedName>
    <definedName name="_xlnm._FilterDatabase" localSheetId="60" hidden="1">'ASBC 2101'!$A$1:$W$84</definedName>
    <definedName name="_xlnm._FilterDatabase" localSheetId="54" hidden="1">'ASEC 1101'!$A$1:$W$82</definedName>
    <definedName name="_xlnm._FilterDatabase" localSheetId="32" hidden="1">'ASEE 1102'!$A$1:$W$82</definedName>
    <definedName name="_xlnm._FilterDatabase" localSheetId="33" hidden="1">'ASEE 1201'!$A$1:$W$82</definedName>
    <definedName name="_xlnm._FilterDatabase" localSheetId="35" hidden="1">'ASEE 2101'!$A$1:$W$82</definedName>
    <definedName name="_xlnm._FilterDatabase" localSheetId="36" hidden="1">'ASEE 2104'!$A$1:$W$82</definedName>
    <definedName name="_xlnm._FilterDatabase" localSheetId="37" hidden="1">'ASEE 3103'!$A$1:$W$82</definedName>
    <definedName name="_xlnm._FilterDatabase" localSheetId="42" hidden="1">ASEL1101!$A$1:$W$82</definedName>
    <definedName name="_xlnm._FilterDatabase" localSheetId="43" hidden="1">'ASEM1101  '!$A$1:$W$82</definedName>
    <definedName name="_xlnm._FilterDatabase" localSheetId="38" hidden="1">'ASEN 1201'!$A$1:$W$82</definedName>
    <definedName name="_xlnm._FilterDatabase" localSheetId="12" hidden="1">'ASES 1101'!$A$1:$T$82</definedName>
    <definedName name="_xlnm._FilterDatabase" localSheetId="52" hidden="1">'ASFE 3102'!$A$1:$W$82</definedName>
    <definedName name="_xlnm._FilterDatabase" localSheetId="31" hidden="1">ASFS3101!$A$1:$T$83</definedName>
    <definedName name="_xlnm._FilterDatabase" localSheetId="51" hidden="1">'ASHE 2201'!$A$1:$W$82</definedName>
    <definedName name="_xlnm._FilterDatabase" localSheetId="20" hidden="1">ASHO1101!$A$1:$W$82</definedName>
    <definedName name="_xlnm._FilterDatabase" localSheetId="21" hidden="1">ASHO1203!$A$1:$W$83</definedName>
    <definedName name="_xlnm._FilterDatabase" localSheetId="22" hidden="1">ASHO2102!$A$1:$W$84</definedName>
    <definedName name="_xlnm._FilterDatabase" localSheetId="23" hidden="1">ASHO2204!$A$1:$W$83</definedName>
    <definedName name="_xlnm._FilterDatabase" localSheetId="24" hidden="1">ASHO3205!$A$1:$W$82</definedName>
    <definedName name="_xlnm._FilterDatabase" localSheetId="34" hidden="1">'ASHV 2101'!$A$1:$W$82</definedName>
    <definedName name="_xlnm._FilterDatabase" localSheetId="48" hidden="1">ASOE2201!$A$1:$T$83</definedName>
    <definedName name="_xlnm._FilterDatabase" localSheetId="59" hidden="1">ASPB2201!$A$1:$W$82</definedName>
    <definedName name="_xlnm._FilterDatabase" localSheetId="58" hidden="1">'ASPH 1201'!$A$1:$W$84</definedName>
    <definedName name="_xlnm._FilterDatabase" localSheetId="15" hidden="1">ASPP1101!$A$1:$T$83</definedName>
    <definedName name="_xlnm._FilterDatabase" localSheetId="13" hidden="1">'ASRW 4101'!$A$1:$W$85</definedName>
    <definedName name="_xlnm._FilterDatabase" localSheetId="47" hidden="1">'ASSE 3203'!$A$1:$W$82</definedName>
    <definedName name="_xlnm._FilterDatabase" localSheetId="44" hidden="1">ASTE2201!$A$1:$W$82</definedName>
    <definedName name="_xlnm._FilterDatabase" localSheetId="45" hidden="1">'ASTE3102  '!$A$1:$W$82</definedName>
    <definedName name="_xlnm._FilterDatabase" localSheetId="46" hidden="1">'ASTE3203  '!$A$1:$W$82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5" i="77" l="1"/>
  <c r="N15" i="77"/>
  <c r="M15" i="77"/>
  <c r="T14" i="77"/>
  <c r="T15" i="77" s="1"/>
  <c r="S14" i="77"/>
  <c r="S15" i="77" s="1"/>
  <c r="R14" i="77"/>
  <c r="R15" i="77" s="1"/>
  <c r="Q14" i="77"/>
  <c r="Q15" i="77" s="1"/>
  <c r="P14" i="77"/>
  <c r="P15" i="77" s="1"/>
  <c r="O14" i="77"/>
  <c r="N14" i="77"/>
  <c r="M14" i="77"/>
  <c r="L14" i="77"/>
  <c r="L15" i="77" s="1"/>
  <c r="K14" i="77"/>
  <c r="K15" i="77" s="1"/>
  <c r="J14" i="77"/>
  <c r="J15" i="77" s="1"/>
  <c r="I14" i="77"/>
  <c r="I15" i="77" s="1"/>
  <c r="H14" i="77"/>
  <c r="H15" i="77" s="1"/>
  <c r="F12" i="77"/>
  <c r="H6" i="77" s="1"/>
  <c r="D12" i="77"/>
  <c r="D11" i="77"/>
  <c r="F10" i="77"/>
  <c r="F11" i="77" s="1"/>
  <c r="D10" i="77"/>
  <c r="H5" i="77"/>
  <c r="H7" i="77" s="1"/>
  <c r="R15" i="76"/>
  <c r="Q15" i="76"/>
  <c r="P15" i="76"/>
  <c r="J15" i="76"/>
  <c r="I15" i="76"/>
  <c r="H15" i="76"/>
  <c r="T14" i="76"/>
  <c r="T15" i="76" s="1"/>
  <c r="S14" i="76"/>
  <c r="S15" i="76" s="1"/>
  <c r="R14" i="76"/>
  <c r="Q14" i="76"/>
  <c r="P14" i="76"/>
  <c r="O14" i="76"/>
  <c r="O15" i="76" s="1"/>
  <c r="N14" i="76"/>
  <c r="N15" i="76" s="1"/>
  <c r="M14" i="76"/>
  <c r="M15" i="76" s="1"/>
  <c r="L14" i="76"/>
  <c r="L15" i="76" s="1"/>
  <c r="K14" i="76"/>
  <c r="K15" i="76" s="1"/>
  <c r="J14" i="76"/>
  <c r="I14" i="76"/>
  <c r="H14" i="76"/>
  <c r="F12" i="76"/>
  <c r="H6" i="76" s="1"/>
  <c r="D12" i="76"/>
  <c r="F11" i="76"/>
  <c r="D11" i="76"/>
  <c r="F10" i="76"/>
  <c r="D10" i="76"/>
  <c r="H5" i="76"/>
  <c r="H7" i="76" s="1"/>
  <c r="S15" i="75"/>
  <c r="R15" i="75"/>
  <c r="M15" i="75"/>
  <c r="K15" i="75"/>
  <c r="J15" i="75"/>
  <c r="T14" i="75"/>
  <c r="T15" i="75" s="1"/>
  <c r="S14" i="75"/>
  <c r="R14" i="75"/>
  <c r="Q14" i="75"/>
  <c r="Q15" i="75" s="1"/>
  <c r="P14" i="75"/>
  <c r="P15" i="75" s="1"/>
  <c r="O14" i="75"/>
  <c r="O15" i="75" s="1"/>
  <c r="N14" i="75"/>
  <c r="N15" i="75" s="1"/>
  <c r="M14" i="75"/>
  <c r="L14" i="75"/>
  <c r="L15" i="75" s="1"/>
  <c r="K14" i="75"/>
  <c r="J14" i="75"/>
  <c r="I14" i="75"/>
  <c r="I15" i="75" s="1"/>
  <c r="H14" i="75"/>
  <c r="H15" i="75" s="1"/>
  <c r="F12" i="75"/>
  <c r="H6" i="75" s="1"/>
  <c r="D12" i="75"/>
  <c r="F10" i="75"/>
  <c r="F11" i="75" s="1"/>
  <c r="D10" i="75"/>
  <c r="D11" i="75" s="1"/>
  <c r="H5" i="75"/>
  <c r="H7" i="75" s="1"/>
  <c r="P15" i="74"/>
  <c r="N15" i="74"/>
  <c r="M15" i="74"/>
  <c r="H15" i="74"/>
  <c r="T14" i="74"/>
  <c r="T15" i="74" s="1"/>
  <c r="S14" i="74"/>
  <c r="S15" i="74" s="1"/>
  <c r="R14" i="74"/>
  <c r="R15" i="74" s="1"/>
  <c r="Q14" i="74"/>
  <c r="Q15" i="74" s="1"/>
  <c r="P14" i="74"/>
  <c r="O14" i="74"/>
  <c r="O15" i="74" s="1"/>
  <c r="N14" i="74"/>
  <c r="M14" i="74"/>
  <c r="L14" i="74"/>
  <c r="L15" i="74" s="1"/>
  <c r="K14" i="74"/>
  <c r="K15" i="74" s="1"/>
  <c r="J14" i="74"/>
  <c r="J15" i="74" s="1"/>
  <c r="I14" i="74"/>
  <c r="I15" i="74" s="1"/>
  <c r="H14" i="74"/>
  <c r="F12" i="74"/>
  <c r="H6" i="74" s="1"/>
  <c r="D12" i="74"/>
  <c r="F10" i="74"/>
  <c r="F11" i="74" s="1"/>
  <c r="D10" i="74"/>
  <c r="D11" i="74" s="1"/>
  <c r="H5" i="74"/>
  <c r="H7" i="74" s="1"/>
  <c r="O16" i="73"/>
  <c r="M16" i="73"/>
  <c r="K16" i="73"/>
  <c r="T15" i="73"/>
  <c r="T16" i="73" s="1"/>
  <c r="S15" i="73"/>
  <c r="S16" i="73" s="1"/>
  <c r="R15" i="73"/>
  <c r="R16" i="73" s="1"/>
  <c r="Q15" i="73"/>
  <c r="Q16" i="73" s="1"/>
  <c r="P15" i="73"/>
  <c r="P16" i="73" s="1"/>
  <c r="O15" i="73"/>
  <c r="N15" i="73"/>
  <c r="N16" i="73" s="1"/>
  <c r="M15" i="73"/>
  <c r="L15" i="73"/>
  <c r="L16" i="73" s="1"/>
  <c r="K15" i="73"/>
  <c r="J15" i="73"/>
  <c r="J16" i="73" s="1"/>
  <c r="I15" i="73"/>
  <c r="I16" i="73" s="1"/>
  <c r="H15" i="73"/>
  <c r="H16" i="73" s="1"/>
  <c r="F12" i="73"/>
  <c r="D12" i="73"/>
  <c r="H5" i="73" s="1"/>
  <c r="H7" i="73" s="1"/>
  <c r="F10" i="73"/>
  <c r="F11" i="73" s="1"/>
  <c r="D10" i="73"/>
  <c r="D11" i="73" s="1"/>
  <c r="H6" i="73"/>
  <c r="T16" i="72"/>
  <c r="R16" i="72"/>
  <c r="Q16" i="72"/>
  <c r="P16" i="72"/>
  <c r="N16" i="72"/>
  <c r="L16" i="72"/>
  <c r="J16" i="72"/>
  <c r="I16" i="72"/>
  <c r="H16" i="72"/>
  <c r="T15" i="72"/>
  <c r="S15" i="72"/>
  <c r="S16" i="72" s="1"/>
  <c r="R15" i="72"/>
  <c r="Q15" i="72"/>
  <c r="P15" i="72"/>
  <c r="O15" i="72"/>
  <c r="O16" i="72" s="1"/>
  <c r="N15" i="72"/>
  <c r="M15" i="72"/>
  <c r="M16" i="72" s="1"/>
  <c r="L15" i="72"/>
  <c r="K15" i="72"/>
  <c r="K16" i="72" s="1"/>
  <c r="J15" i="72"/>
  <c r="I15" i="72"/>
  <c r="H15" i="72"/>
  <c r="F12" i="72"/>
  <c r="H6" i="72" s="1"/>
  <c r="D12" i="72"/>
  <c r="H5" i="72" s="1"/>
  <c r="F11" i="72"/>
  <c r="F10" i="72"/>
  <c r="D10" i="72"/>
  <c r="D11" i="72" s="1"/>
  <c r="H7" i="72" l="1"/>
  <c r="P15" i="71"/>
  <c r="N15" i="71"/>
  <c r="M15" i="71"/>
  <c r="H15" i="71"/>
  <c r="T14" i="71"/>
  <c r="T15" i="71" s="1"/>
  <c r="S14" i="71"/>
  <c r="S15" i="71" s="1"/>
  <c r="R14" i="71"/>
  <c r="R15" i="71" s="1"/>
  <c r="Q14" i="71"/>
  <c r="Q15" i="71" s="1"/>
  <c r="P14" i="71"/>
  <c r="O14" i="71"/>
  <c r="O15" i="71" s="1"/>
  <c r="N14" i="71"/>
  <c r="M14" i="71"/>
  <c r="L14" i="71"/>
  <c r="L15" i="71" s="1"/>
  <c r="K14" i="71"/>
  <c r="K15" i="71" s="1"/>
  <c r="J14" i="71"/>
  <c r="J15" i="71" s="1"/>
  <c r="I14" i="71"/>
  <c r="I15" i="71" s="1"/>
  <c r="H14" i="71"/>
  <c r="F12" i="71"/>
  <c r="H6" i="71" s="1"/>
  <c r="D12" i="71"/>
  <c r="F10" i="71"/>
  <c r="F11" i="71" s="1"/>
  <c r="D10" i="71"/>
  <c r="D11" i="71" s="1"/>
  <c r="H5" i="71"/>
  <c r="H7" i="71" s="1"/>
  <c r="S15" i="70"/>
  <c r="Q15" i="70"/>
  <c r="P15" i="70"/>
  <c r="K15" i="70"/>
  <c r="I15" i="70"/>
  <c r="H15" i="70"/>
  <c r="T14" i="70"/>
  <c r="T15" i="70" s="1"/>
  <c r="S14" i="70"/>
  <c r="R14" i="70"/>
  <c r="R15" i="70" s="1"/>
  <c r="Q14" i="70"/>
  <c r="P14" i="70"/>
  <c r="O14" i="70"/>
  <c r="O15" i="70" s="1"/>
  <c r="N14" i="70"/>
  <c r="N15" i="70" s="1"/>
  <c r="M14" i="70"/>
  <c r="M15" i="70" s="1"/>
  <c r="L14" i="70"/>
  <c r="L15" i="70" s="1"/>
  <c r="K14" i="70"/>
  <c r="J14" i="70"/>
  <c r="J15" i="70" s="1"/>
  <c r="I14" i="70"/>
  <c r="H14" i="70"/>
  <c r="F12" i="70"/>
  <c r="D12" i="70"/>
  <c r="H5" i="70" s="1"/>
  <c r="H7" i="70" s="1"/>
  <c r="F11" i="70"/>
  <c r="F10" i="70"/>
  <c r="D10" i="70"/>
  <c r="D11" i="70" s="1"/>
  <c r="H6" i="70"/>
  <c r="P16" i="69"/>
  <c r="O16" i="69"/>
  <c r="N16" i="69"/>
  <c r="M16" i="69"/>
  <c r="H16" i="69"/>
  <c r="T15" i="69"/>
  <c r="T16" i="69" s="1"/>
  <c r="S15" i="69"/>
  <c r="S16" i="69" s="1"/>
  <c r="R15" i="69"/>
  <c r="R16" i="69" s="1"/>
  <c r="Q15" i="69"/>
  <c r="Q16" i="69" s="1"/>
  <c r="P15" i="69"/>
  <c r="O15" i="69"/>
  <c r="N15" i="69"/>
  <c r="M15" i="69"/>
  <c r="L15" i="69"/>
  <c r="L16" i="69" s="1"/>
  <c r="K15" i="69"/>
  <c r="K16" i="69" s="1"/>
  <c r="J15" i="69"/>
  <c r="J16" i="69" s="1"/>
  <c r="I15" i="69"/>
  <c r="I16" i="69" s="1"/>
  <c r="H15" i="69"/>
  <c r="F12" i="69"/>
  <c r="D12" i="69"/>
  <c r="F10" i="69"/>
  <c r="F11" i="69" s="1"/>
  <c r="D10" i="69"/>
  <c r="D11" i="69" s="1"/>
  <c r="H6" i="69"/>
  <c r="H5" i="69"/>
  <c r="H7" i="69" s="1"/>
  <c r="N15" i="68"/>
  <c r="M15" i="68"/>
  <c r="L15" i="68"/>
  <c r="S14" i="68"/>
  <c r="S15" i="68" s="1"/>
  <c r="R14" i="68"/>
  <c r="R15" i="68" s="1"/>
  <c r="Q14" i="68"/>
  <c r="Q15" i="68" s="1"/>
  <c r="P14" i="68"/>
  <c r="P15" i="68" s="1"/>
  <c r="O14" i="68"/>
  <c r="O15" i="68" s="1"/>
  <c r="N14" i="68"/>
  <c r="M14" i="68"/>
  <c r="L14" i="68"/>
  <c r="K14" i="68"/>
  <c r="K15" i="68" s="1"/>
  <c r="J14" i="68"/>
  <c r="J15" i="68" s="1"/>
  <c r="I14" i="68"/>
  <c r="I15" i="68" s="1"/>
  <c r="H14" i="68"/>
  <c r="H15" i="68" s="1"/>
  <c r="F12" i="68"/>
  <c r="D12" i="68"/>
  <c r="F10" i="68"/>
  <c r="F11" i="68" s="1"/>
  <c r="D10" i="68"/>
  <c r="D11" i="68" s="1"/>
  <c r="H6" i="68"/>
  <c r="H7" i="68" s="1"/>
  <c r="H5" i="68"/>
  <c r="P14" i="67"/>
  <c r="O14" i="67"/>
  <c r="N14" i="67"/>
  <c r="H14" i="67"/>
  <c r="T13" i="67"/>
  <c r="T14" i="67" s="1"/>
  <c r="S13" i="67"/>
  <c r="S14" i="67" s="1"/>
  <c r="R13" i="67"/>
  <c r="R14" i="67" s="1"/>
  <c r="Q13" i="67"/>
  <c r="Q14" i="67" s="1"/>
  <c r="P13" i="67"/>
  <c r="O13" i="67"/>
  <c r="N13" i="67"/>
  <c r="M13" i="67"/>
  <c r="M14" i="67" s="1"/>
  <c r="L13" i="67"/>
  <c r="L14" i="67" s="1"/>
  <c r="K13" i="67"/>
  <c r="K14" i="67" s="1"/>
  <c r="J13" i="67"/>
  <c r="J14" i="67" s="1"/>
  <c r="I13" i="67"/>
  <c r="I14" i="67" s="1"/>
  <c r="H13" i="67"/>
  <c r="F12" i="67"/>
  <c r="H6" i="67" s="1"/>
  <c r="D12" i="67"/>
  <c r="D11" i="67"/>
  <c r="F10" i="67"/>
  <c r="F11" i="67" s="1"/>
  <c r="D10" i="67"/>
  <c r="H5" i="67"/>
  <c r="S15" i="66"/>
  <c r="R15" i="66"/>
  <c r="Q15" i="66"/>
  <c r="K15" i="66"/>
  <c r="J15" i="66"/>
  <c r="I15" i="66"/>
  <c r="T14" i="66"/>
  <c r="T15" i="66" s="1"/>
  <c r="S14" i="66"/>
  <c r="R14" i="66"/>
  <c r="Q14" i="66"/>
  <c r="P14" i="66"/>
  <c r="P15" i="66" s="1"/>
  <c r="O14" i="66"/>
  <c r="O15" i="66" s="1"/>
  <c r="N14" i="66"/>
  <c r="N15" i="66" s="1"/>
  <c r="M14" i="66"/>
  <c r="M15" i="66" s="1"/>
  <c r="L14" i="66"/>
  <c r="L15" i="66" s="1"/>
  <c r="K14" i="66"/>
  <c r="J14" i="66"/>
  <c r="I14" i="66"/>
  <c r="H14" i="66"/>
  <c r="H15" i="66" s="1"/>
  <c r="F12" i="66"/>
  <c r="H6" i="66" s="1"/>
  <c r="D12" i="66"/>
  <c r="H5" i="66" s="1"/>
  <c r="F10" i="66"/>
  <c r="F11" i="66" s="1"/>
  <c r="D10" i="66"/>
  <c r="D11" i="66" s="1"/>
  <c r="T15" i="65"/>
  <c r="M15" i="65"/>
  <c r="L15" i="65"/>
  <c r="T14" i="65"/>
  <c r="S14" i="65"/>
  <c r="S15" i="65" s="1"/>
  <c r="R14" i="65"/>
  <c r="R15" i="65" s="1"/>
  <c r="Q14" i="65"/>
  <c r="Q15" i="65" s="1"/>
  <c r="P14" i="65"/>
  <c r="P15" i="65" s="1"/>
  <c r="O14" i="65"/>
  <c r="O15" i="65" s="1"/>
  <c r="N14" i="65"/>
  <c r="N15" i="65" s="1"/>
  <c r="M14" i="65"/>
  <c r="L14" i="65"/>
  <c r="K14" i="65"/>
  <c r="K15" i="65" s="1"/>
  <c r="J14" i="65"/>
  <c r="J15" i="65" s="1"/>
  <c r="I14" i="65"/>
  <c r="I15" i="65" s="1"/>
  <c r="H14" i="65"/>
  <c r="H15" i="65" s="1"/>
  <c r="F12" i="65"/>
  <c r="D12" i="65"/>
  <c r="H5" i="65" s="1"/>
  <c r="H7" i="65" s="1"/>
  <c r="F10" i="65"/>
  <c r="F11" i="65" s="1"/>
  <c r="D10" i="65"/>
  <c r="D11" i="65" s="1"/>
  <c r="H6" i="65"/>
  <c r="T16" i="64"/>
  <c r="T17" i="64" s="1"/>
  <c r="S16" i="64"/>
  <c r="S17" i="64" s="1"/>
  <c r="R16" i="64"/>
  <c r="R17" i="64" s="1"/>
  <c r="Q16" i="64"/>
  <c r="Q17" i="64" s="1"/>
  <c r="P16" i="64"/>
  <c r="P17" i="64" s="1"/>
  <c r="O16" i="64"/>
  <c r="O17" i="64" s="1"/>
  <c r="N16" i="64"/>
  <c r="N17" i="64" s="1"/>
  <c r="M16" i="64"/>
  <c r="M17" i="64" s="1"/>
  <c r="L16" i="64"/>
  <c r="L17" i="64" s="1"/>
  <c r="K16" i="64"/>
  <c r="K17" i="64" s="1"/>
  <c r="J16" i="64"/>
  <c r="J17" i="64" s="1"/>
  <c r="I16" i="64"/>
  <c r="I17" i="64" s="1"/>
  <c r="H16" i="64"/>
  <c r="H17" i="64" s="1"/>
  <c r="F12" i="64"/>
  <c r="H6" i="64" s="1"/>
  <c r="D12" i="64"/>
  <c r="F10" i="64"/>
  <c r="F11" i="64" s="1"/>
  <c r="D10" i="64"/>
  <c r="D11" i="64" s="1"/>
  <c r="H5" i="64"/>
  <c r="T16" i="63"/>
  <c r="T17" i="63" s="1"/>
  <c r="S16" i="63"/>
  <c r="S17" i="63" s="1"/>
  <c r="R16" i="63"/>
  <c r="R17" i="63" s="1"/>
  <c r="Q16" i="63"/>
  <c r="Q17" i="63" s="1"/>
  <c r="P16" i="63"/>
  <c r="P17" i="63" s="1"/>
  <c r="O16" i="63"/>
  <c r="O17" i="63" s="1"/>
  <c r="N16" i="63"/>
  <c r="N17" i="63" s="1"/>
  <c r="M16" i="63"/>
  <c r="M17" i="63" s="1"/>
  <c r="L16" i="63"/>
  <c r="L17" i="63" s="1"/>
  <c r="K16" i="63"/>
  <c r="K17" i="63" s="1"/>
  <c r="J16" i="63"/>
  <c r="J17" i="63" s="1"/>
  <c r="I16" i="63"/>
  <c r="I17" i="63" s="1"/>
  <c r="H16" i="63"/>
  <c r="H17" i="63" s="1"/>
  <c r="F12" i="63"/>
  <c r="D12" i="63"/>
  <c r="F10" i="63"/>
  <c r="F11" i="63" s="1"/>
  <c r="D10" i="63"/>
  <c r="D11" i="63" s="1"/>
  <c r="H7" i="63"/>
  <c r="H6" i="63"/>
  <c r="H5" i="63"/>
  <c r="P16" i="62"/>
  <c r="N16" i="62"/>
  <c r="H16" i="62"/>
  <c r="T15" i="62"/>
  <c r="T16" i="62" s="1"/>
  <c r="S15" i="62"/>
  <c r="S16" i="62" s="1"/>
  <c r="R15" i="62"/>
  <c r="R16" i="62" s="1"/>
  <c r="Q15" i="62"/>
  <c r="Q16" i="62" s="1"/>
  <c r="P15" i="62"/>
  <c r="O15" i="62"/>
  <c r="O16" i="62" s="1"/>
  <c r="N15" i="62"/>
  <c r="M15" i="62"/>
  <c r="M16" i="62" s="1"/>
  <c r="L15" i="62"/>
  <c r="L16" i="62" s="1"/>
  <c r="K15" i="62"/>
  <c r="K16" i="62" s="1"/>
  <c r="J15" i="62"/>
  <c r="J16" i="62" s="1"/>
  <c r="I15" i="62"/>
  <c r="I16" i="62" s="1"/>
  <c r="H15" i="62"/>
  <c r="F12" i="62"/>
  <c r="H6" i="62" s="1"/>
  <c r="D12" i="62"/>
  <c r="F10" i="62"/>
  <c r="F11" i="62" s="1"/>
  <c r="D10" i="62"/>
  <c r="D11" i="62" s="1"/>
  <c r="H5" i="62"/>
  <c r="H7" i="62" s="1"/>
  <c r="S16" i="61"/>
  <c r="Q16" i="61"/>
  <c r="K16" i="61"/>
  <c r="I16" i="61"/>
  <c r="T15" i="61"/>
  <c r="T16" i="61" s="1"/>
  <c r="S15" i="61"/>
  <c r="R15" i="61"/>
  <c r="R16" i="61" s="1"/>
  <c r="Q15" i="61"/>
  <c r="P15" i="61"/>
  <c r="P16" i="61" s="1"/>
  <c r="O15" i="61"/>
  <c r="O16" i="61" s="1"/>
  <c r="N15" i="61"/>
  <c r="N16" i="61" s="1"/>
  <c r="M15" i="61"/>
  <c r="M16" i="61" s="1"/>
  <c r="L15" i="61"/>
  <c r="L16" i="61" s="1"/>
  <c r="K15" i="61"/>
  <c r="J15" i="61"/>
  <c r="J16" i="61" s="1"/>
  <c r="I15" i="61"/>
  <c r="H15" i="61"/>
  <c r="H16" i="61" s="1"/>
  <c r="F12" i="61"/>
  <c r="D12" i="61"/>
  <c r="H5" i="61" s="1"/>
  <c r="H7" i="61" s="1"/>
  <c r="F11" i="61"/>
  <c r="D11" i="61"/>
  <c r="F10" i="61"/>
  <c r="D10" i="61"/>
  <c r="H6" i="61"/>
  <c r="T16" i="60"/>
  <c r="S16" i="60"/>
  <c r="R16" i="60"/>
  <c r="N16" i="60"/>
  <c r="L16" i="60"/>
  <c r="K16" i="60"/>
  <c r="J16" i="60"/>
  <c r="T15" i="60"/>
  <c r="S15" i="60"/>
  <c r="R15" i="60"/>
  <c r="Q15" i="60"/>
  <c r="Q16" i="60" s="1"/>
  <c r="P15" i="60"/>
  <c r="P16" i="60" s="1"/>
  <c r="O15" i="60"/>
  <c r="O16" i="60" s="1"/>
  <c r="N15" i="60"/>
  <c r="M15" i="60"/>
  <c r="M16" i="60" s="1"/>
  <c r="L15" i="60"/>
  <c r="K15" i="60"/>
  <c r="J15" i="60"/>
  <c r="I15" i="60"/>
  <c r="I16" i="60" s="1"/>
  <c r="H15" i="60"/>
  <c r="H16" i="60" s="1"/>
  <c r="F12" i="60"/>
  <c r="H6" i="60" s="1"/>
  <c r="D12" i="60"/>
  <c r="F10" i="60"/>
  <c r="F11" i="60" s="1"/>
  <c r="D10" i="60"/>
  <c r="D11" i="60" s="1"/>
  <c r="H5" i="60"/>
  <c r="H7" i="60" s="1"/>
  <c r="Q16" i="59"/>
  <c r="O16" i="59"/>
  <c r="N16" i="59"/>
  <c r="M16" i="59"/>
  <c r="I16" i="59"/>
  <c r="T15" i="59"/>
  <c r="T16" i="59" s="1"/>
  <c r="S15" i="59"/>
  <c r="S16" i="59" s="1"/>
  <c r="R15" i="59"/>
  <c r="R16" i="59" s="1"/>
  <c r="Q15" i="59"/>
  <c r="P15" i="59"/>
  <c r="P16" i="59" s="1"/>
  <c r="O15" i="59"/>
  <c r="N15" i="59"/>
  <c r="M15" i="59"/>
  <c r="L15" i="59"/>
  <c r="L16" i="59" s="1"/>
  <c r="K15" i="59"/>
  <c r="K16" i="59" s="1"/>
  <c r="J15" i="59"/>
  <c r="J16" i="59" s="1"/>
  <c r="I15" i="59"/>
  <c r="H15" i="59"/>
  <c r="H16" i="59" s="1"/>
  <c r="F12" i="59"/>
  <c r="D12" i="59"/>
  <c r="H5" i="59" s="1"/>
  <c r="H7" i="59" s="1"/>
  <c r="F10" i="59"/>
  <c r="F11" i="59" s="1"/>
  <c r="D10" i="59"/>
  <c r="D11" i="59" s="1"/>
  <c r="H6" i="59"/>
  <c r="T16" i="58"/>
  <c r="R16" i="58"/>
  <c r="Q16" i="58"/>
  <c r="P16" i="58"/>
  <c r="L16" i="58"/>
  <c r="J16" i="58"/>
  <c r="I16" i="58"/>
  <c r="H16" i="58"/>
  <c r="T15" i="58"/>
  <c r="S15" i="58"/>
  <c r="S16" i="58" s="1"/>
  <c r="R15" i="58"/>
  <c r="Q15" i="58"/>
  <c r="P15" i="58"/>
  <c r="O15" i="58"/>
  <c r="O16" i="58" s="1"/>
  <c r="N15" i="58"/>
  <c r="N16" i="58" s="1"/>
  <c r="M15" i="58"/>
  <c r="M16" i="58" s="1"/>
  <c r="L15" i="58"/>
  <c r="K15" i="58"/>
  <c r="K16" i="58" s="1"/>
  <c r="J15" i="58"/>
  <c r="I15" i="58"/>
  <c r="H15" i="58"/>
  <c r="F12" i="58"/>
  <c r="H6" i="58" s="1"/>
  <c r="D12" i="58"/>
  <c r="H5" i="58" s="1"/>
  <c r="H7" i="58" s="1"/>
  <c r="F11" i="58"/>
  <c r="F10" i="58"/>
  <c r="D10" i="58"/>
  <c r="D11" i="58" s="1"/>
  <c r="O15" i="57"/>
  <c r="M15" i="57"/>
  <c r="T14" i="57"/>
  <c r="T15" i="57" s="1"/>
  <c r="S14" i="57"/>
  <c r="S15" i="57" s="1"/>
  <c r="R14" i="57"/>
  <c r="R15" i="57" s="1"/>
  <c r="Q14" i="57"/>
  <c r="Q15" i="57" s="1"/>
  <c r="P14" i="57"/>
  <c r="P15" i="57" s="1"/>
  <c r="O14" i="57"/>
  <c r="N14" i="57"/>
  <c r="N15" i="57" s="1"/>
  <c r="M14" i="57"/>
  <c r="L14" i="57"/>
  <c r="L15" i="57" s="1"/>
  <c r="K14" i="57"/>
  <c r="K15" i="57" s="1"/>
  <c r="J14" i="57"/>
  <c r="J15" i="57" s="1"/>
  <c r="I14" i="57"/>
  <c r="I15" i="57" s="1"/>
  <c r="H14" i="57"/>
  <c r="H15" i="57" s="1"/>
  <c r="F12" i="57"/>
  <c r="H6" i="57" s="1"/>
  <c r="D12" i="57"/>
  <c r="D11" i="57"/>
  <c r="F10" i="57"/>
  <c r="F11" i="57" s="1"/>
  <c r="D10" i="57"/>
  <c r="H5" i="57"/>
  <c r="A5" i="57"/>
  <c r="A4" i="57"/>
  <c r="A3" i="57"/>
  <c r="A2" i="57"/>
  <c r="A1" i="57"/>
  <c r="Q16" i="56"/>
  <c r="P16" i="56"/>
  <c r="O16" i="56"/>
  <c r="M16" i="56"/>
  <c r="I16" i="56"/>
  <c r="H16" i="56"/>
  <c r="T15" i="56"/>
  <c r="T16" i="56" s="1"/>
  <c r="S15" i="56"/>
  <c r="S16" i="56" s="1"/>
  <c r="R15" i="56"/>
  <c r="R16" i="56" s="1"/>
  <c r="Q15" i="56"/>
  <c r="P15" i="56"/>
  <c r="O15" i="56"/>
  <c r="N15" i="56"/>
  <c r="N16" i="56" s="1"/>
  <c r="M15" i="56"/>
  <c r="L15" i="56"/>
  <c r="L16" i="56" s="1"/>
  <c r="K15" i="56"/>
  <c r="K16" i="56" s="1"/>
  <c r="J15" i="56"/>
  <c r="J16" i="56" s="1"/>
  <c r="I15" i="56"/>
  <c r="H15" i="56"/>
  <c r="F12" i="56"/>
  <c r="D12" i="56"/>
  <c r="H5" i="56" s="1"/>
  <c r="H7" i="56" s="1"/>
  <c r="F11" i="56"/>
  <c r="D11" i="56"/>
  <c r="F10" i="56"/>
  <c r="D10" i="56"/>
  <c r="H6" i="56"/>
  <c r="A5" i="56"/>
  <c r="A4" i="56"/>
  <c r="A3" i="56"/>
  <c r="A2" i="56"/>
  <c r="A1" i="56"/>
  <c r="Q17" i="55"/>
  <c r="P17" i="55"/>
  <c r="O17" i="55"/>
  <c r="M17" i="55"/>
  <c r="I17" i="55"/>
  <c r="H17" i="55"/>
  <c r="T16" i="55"/>
  <c r="T17" i="55" s="1"/>
  <c r="S16" i="55"/>
  <c r="S17" i="55" s="1"/>
  <c r="R16" i="55"/>
  <c r="R17" i="55" s="1"/>
  <c r="Q16" i="55"/>
  <c r="P16" i="55"/>
  <c r="O16" i="55"/>
  <c r="N16" i="55"/>
  <c r="N17" i="55" s="1"/>
  <c r="M16" i="55"/>
  <c r="L16" i="55"/>
  <c r="L17" i="55" s="1"/>
  <c r="K16" i="55"/>
  <c r="K17" i="55" s="1"/>
  <c r="J16" i="55"/>
  <c r="J17" i="55" s="1"/>
  <c r="I16" i="55"/>
  <c r="H16" i="55"/>
  <c r="F12" i="55"/>
  <c r="D12" i="55"/>
  <c r="H5" i="55" s="1"/>
  <c r="H7" i="55" s="1"/>
  <c r="F11" i="55"/>
  <c r="D11" i="55"/>
  <c r="F10" i="55"/>
  <c r="D10" i="55"/>
  <c r="H6" i="55"/>
  <c r="A5" i="55"/>
  <c r="A4" i="55"/>
  <c r="A3" i="55"/>
  <c r="A2" i="55"/>
  <c r="A1" i="55"/>
  <c r="T15" i="54"/>
  <c r="T16" i="54" s="1"/>
  <c r="R15" i="54"/>
  <c r="R16" i="54" s="1"/>
  <c r="J15" i="54"/>
  <c r="J16" i="54" s="1"/>
  <c r="T14" i="54"/>
  <c r="R14" i="54"/>
  <c r="Q14" i="54"/>
  <c r="P14" i="54"/>
  <c r="O14" i="54"/>
  <c r="N14" i="54"/>
  <c r="M14" i="54"/>
  <c r="L14" i="54"/>
  <c r="K14" i="54"/>
  <c r="J14" i="54"/>
  <c r="I14" i="54"/>
  <c r="H14" i="54"/>
  <c r="T13" i="54"/>
  <c r="S13" i="54"/>
  <c r="S15" i="54" s="1"/>
  <c r="S16" i="54" s="1"/>
  <c r="R13" i="54"/>
  <c r="Q13" i="54"/>
  <c r="P13" i="54"/>
  <c r="P15" i="54" s="1"/>
  <c r="P16" i="54" s="1"/>
  <c r="O13" i="54"/>
  <c r="N13" i="54"/>
  <c r="M13" i="54"/>
  <c r="M15" i="54" s="1"/>
  <c r="M16" i="54" s="1"/>
  <c r="L13" i="54"/>
  <c r="K13" i="54"/>
  <c r="J13" i="54"/>
  <c r="I13" i="54"/>
  <c r="H13" i="54"/>
  <c r="T12" i="54"/>
  <c r="R12" i="54"/>
  <c r="Q12" i="54"/>
  <c r="O12" i="54"/>
  <c r="N12" i="54"/>
  <c r="N15" i="54" s="1"/>
  <c r="N16" i="54" s="1"/>
  <c r="M12" i="54"/>
  <c r="L12" i="54"/>
  <c r="K12" i="54"/>
  <c r="J12" i="54"/>
  <c r="I12" i="54"/>
  <c r="H12" i="54"/>
  <c r="F12" i="54"/>
  <c r="D12" i="54"/>
  <c r="T11" i="54"/>
  <c r="S11" i="54"/>
  <c r="R11" i="54"/>
  <c r="Q11" i="54"/>
  <c r="Q15" i="54" s="1"/>
  <c r="Q16" i="54" s="1"/>
  <c r="O11" i="54"/>
  <c r="O15" i="54" s="1"/>
  <c r="O16" i="54" s="1"/>
  <c r="L11" i="54"/>
  <c r="L15" i="54" s="1"/>
  <c r="L16" i="54" s="1"/>
  <c r="K11" i="54"/>
  <c r="K15" i="54" s="1"/>
  <c r="K16" i="54" s="1"/>
  <c r="I11" i="54"/>
  <c r="I15" i="54" s="1"/>
  <c r="I16" i="54" s="1"/>
  <c r="H11" i="54"/>
  <c r="H15" i="54" s="1"/>
  <c r="H16" i="54" s="1"/>
  <c r="F10" i="54"/>
  <c r="F11" i="54" s="1"/>
  <c r="D10" i="54"/>
  <c r="D11" i="54" s="1"/>
  <c r="H7" i="54"/>
  <c r="H6" i="54"/>
  <c r="H5" i="54"/>
  <c r="A5" i="54"/>
  <c r="A4" i="54"/>
  <c r="A3" i="54"/>
  <c r="A2" i="54"/>
  <c r="A1" i="54"/>
  <c r="T15" i="53"/>
  <c r="R15" i="53"/>
  <c r="M15" i="53"/>
  <c r="L15" i="53"/>
  <c r="J15" i="53"/>
  <c r="T14" i="53"/>
  <c r="S14" i="53"/>
  <c r="S15" i="53" s="1"/>
  <c r="R14" i="53"/>
  <c r="Q14" i="53"/>
  <c r="Q15" i="53" s="1"/>
  <c r="P14" i="53"/>
  <c r="P15" i="53" s="1"/>
  <c r="O14" i="53"/>
  <c r="O15" i="53" s="1"/>
  <c r="N14" i="53"/>
  <c r="N15" i="53" s="1"/>
  <c r="M14" i="53"/>
  <c r="L14" i="53"/>
  <c r="K14" i="53"/>
  <c r="K15" i="53" s="1"/>
  <c r="J14" i="53"/>
  <c r="I14" i="53"/>
  <c r="I15" i="53" s="1"/>
  <c r="H14" i="53"/>
  <c r="H15" i="53" s="1"/>
  <c r="F12" i="53"/>
  <c r="H6" i="53" s="1"/>
  <c r="D12" i="53"/>
  <c r="H5" i="53" s="1"/>
  <c r="H7" i="53" s="1"/>
  <c r="F10" i="53"/>
  <c r="F11" i="53" s="1"/>
  <c r="D10" i="53"/>
  <c r="D11" i="53" s="1"/>
  <c r="A5" i="53"/>
  <c r="A4" i="53"/>
  <c r="A3" i="53"/>
  <c r="A2" i="53"/>
  <c r="A1" i="53"/>
  <c r="W16" i="52"/>
  <c r="W17" i="52" s="1"/>
  <c r="V16" i="52"/>
  <c r="V17" i="52" s="1"/>
  <c r="U16" i="52"/>
  <c r="U17" i="52" s="1"/>
  <c r="T16" i="52"/>
  <c r="T17" i="52" s="1"/>
  <c r="S16" i="52"/>
  <c r="S17" i="52" s="1"/>
  <c r="R16" i="52"/>
  <c r="R17" i="52" s="1"/>
  <c r="Q16" i="52"/>
  <c r="Q17" i="52" s="1"/>
  <c r="P16" i="52"/>
  <c r="P17" i="52" s="1"/>
  <c r="O16" i="52"/>
  <c r="O17" i="52" s="1"/>
  <c r="N16" i="52"/>
  <c r="N17" i="52" s="1"/>
  <c r="M16" i="52"/>
  <c r="M17" i="52" s="1"/>
  <c r="L16" i="52"/>
  <c r="L17" i="52" s="1"/>
  <c r="K16" i="52"/>
  <c r="K17" i="52" s="1"/>
  <c r="J16" i="52"/>
  <c r="J17" i="52" s="1"/>
  <c r="I16" i="52"/>
  <c r="I17" i="52" s="1"/>
  <c r="H16" i="52"/>
  <c r="H17" i="52" s="1"/>
  <c r="F11" i="52"/>
  <c r="F12" i="52" s="1"/>
  <c r="H6" i="52" s="1"/>
  <c r="F10" i="52"/>
  <c r="D10" i="52"/>
  <c r="D11" i="52" s="1"/>
  <c r="D12" i="52" s="1"/>
  <c r="H5" i="52" s="1"/>
  <c r="H7" i="52" s="1"/>
  <c r="W16" i="51"/>
  <c r="W17" i="51" s="1"/>
  <c r="V16" i="51"/>
  <c r="V17" i="51" s="1"/>
  <c r="U16" i="51"/>
  <c r="U17" i="51" s="1"/>
  <c r="T16" i="51"/>
  <c r="T17" i="51" s="1"/>
  <c r="S16" i="51"/>
  <c r="S17" i="51" s="1"/>
  <c r="R16" i="51"/>
  <c r="R17" i="51" s="1"/>
  <c r="Q16" i="51"/>
  <c r="Q17" i="51" s="1"/>
  <c r="P16" i="51"/>
  <c r="P17" i="51" s="1"/>
  <c r="O16" i="51"/>
  <c r="O17" i="51" s="1"/>
  <c r="N16" i="51"/>
  <c r="N17" i="51" s="1"/>
  <c r="M16" i="51"/>
  <c r="M17" i="51" s="1"/>
  <c r="L16" i="51"/>
  <c r="L17" i="51" s="1"/>
  <c r="K16" i="51"/>
  <c r="K17" i="51" s="1"/>
  <c r="J16" i="51"/>
  <c r="J17" i="51" s="1"/>
  <c r="I16" i="51"/>
  <c r="I17" i="51" s="1"/>
  <c r="H16" i="51"/>
  <c r="H17" i="51" s="1"/>
  <c r="F10" i="51"/>
  <c r="F11" i="51" s="1"/>
  <c r="F12" i="51" s="1"/>
  <c r="H6" i="51" s="1"/>
  <c r="D10" i="51"/>
  <c r="D11" i="51" s="1"/>
  <c r="D12" i="51" s="1"/>
  <c r="H5" i="51" s="1"/>
  <c r="H7" i="51" s="1"/>
  <c r="W16" i="50"/>
  <c r="W17" i="50" s="1"/>
  <c r="V16" i="50"/>
  <c r="V17" i="50" s="1"/>
  <c r="U16" i="50"/>
  <c r="U17" i="50" s="1"/>
  <c r="T16" i="50"/>
  <c r="T17" i="50" s="1"/>
  <c r="S16" i="50"/>
  <c r="S17" i="50" s="1"/>
  <c r="R16" i="50"/>
  <c r="R17" i="50" s="1"/>
  <c r="Q16" i="50"/>
  <c r="Q17" i="50" s="1"/>
  <c r="P16" i="50"/>
  <c r="P17" i="50" s="1"/>
  <c r="O16" i="50"/>
  <c r="O17" i="50" s="1"/>
  <c r="N16" i="50"/>
  <c r="N17" i="50" s="1"/>
  <c r="M16" i="50"/>
  <c r="M17" i="50" s="1"/>
  <c r="L16" i="50"/>
  <c r="L17" i="50" s="1"/>
  <c r="K16" i="50"/>
  <c r="K17" i="50" s="1"/>
  <c r="J16" i="50"/>
  <c r="J17" i="50" s="1"/>
  <c r="I16" i="50"/>
  <c r="I17" i="50" s="1"/>
  <c r="H16" i="50"/>
  <c r="H17" i="50" s="1"/>
  <c r="F10" i="50"/>
  <c r="F11" i="50" s="1"/>
  <c r="F12" i="50" s="1"/>
  <c r="H6" i="50" s="1"/>
  <c r="D10" i="50"/>
  <c r="D11" i="50" s="1"/>
  <c r="D12" i="50" s="1"/>
  <c r="H5" i="50" s="1"/>
  <c r="H7" i="50" s="1"/>
  <c r="W16" i="49"/>
  <c r="W17" i="49" s="1"/>
  <c r="V16" i="49"/>
  <c r="V17" i="49" s="1"/>
  <c r="U16" i="49"/>
  <c r="U17" i="49" s="1"/>
  <c r="T16" i="49"/>
  <c r="T17" i="49" s="1"/>
  <c r="S16" i="49"/>
  <c r="S17" i="49" s="1"/>
  <c r="R16" i="49"/>
  <c r="R17" i="49" s="1"/>
  <c r="Q16" i="49"/>
  <c r="Q17" i="49" s="1"/>
  <c r="P16" i="49"/>
  <c r="P17" i="49" s="1"/>
  <c r="O16" i="49"/>
  <c r="O17" i="49" s="1"/>
  <c r="N16" i="49"/>
  <c r="N17" i="49" s="1"/>
  <c r="M16" i="49"/>
  <c r="M17" i="49" s="1"/>
  <c r="L16" i="49"/>
  <c r="L17" i="49" s="1"/>
  <c r="K16" i="49"/>
  <c r="K17" i="49" s="1"/>
  <c r="J16" i="49"/>
  <c r="J17" i="49" s="1"/>
  <c r="I16" i="49"/>
  <c r="I17" i="49" s="1"/>
  <c r="H16" i="49"/>
  <c r="H17" i="49" s="1"/>
  <c r="D11" i="49"/>
  <c r="D12" i="49" s="1"/>
  <c r="H5" i="49" s="1"/>
  <c r="H7" i="49" s="1"/>
  <c r="F10" i="49"/>
  <c r="F11" i="49" s="1"/>
  <c r="F12" i="49" s="1"/>
  <c r="H6" i="49" s="1"/>
  <c r="D10" i="49"/>
  <c r="W15" i="48"/>
  <c r="W16" i="48" s="1"/>
  <c r="V15" i="48"/>
  <c r="V16" i="48" s="1"/>
  <c r="U15" i="48"/>
  <c r="U16" i="48" s="1"/>
  <c r="T15" i="48"/>
  <c r="T16" i="48" s="1"/>
  <c r="S15" i="48"/>
  <c r="S16" i="48" s="1"/>
  <c r="R15" i="48"/>
  <c r="R16" i="48" s="1"/>
  <c r="Q15" i="48"/>
  <c r="Q16" i="48" s="1"/>
  <c r="P15" i="48"/>
  <c r="P16" i="48" s="1"/>
  <c r="O15" i="48"/>
  <c r="O16" i="48" s="1"/>
  <c r="N15" i="48"/>
  <c r="N16" i="48" s="1"/>
  <c r="M15" i="48"/>
  <c r="M16" i="48" s="1"/>
  <c r="L15" i="48"/>
  <c r="L16" i="48" s="1"/>
  <c r="K15" i="48"/>
  <c r="K16" i="48" s="1"/>
  <c r="J15" i="48"/>
  <c r="J16" i="48" s="1"/>
  <c r="I15" i="48"/>
  <c r="I16" i="48" s="1"/>
  <c r="H15" i="48"/>
  <c r="H16" i="48" s="1"/>
  <c r="F11" i="48"/>
  <c r="F12" i="48" s="1"/>
  <c r="H6" i="48" s="1"/>
  <c r="D11" i="48"/>
  <c r="D12" i="48" s="1"/>
  <c r="H5" i="48" s="1"/>
  <c r="H7" i="48" s="1"/>
  <c r="F10" i="48"/>
  <c r="D10" i="48"/>
  <c r="W16" i="47"/>
  <c r="W17" i="47" s="1"/>
  <c r="V16" i="47"/>
  <c r="V17" i="47" s="1"/>
  <c r="U16" i="47"/>
  <c r="U17" i="47" s="1"/>
  <c r="T16" i="47"/>
  <c r="T17" i="47" s="1"/>
  <c r="S16" i="47"/>
  <c r="S17" i="47" s="1"/>
  <c r="R16" i="47"/>
  <c r="R17" i="47" s="1"/>
  <c r="Q16" i="47"/>
  <c r="Q17" i="47" s="1"/>
  <c r="P16" i="47"/>
  <c r="P17" i="47" s="1"/>
  <c r="O16" i="47"/>
  <c r="O17" i="47" s="1"/>
  <c r="N16" i="47"/>
  <c r="N17" i="47" s="1"/>
  <c r="M16" i="47"/>
  <c r="M17" i="47" s="1"/>
  <c r="L16" i="47"/>
  <c r="L17" i="47" s="1"/>
  <c r="K16" i="47"/>
  <c r="K17" i="47" s="1"/>
  <c r="J16" i="47"/>
  <c r="J17" i="47" s="1"/>
  <c r="I16" i="47"/>
  <c r="I17" i="47" s="1"/>
  <c r="H16" i="47"/>
  <c r="H17" i="47" s="1"/>
  <c r="F12" i="47"/>
  <c r="H6" i="47" s="1"/>
  <c r="D12" i="47"/>
  <c r="H5" i="47" s="1"/>
  <c r="H7" i="47" s="1"/>
  <c r="F11" i="47"/>
  <c r="F10" i="47"/>
  <c r="D10" i="47"/>
  <c r="D11" i="47" s="1"/>
  <c r="H7" i="67" l="1"/>
  <c r="H7" i="66"/>
  <c r="H7" i="64"/>
  <c r="H7" i="57"/>
  <c r="Q15" i="46"/>
  <c r="N15" i="46"/>
  <c r="M15" i="46"/>
  <c r="I15" i="46"/>
  <c r="T14" i="46"/>
  <c r="T15" i="46" s="1"/>
  <c r="S14" i="46"/>
  <c r="S15" i="46" s="1"/>
  <c r="R14" i="46"/>
  <c r="R15" i="46" s="1"/>
  <c r="Q14" i="46"/>
  <c r="P14" i="46"/>
  <c r="P15" i="46" s="1"/>
  <c r="O14" i="46"/>
  <c r="O15" i="46" s="1"/>
  <c r="N14" i="46"/>
  <c r="M14" i="46"/>
  <c r="L14" i="46"/>
  <c r="L15" i="46" s="1"/>
  <c r="K14" i="46"/>
  <c r="K15" i="46" s="1"/>
  <c r="J14" i="46"/>
  <c r="J15" i="46" s="1"/>
  <c r="I14" i="46"/>
  <c r="H14" i="46"/>
  <c r="H15" i="46" s="1"/>
  <c r="F12" i="46"/>
  <c r="H6" i="46" s="1"/>
  <c r="D12" i="46"/>
  <c r="H5" i="46" s="1"/>
  <c r="H7" i="46" s="1"/>
  <c r="F10" i="46"/>
  <c r="F11" i="46" s="1"/>
  <c r="D10" i="46"/>
  <c r="D11" i="46" s="1"/>
  <c r="O16" i="45"/>
  <c r="M16" i="45"/>
  <c r="T15" i="45"/>
  <c r="T16" i="45" s="1"/>
  <c r="S15" i="45"/>
  <c r="S16" i="45" s="1"/>
  <c r="R15" i="45"/>
  <c r="R16" i="45" s="1"/>
  <c r="Q15" i="45"/>
  <c r="Q16" i="45" s="1"/>
  <c r="P15" i="45"/>
  <c r="P16" i="45" s="1"/>
  <c r="O15" i="45"/>
  <c r="N15" i="45"/>
  <c r="N16" i="45" s="1"/>
  <c r="M15" i="45"/>
  <c r="L15" i="45"/>
  <c r="L16" i="45" s="1"/>
  <c r="K15" i="45"/>
  <c r="K16" i="45" s="1"/>
  <c r="J15" i="45"/>
  <c r="J16" i="45" s="1"/>
  <c r="I15" i="45"/>
  <c r="I16" i="45" s="1"/>
  <c r="H15" i="45"/>
  <c r="H16" i="45" s="1"/>
  <c r="F12" i="45"/>
  <c r="D12" i="45"/>
  <c r="F10" i="45"/>
  <c r="F11" i="45" s="1"/>
  <c r="D10" i="45"/>
  <c r="D11" i="45" s="1"/>
  <c r="H6" i="45"/>
  <c r="H5" i="45"/>
  <c r="H7" i="45" s="1"/>
  <c r="R15" i="44"/>
  <c r="Q15" i="44"/>
  <c r="P15" i="44"/>
  <c r="J15" i="44"/>
  <c r="I15" i="44"/>
  <c r="H15" i="44"/>
  <c r="T14" i="44"/>
  <c r="T15" i="44" s="1"/>
  <c r="S14" i="44"/>
  <c r="S15" i="44" s="1"/>
  <c r="R14" i="44"/>
  <c r="Q14" i="44"/>
  <c r="P14" i="44"/>
  <c r="O14" i="44"/>
  <c r="O15" i="44" s="1"/>
  <c r="N14" i="44"/>
  <c r="N15" i="44" s="1"/>
  <c r="M14" i="44"/>
  <c r="M15" i="44" s="1"/>
  <c r="L14" i="44"/>
  <c r="L15" i="44" s="1"/>
  <c r="K14" i="44"/>
  <c r="K15" i="44" s="1"/>
  <c r="J14" i="44"/>
  <c r="I14" i="44"/>
  <c r="H14" i="44"/>
  <c r="F12" i="44"/>
  <c r="H6" i="44" s="1"/>
  <c r="D12" i="44"/>
  <c r="F11" i="44"/>
  <c r="F10" i="44"/>
  <c r="D10" i="44"/>
  <c r="D11" i="44" s="1"/>
  <c r="H5" i="44"/>
  <c r="S15" i="43"/>
  <c r="M15" i="43"/>
  <c r="K15" i="43"/>
  <c r="T14" i="43"/>
  <c r="T15" i="43" s="1"/>
  <c r="S14" i="43"/>
  <c r="R14" i="43"/>
  <c r="R15" i="43" s="1"/>
  <c r="Q14" i="43"/>
  <c r="Q15" i="43" s="1"/>
  <c r="P14" i="43"/>
  <c r="P15" i="43" s="1"/>
  <c r="O14" i="43"/>
  <c r="O15" i="43" s="1"/>
  <c r="N14" i="43"/>
  <c r="N15" i="43" s="1"/>
  <c r="M14" i="43"/>
  <c r="L14" i="43"/>
  <c r="L15" i="43" s="1"/>
  <c r="K14" i="43"/>
  <c r="J14" i="43"/>
  <c r="J15" i="43" s="1"/>
  <c r="I14" i="43"/>
  <c r="I15" i="43" s="1"/>
  <c r="H14" i="43"/>
  <c r="H15" i="43" s="1"/>
  <c r="F12" i="43"/>
  <c r="D12" i="43"/>
  <c r="F10" i="43"/>
  <c r="F11" i="43" s="1"/>
  <c r="D10" i="43"/>
  <c r="D11" i="43" s="1"/>
  <c r="H6" i="43"/>
  <c r="H5" i="43"/>
  <c r="H7" i="43" s="1"/>
  <c r="P16" i="42"/>
  <c r="N16" i="42"/>
  <c r="T15" i="42"/>
  <c r="T16" i="42" s="1"/>
  <c r="S15" i="42"/>
  <c r="S16" i="42" s="1"/>
  <c r="R15" i="42"/>
  <c r="R16" i="42" s="1"/>
  <c r="Q15" i="42"/>
  <c r="Q16" i="42" s="1"/>
  <c r="P15" i="42"/>
  <c r="O15" i="42"/>
  <c r="O16" i="42" s="1"/>
  <c r="N15" i="42"/>
  <c r="M15" i="42"/>
  <c r="M16" i="42" s="1"/>
  <c r="L15" i="42"/>
  <c r="L16" i="42" s="1"/>
  <c r="K15" i="42"/>
  <c r="K16" i="42" s="1"/>
  <c r="J15" i="42"/>
  <c r="J16" i="42" s="1"/>
  <c r="I15" i="42"/>
  <c r="I16" i="42" s="1"/>
  <c r="H15" i="42"/>
  <c r="H16" i="42" s="1"/>
  <c r="F12" i="42"/>
  <c r="D12" i="42"/>
  <c r="D11" i="42"/>
  <c r="F10" i="42"/>
  <c r="F11" i="42" s="1"/>
  <c r="D10" i="42"/>
  <c r="H6" i="42"/>
  <c r="H7" i="42" s="1"/>
  <c r="H5" i="42"/>
  <c r="R16" i="41"/>
  <c r="Q16" i="41"/>
  <c r="J16" i="41"/>
  <c r="I16" i="41"/>
  <c r="T15" i="41"/>
  <c r="T16" i="41" s="1"/>
  <c r="S15" i="41"/>
  <c r="S16" i="41" s="1"/>
  <c r="R15" i="41"/>
  <c r="Q15" i="41"/>
  <c r="P15" i="41"/>
  <c r="P16" i="41" s="1"/>
  <c r="O15" i="41"/>
  <c r="O16" i="41" s="1"/>
  <c r="N15" i="41"/>
  <c r="N16" i="41" s="1"/>
  <c r="M15" i="41"/>
  <c r="M16" i="41" s="1"/>
  <c r="L15" i="41"/>
  <c r="L16" i="41" s="1"/>
  <c r="K15" i="41"/>
  <c r="K16" i="41" s="1"/>
  <c r="J15" i="41"/>
  <c r="I15" i="41"/>
  <c r="H15" i="41"/>
  <c r="H16" i="41" s="1"/>
  <c r="F12" i="41"/>
  <c r="H6" i="41" s="1"/>
  <c r="D12" i="41"/>
  <c r="H5" i="41" s="1"/>
  <c r="H7" i="41" s="1"/>
  <c r="D11" i="41"/>
  <c r="F10" i="41"/>
  <c r="F11" i="41" s="1"/>
  <c r="D10" i="41"/>
  <c r="T16" i="40"/>
  <c r="M16" i="40"/>
  <c r="L16" i="40"/>
  <c r="T15" i="40"/>
  <c r="S15" i="40"/>
  <c r="S16" i="40" s="1"/>
  <c r="R15" i="40"/>
  <c r="R16" i="40" s="1"/>
  <c r="Q15" i="40"/>
  <c r="Q16" i="40" s="1"/>
  <c r="P15" i="40"/>
  <c r="P16" i="40" s="1"/>
  <c r="O15" i="40"/>
  <c r="O16" i="40" s="1"/>
  <c r="N15" i="40"/>
  <c r="N16" i="40" s="1"/>
  <c r="M15" i="40"/>
  <c r="L15" i="40"/>
  <c r="K15" i="40"/>
  <c r="K16" i="40" s="1"/>
  <c r="J15" i="40"/>
  <c r="J16" i="40" s="1"/>
  <c r="I15" i="40"/>
  <c r="I16" i="40" s="1"/>
  <c r="H15" i="40"/>
  <c r="H16" i="40" s="1"/>
  <c r="F12" i="40"/>
  <c r="H6" i="40" s="1"/>
  <c r="H7" i="40" s="1"/>
  <c r="D12" i="40"/>
  <c r="F10" i="40"/>
  <c r="F11" i="40" s="1"/>
  <c r="D10" i="40"/>
  <c r="D11" i="40" s="1"/>
  <c r="H5" i="40"/>
  <c r="T15" i="39"/>
  <c r="M15" i="39"/>
  <c r="L15" i="39"/>
  <c r="T14" i="39"/>
  <c r="S14" i="39"/>
  <c r="S15" i="39" s="1"/>
  <c r="R14" i="39"/>
  <c r="R15" i="39" s="1"/>
  <c r="Q14" i="39"/>
  <c r="Q15" i="39" s="1"/>
  <c r="P14" i="39"/>
  <c r="P15" i="39" s="1"/>
  <c r="O14" i="39"/>
  <c r="O15" i="39" s="1"/>
  <c r="N14" i="39"/>
  <c r="N15" i="39" s="1"/>
  <c r="M14" i="39"/>
  <c r="L14" i="39"/>
  <c r="K14" i="39"/>
  <c r="K15" i="39" s="1"/>
  <c r="J14" i="39"/>
  <c r="J15" i="39" s="1"/>
  <c r="I14" i="39"/>
  <c r="I15" i="39" s="1"/>
  <c r="H14" i="39"/>
  <c r="H15" i="39" s="1"/>
  <c r="F12" i="39"/>
  <c r="H6" i="39" s="1"/>
  <c r="H7" i="39" s="1"/>
  <c r="D12" i="39"/>
  <c r="F10" i="39"/>
  <c r="F11" i="39" s="1"/>
  <c r="D10" i="39"/>
  <c r="D11" i="39" s="1"/>
  <c r="H5" i="39"/>
  <c r="A77" i="38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76" i="38"/>
  <c r="N15" i="38"/>
  <c r="M15" i="38"/>
  <c r="T14" i="38"/>
  <c r="T15" i="38" s="1"/>
  <c r="S14" i="38"/>
  <c r="S15" i="38" s="1"/>
  <c r="R14" i="38"/>
  <c r="R15" i="38" s="1"/>
  <c r="Q14" i="38"/>
  <c r="Q15" i="38" s="1"/>
  <c r="P14" i="38"/>
  <c r="P15" i="38" s="1"/>
  <c r="O14" i="38"/>
  <c r="O15" i="38" s="1"/>
  <c r="N14" i="38"/>
  <c r="M14" i="38"/>
  <c r="L14" i="38"/>
  <c r="L15" i="38" s="1"/>
  <c r="K14" i="38"/>
  <c r="K15" i="38" s="1"/>
  <c r="J14" i="38"/>
  <c r="J15" i="38" s="1"/>
  <c r="I14" i="38"/>
  <c r="I15" i="38" s="1"/>
  <c r="H14" i="38"/>
  <c r="H15" i="38" s="1"/>
  <c r="F12" i="38"/>
  <c r="D12" i="38"/>
  <c r="F10" i="38"/>
  <c r="F11" i="38" s="1"/>
  <c r="D10" i="38"/>
  <c r="D11" i="38" s="1"/>
  <c r="H6" i="38"/>
  <c r="H5" i="38"/>
  <c r="H7" i="38" s="1"/>
  <c r="Q17" i="37"/>
  <c r="P17" i="37"/>
  <c r="I17" i="37"/>
  <c r="H17" i="37"/>
  <c r="T16" i="37"/>
  <c r="T17" i="37" s="1"/>
  <c r="S16" i="37"/>
  <c r="S17" i="37" s="1"/>
  <c r="R16" i="37"/>
  <c r="R17" i="37" s="1"/>
  <c r="Q16" i="37"/>
  <c r="P16" i="37"/>
  <c r="O16" i="37"/>
  <c r="O17" i="37" s="1"/>
  <c r="N16" i="37"/>
  <c r="N17" i="37" s="1"/>
  <c r="M16" i="37"/>
  <c r="M17" i="37" s="1"/>
  <c r="L16" i="37"/>
  <c r="L17" i="37" s="1"/>
  <c r="K16" i="37"/>
  <c r="K17" i="37" s="1"/>
  <c r="J16" i="37"/>
  <c r="J17" i="37" s="1"/>
  <c r="I16" i="37"/>
  <c r="H16" i="37"/>
  <c r="F12" i="37"/>
  <c r="D12" i="37"/>
  <c r="H5" i="37" s="1"/>
  <c r="H7" i="37" s="1"/>
  <c r="F11" i="37"/>
  <c r="D11" i="37"/>
  <c r="F10" i="37"/>
  <c r="D10" i="37"/>
  <c r="H6" i="37"/>
  <c r="V15" i="36"/>
  <c r="U15" i="36"/>
  <c r="T15" i="36"/>
  <c r="N15" i="36"/>
  <c r="M15" i="36"/>
  <c r="L15" i="36"/>
  <c r="V14" i="36"/>
  <c r="U14" i="36"/>
  <c r="T14" i="36"/>
  <c r="S14" i="36"/>
  <c r="S15" i="36" s="1"/>
  <c r="R14" i="36"/>
  <c r="R15" i="36" s="1"/>
  <c r="Q14" i="36"/>
  <c r="Q15" i="36" s="1"/>
  <c r="P14" i="36"/>
  <c r="P15" i="36" s="1"/>
  <c r="O14" i="36"/>
  <c r="O15" i="36" s="1"/>
  <c r="N14" i="36"/>
  <c r="M14" i="36"/>
  <c r="L14" i="36"/>
  <c r="K14" i="36"/>
  <c r="K15" i="36" s="1"/>
  <c r="J14" i="36"/>
  <c r="J15" i="36" s="1"/>
  <c r="I14" i="36"/>
  <c r="I15" i="36" s="1"/>
  <c r="H14" i="36"/>
  <c r="H15" i="36" s="1"/>
  <c r="F12" i="36"/>
  <c r="D12" i="36"/>
  <c r="D11" i="36"/>
  <c r="F10" i="36"/>
  <c r="F11" i="36" s="1"/>
  <c r="D10" i="36"/>
  <c r="H6" i="36"/>
  <c r="H5" i="36"/>
  <c r="H7" i="36" s="1"/>
  <c r="O15" i="35"/>
  <c r="M15" i="35"/>
  <c r="T14" i="35"/>
  <c r="T15" i="35" s="1"/>
  <c r="S14" i="35"/>
  <c r="S15" i="35" s="1"/>
  <c r="R14" i="35"/>
  <c r="R15" i="35" s="1"/>
  <c r="Q14" i="35"/>
  <c r="Q15" i="35" s="1"/>
  <c r="P14" i="35"/>
  <c r="P15" i="35" s="1"/>
  <c r="O14" i="35"/>
  <c r="N14" i="35"/>
  <c r="N15" i="35" s="1"/>
  <c r="M14" i="35"/>
  <c r="L14" i="35"/>
  <c r="L15" i="35" s="1"/>
  <c r="K14" i="35"/>
  <c r="K15" i="35" s="1"/>
  <c r="J14" i="35"/>
  <c r="J15" i="35" s="1"/>
  <c r="I14" i="35"/>
  <c r="I15" i="35" s="1"/>
  <c r="H14" i="35"/>
  <c r="H15" i="35" s="1"/>
  <c r="F12" i="35"/>
  <c r="H6" i="35" s="1"/>
  <c r="D12" i="35"/>
  <c r="F10" i="35"/>
  <c r="F11" i="35" s="1"/>
  <c r="D10" i="35"/>
  <c r="D11" i="35" s="1"/>
  <c r="H5" i="35"/>
  <c r="P15" i="34"/>
  <c r="O15" i="34"/>
  <c r="M15" i="34"/>
  <c r="H15" i="34"/>
  <c r="T14" i="34"/>
  <c r="T15" i="34" s="1"/>
  <c r="S14" i="34"/>
  <c r="S15" i="34" s="1"/>
  <c r="R14" i="34"/>
  <c r="R15" i="34" s="1"/>
  <c r="Q14" i="34"/>
  <c r="Q15" i="34" s="1"/>
  <c r="P14" i="34"/>
  <c r="O14" i="34"/>
  <c r="N14" i="34"/>
  <c r="N15" i="34" s="1"/>
  <c r="M14" i="34"/>
  <c r="L14" i="34"/>
  <c r="L15" i="34" s="1"/>
  <c r="K14" i="34"/>
  <c r="K15" i="34" s="1"/>
  <c r="J14" i="34"/>
  <c r="J15" i="34" s="1"/>
  <c r="I14" i="34"/>
  <c r="I15" i="34" s="1"/>
  <c r="H14" i="34"/>
  <c r="F12" i="34"/>
  <c r="H6" i="34" s="1"/>
  <c r="D12" i="34"/>
  <c r="F11" i="34"/>
  <c r="D11" i="34"/>
  <c r="F10" i="34"/>
  <c r="D10" i="34"/>
  <c r="H5" i="34"/>
  <c r="H7" i="34" s="1"/>
  <c r="O15" i="33"/>
  <c r="N15" i="33"/>
  <c r="M15" i="33"/>
  <c r="T14" i="33"/>
  <c r="T15" i="33" s="1"/>
  <c r="S14" i="33"/>
  <c r="S15" i="33" s="1"/>
  <c r="R14" i="33"/>
  <c r="R15" i="33" s="1"/>
  <c r="Q14" i="33"/>
  <c r="Q15" i="33" s="1"/>
  <c r="P14" i="33"/>
  <c r="P15" i="33" s="1"/>
  <c r="O14" i="33"/>
  <c r="N14" i="33"/>
  <c r="M14" i="33"/>
  <c r="L14" i="33"/>
  <c r="L15" i="33" s="1"/>
  <c r="K14" i="33"/>
  <c r="K15" i="33" s="1"/>
  <c r="J14" i="33"/>
  <c r="J15" i="33" s="1"/>
  <c r="I14" i="33"/>
  <c r="I15" i="33" s="1"/>
  <c r="H14" i="33"/>
  <c r="H15" i="33" s="1"/>
  <c r="F12" i="33"/>
  <c r="H6" i="33" s="1"/>
  <c r="D12" i="33"/>
  <c r="F10" i="33"/>
  <c r="F11" i="33" s="1"/>
  <c r="D10" i="33"/>
  <c r="D11" i="33" s="1"/>
  <c r="H5" i="33"/>
  <c r="H7" i="33" s="1"/>
  <c r="R14" i="32"/>
  <c r="P14" i="32"/>
  <c r="J14" i="32"/>
  <c r="H14" i="32"/>
  <c r="T13" i="32"/>
  <c r="T14" i="32" s="1"/>
  <c r="S13" i="32"/>
  <c r="S14" i="32" s="1"/>
  <c r="R13" i="32"/>
  <c r="Q13" i="32"/>
  <c r="Q14" i="32" s="1"/>
  <c r="P13" i="32"/>
  <c r="O13" i="32"/>
  <c r="O14" i="32" s="1"/>
  <c r="N13" i="32"/>
  <c r="N14" i="32" s="1"/>
  <c r="M13" i="32"/>
  <c r="M14" i="32" s="1"/>
  <c r="L13" i="32"/>
  <c r="L14" i="32" s="1"/>
  <c r="K13" i="32"/>
  <c r="K14" i="32" s="1"/>
  <c r="J13" i="32"/>
  <c r="I13" i="32"/>
  <c r="I14" i="32" s="1"/>
  <c r="H13" i="32"/>
  <c r="F12" i="32"/>
  <c r="H6" i="32" s="1"/>
  <c r="D12" i="32"/>
  <c r="F11" i="32"/>
  <c r="F10" i="32"/>
  <c r="D10" i="32"/>
  <c r="D11" i="32" s="1"/>
  <c r="H5" i="32"/>
  <c r="H7" i="32" s="1"/>
  <c r="S15" i="31"/>
  <c r="M15" i="31"/>
  <c r="K15" i="31"/>
  <c r="T14" i="31"/>
  <c r="T15" i="31" s="1"/>
  <c r="S14" i="31"/>
  <c r="R14" i="31"/>
  <c r="R15" i="31" s="1"/>
  <c r="Q14" i="31"/>
  <c r="Q15" i="31" s="1"/>
  <c r="P14" i="31"/>
  <c r="P15" i="31" s="1"/>
  <c r="O14" i="31"/>
  <c r="O15" i="31" s="1"/>
  <c r="N14" i="31"/>
  <c r="N15" i="31" s="1"/>
  <c r="M14" i="31"/>
  <c r="L14" i="31"/>
  <c r="L15" i="31" s="1"/>
  <c r="K14" i="31"/>
  <c r="J14" i="31"/>
  <c r="J15" i="31" s="1"/>
  <c r="I14" i="31"/>
  <c r="I15" i="31" s="1"/>
  <c r="H14" i="31"/>
  <c r="H15" i="31" s="1"/>
  <c r="F12" i="31"/>
  <c r="D12" i="31"/>
  <c r="F10" i="31"/>
  <c r="F11" i="31" s="1"/>
  <c r="D10" i="31"/>
  <c r="D11" i="31" s="1"/>
  <c r="H6" i="31"/>
  <c r="H5" i="31"/>
  <c r="H7" i="31" s="1"/>
  <c r="O16" i="30"/>
  <c r="M16" i="30"/>
  <c r="T15" i="30"/>
  <c r="T16" i="30" s="1"/>
  <c r="S15" i="30"/>
  <c r="S16" i="30" s="1"/>
  <c r="R15" i="30"/>
  <c r="R16" i="30" s="1"/>
  <c r="Q15" i="30"/>
  <c r="Q16" i="30" s="1"/>
  <c r="P15" i="30"/>
  <c r="P16" i="30" s="1"/>
  <c r="O15" i="30"/>
  <c r="N15" i="30"/>
  <c r="N16" i="30" s="1"/>
  <c r="M15" i="30"/>
  <c r="L15" i="30"/>
  <c r="L16" i="30" s="1"/>
  <c r="K15" i="30"/>
  <c r="K16" i="30" s="1"/>
  <c r="J15" i="30"/>
  <c r="J16" i="30" s="1"/>
  <c r="I15" i="30"/>
  <c r="I16" i="30" s="1"/>
  <c r="H15" i="30"/>
  <c r="H16" i="30" s="1"/>
  <c r="F12" i="30"/>
  <c r="H6" i="30" s="1"/>
  <c r="D12" i="30"/>
  <c r="F11" i="30"/>
  <c r="F10" i="30"/>
  <c r="D10" i="30"/>
  <c r="D11" i="30" s="1"/>
  <c r="H5" i="30"/>
  <c r="O15" i="29"/>
  <c r="N15" i="29"/>
  <c r="M15" i="29"/>
  <c r="L15" i="29"/>
  <c r="S14" i="29"/>
  <c r="S15" i="29" s="1"/>
  <c r="R14" i="29"/>
  <c r="R15" i="29" s="1"/>
  <c r="Q14" i="29"/>
  <c r="Q15" i="29" s="1"/>
  <c r="P14" i="29"/>
  <c r="P15" i="29" s="1"/>
  <c r="O14" i="29"/>
  <c r="N14" i="29"/>
  <c r="M14" i="29"/>
  <c r="L14" i="29"/>
  <c r="K14" i="29"/>
  <c r="K15" i="29" s="1"/>
  <c r="J14" i="29"/>
  <c r="J15" i="29" s="1"/>
  <c r="I14" i="29"/>
  <c r="I15" i="29" s="1"/>
  <c r="H14" i="29"/>
  <c r="H15" i="29" s="1"/>
  <c r="F12" i="29"/>
  <c r="D12" i="29"/>
  <c r="F10" i="29"/>
  <c r="F11" i="29" s="1"/>
  <c r="D10" i="29"/>
  <c r="D11" i="29" s="1"/>
  <c r="H6" i="29"/>
  <c r="H7" i="29" s="1"/>
  <c r="H5" i="29"/>
  <c r="P15" i="28"/>
  <c r="O15" i="28"/>
  <c r="N15" i="28"/>
  <c r="M15" i="28"/>
  <c r="H15" i="28"/>
  <c r="S14" i="28"/>
  <c r="S15" i="28" s="1"/>
  <c r="R14" i="28"/>
  <c r="R15" i="28" s="1"/>
  <c r="Q14" i="28"/>
  <c r="Q15" i="28" s="1"/>
  <c r="P14" i="28"/>
  <c r="O14" i="28"/>
  <c r="N14" i="28"/>
  <c r="M14" i="28"/>
  <c r="L14" i="28"/>
  <c r="L15" i="28" s="1"/>
  <c r="K14" i="28"/>
  <c r="K15" i="28" s="1"/>
  <c r="J14" i="28"/>
  <c r="J15" i="28" s="1"/>
  <c r="I14" i="28"/>
  <c r="I15" i="28" s="1"/>
  <c r="H14" i="28"/>
  <c r="F12" i="28"/>
  <c r="D12" i="28"/>
  <c r="H5" i="28" s="1"/>
  <c r="H7" i="28" s="1"/>
  <c r="F10" i="28"/>
  <c r="F11" i="28" s="1"/>
  <c r="D10" i="28"/>
  <c r="D11" i="28" s="1"/>
  <c r="H6" i="28"/>
  <c r="Q15" i="27"/>
  <c r="P15" i="27"/>
  <c r="O15" i="27"/>
  <c r="N15" i="27"/>
  <c r="I15" i="27"/>
  <c r="H15" i="27"/>
  <c r="S14" i="27"/>
  <c r="S15" i="27" s="1"/>
  <c r="R14" i="27"/>
  <c r="R15" i="27" s="1"/>
  <c r="Q14" i="27"/>
  <c r="P14" i="27"/>
  <c r="O14" i="27"/>
  <c r="N14" i="27"/>
  <c r="M14" i="27"/>
  <c r="M15" i="27" s="1"/>
  <c r="L14" i="27"/>
  <c r="L15" i="27" s="1"/>
  <c r="K14" i="27"/>
  <c r="K15" i="27" s="1"/>
  <c r="J14" i="27"/>
  <c r="J15" i="27" s="1"/>
  <c r="I14" i="27"/>
  <c r="H14" i="27"/>
  <c r="F12" i="27"/>
  <c r="H6" i="27" s="1"/>
  <c r="D12" i="27"/>
  <c r="H5" i="27" s="1"/>
  <c r="H7" i="27" s="1"/>
  <c r="F10" i="27"/>
  <c r="F11" i="27" s="1"/>
  <c r="D10" i="27"/>
  <c r="D11" i="27" s="1"/>
  <c r="M17" i="26"/>
  <c r="T16" i="26"/>
  <c r="T17" i="26" s="1"/>
  <c r="S16" i="26"/>
  <c r="S17" i="26" s="1"/>
  <c r="R16" i="26"/>
  <c r="R17" i="26" s="1"/>
  <c r="Q16" i="26"/>
  <c r="Q17" i="26" s="1"/>
  <c r="P16" i="26"/>
  <c r="P17" i="26" s="1"/>
  <c r="O16" i="26"/>
  <c r="O17" i="26" s="1"/>
  <c r="N16" i="26"/>
  <c r="N17" i="26" s="1"/>
  <c r="M16" i="26"/>
  <c r="L16" i="26"/>
  <c r="L17" i="26" s="1"/>
  <c r="K16" i="26"/>
  <c r="K17" i="26" s="1"/>
  <c r="J16" i="26"/>
  <c r="J17" i="26" s="1"/>
  <c r="I16" i="26"/>
  <c r="I17" i="26" s="1"/>
  <c r="H16" i="26"/>
  <c r="H17" i="26" s="1"/>
  <c r="F12" i="26"/>
  <c r="H6" i="26" s="1"/>
  <c r="D12" i="26"/>
  <c r="F10" i="26"/>
  <c r="F11" i="26" s="1"/>
  <c r="D10" i="26"/>
  <c r="D11" i="26" s="1"/>
  <c r="H5" i="26"/>
  <c r="S16" i="25"/>
  <c r="R16" i="25"/>
  <c r="N16" i="25"/>
  <c r="M16" i="25"/>
  <c r="K16" i="25"/>
  <c r="J16" i="25"/>
  <c r="T15" i="25"/>
  <c r="T16" i="25" s="1"/>
  <c r="S15" i="25"/>
  <c r="R15" i="25"/>
  <c r="Q15" i="25"/>
  <c r="Q16" i="25" s="1"/>
  <c r="P15" i="25"/>
  <c r="P16" i="25" s="1"/>
  <c r="O15" i="25"/>
  <c r="O16" i="25" s="1"/>
  <c r="N15" i="25"/>
  <c r="M15" i="25"/>
  <c r="L15" i="25"/>
  <c r="L16" i="25" s="1"/>
  <c r="K15" i="25"/>
  <c r="J15" i="25"/>
  <c r="I15" i="25"/>
  <c r="I16" i="25" s="1"/>
  <c r="H15" i="25"/>
  <c r="H16" i="25" s="1"/>
  <c r="F12" i="25"/>
  <c r="H6" i="25" s="1"/>
  <c r="D12" i="25"/>
  <c r="F10" i="25"/>
  <c r="F11" i="25" s="1"/>
  <c r="D10" i="25"/>
  <c r="D11" i="25" s="1"/>
  <c r="H5" i="25"/>
  <c r="H7" i="25" s="1"/>
  <c r="Q15" i="24"/>
  <c r="P15" i="24"/>
  <c r="N15" i="24"/>
  <c r="M15" i="24"/>
  <c r="I15" i="24"/>
  <c r="H15" i="24"/>
  <c r="T14" i="24"/>
  <c r="T15" i="24" s="1"/>
  <c r="S14" i="24"/>
  <c r="S15" i="24" s="1"/>
  <c r="R14" i="24"/>
  <c r="R15" i="24" s="1"/>
  <c r="Q14" i="24"/>
  <c r="P14" i="24"/>
  <c r="O14" i="24"/>
  <c r="O15" i="24" s="1"/>
  <c r="N14" i="24"/>
  <c r="M14" i="24"/>
  <c r="L14" i="24"/>
  <c r="L15" i="24" s="1"/>
  <c r="K14" i="24"/>
  <c r="K15" i="24" s="1"/>
  <c r="J14" i="24"/>
  <c r="J15" i="24" s="1"/>
  <c r="I14" i="24"/>
  <c r="H14" i="24"/>
  <c r="F12" i="24"/>
  <c r="D12" i="24"/>
  <c r="H5" i="24" s="1"/>
  <c r="H7" i="24" s="1"/>
  <c r="F10" i="24"/>
  <c r="F11" i="24" s="1"/>
  <c r="D10" i="24"/>
  <c r="D11" i="24" s="1"/>
  <c r="H6" i="24"/>
  <c r="W30" i="23"/>
  <c r="W31" i="23" s="1"/>
  <c r="V30" i="23"/>
  <c r="V31" i="23" s="1"/>
  <c r="U30" i="23"/>
  <c r="U31" i="23" s="1"/>
  <c r="T30" i="23"/>
  <c r="T31" i="23" s="1"/>
  <c r="S30" i="23"/>
  <c r="S31" i="23" s="1"/>
  <c r="R30" i="23"/>
  <c r="R31" i="23" s="1"/>
  <c r="Q30" i="23"/>
  <c r="Q31" i="23" s="1"/>
  <c r="P30" i="23"/>
  <c r="P31" i="23" s="1"/>
  <c r="O30" i="23"/>
  <c r="O31" i="23" s="1"/>
  <c r="N30" i="23"/>
  <c r="N31" i="23" s="1"/>
  <c r="M30" i="23"/>
  <c r="M31" i="23" s="1"/>
  <c r="L30" i="23"/>
  <c r="L31" i="23" s="1"/>
  <c r="K30" i="23"/>
  <c r="K31" i="23" s="1"/>
  <c r="F12" i="23"/>
  <c r="H6" i="23" s="1"/>
  <c r="D12" i="23"/>
  <c r="F10" i="23"/>
  <c r="F11" i="23" s="1"/>
  <c r="D10" i="23"/>
  <c r="D11" i="23" s="1"/>
  <c r="H5" i="23"/>
  <c r="H7" i="23" s="1"/>
  <c r="A76" i="22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W30" i="22"/>
  <c r="W31" i="22" s="1"/>
  <c r="V30" i="22"/>
  <c r="V31" i="22" s="1"/>
  <c r="U30" i="22"/>
  <c r="U31" i="22" s="1"/>
  <c r="T30" i="22"/>
  <c r="T31" i="22" s="1"/>
  <c r="S30" i="22"/>
  <c r="S31" i="22" s="1"/>
  <c r="R30" i="22"/>
  <c r="R31" i="22" s="1"/>
  <c r="Q30" i="22"/>
  <c r="Q31" i="22" s="1"/>
  <c r="P30" i="22"/>
  <c r="P31" i="22" s="1"/>
  <c r="O30" i="22"/>
  <c r="O31" i="22" s="1"/>
  <c r="N30" i="22"/>
  <c r="N31" i="22" s="1"/>
  <c r="M30" i="22"/>
  <c r="M31" i="22" s="1"/>
  <c r="L30" i="22"/>
  <c r="L31" i="22" s="1"/>
  <c r="K30" i="22"/>
  <c r="K31" i="22" s="1"/>
  <c r="F12" i="22"/>
  <c r="D12" i="22"/>
  <c r="F10" i="22"/>
  <c r="F11" i="22" s="1"/>
  <c r="D10" i="22"/>
  <c r="D11" i="22" s="1"/>
  <c r="H6" i="22"/>
  <c r="H5" i="22"/>
  <c r="H7" i="22" s="1"/>
  <c r="W31" i="21"/>
  <c r="W32" i="21" s="1"/>
  <c r="V31" i="21"/>
  <c r="V32" i="21" s="1"/>
  <c r="U31" i="21"/>
  <c r="U32" i="21" s="1"/>
  <c r="T31" i="21"/>
  <c r="T32" i="21" s="1"/>
  <c r="S31" i="21"/>
  <c r="S32" i="21" s="1"/>
  <c r="R31" i="21"/>
  <c r="R32" i="21" s="1"/>
  <c r="Q31" i="21"/>
  <c r="Q32" i="21" s="1"/>
  <c r="P31" i="21"/>
  <c r="P32" i="21" s="1"/>
  <c r="O31" i="21"/>
  <c r="O32" i="21" s="1"/>
  <c r="N31" i="21"/>
  <c r="N32" i="21" s="1"/>
  <c r="M31" i="21"/>
  <c r="M32" i="21" s="1"/>
  <c r="L31" i="21"/>
  <c r="L32" i="21" s="1"/>
  <c r="K31" i="21"/>
  <c r="K32" i="21" s="1"/>
  <c r="F12" i="21"/>
  <c r="D12" i="21"/>
  <c r="F10" i="21"/>
  <c r="F11" i="21" s="1"/>
  <c r="D10" i="21"/>
  <c r="D11" i="21" s="1"/>
  <c r="H7" i="21"/>
  <c r="H6" i="21"/>
  <c r="H5" i="21"/>
  <c r="W30" i="20"/>
  <c r="W31" i="20" s="1"/>
  <c r="V30" i="20"/>
  <c r="V31" i="20" s="1"/>
  <c r="U30" i="20"/>
  <c r="U31" i="20" s="1"/>
  <c r="T30" i="20"/>
  <c r="T31" i="20" s="1"/>
  <c r="S30" i="20"/>
  <c r="S31" i="20" s="1"/>
  <c r="R30" i="20"/>
  <c r="R31" i="20" s="1"/>
  <c r="Q30" i="20"/>
  <c r="Q31" i="20" s="1"/>
  <c r="P30" i="20"/>
  <c r="P31" i="20" s="1"/>
  <c r="O30" i="20"/>
  <c r="O31" i="20" s="1"/>
  <c r="N30" i="20"/>
  <c r="N31" i="20" s="1"/>
  <c r="M30" i="20"/>
  <c r="M31" i="20" s="1"/>
  <c r="L30" i="20"/>
  <c r="L31" i="20" s="1"/>
  <c r="K30" i="20"/>
  <c r="K31" i="20" s="1"/>
  <c r="F12" i="20"/>
  <c r="D12" i="20"/>
  <c r="F10" i="20"/>
  <c r="F11" i="20" s="1"/>
  <c r="D10" i="20"/>
  <c r="D11" i="20" s="1"/>
  <c r="H7" i="20"/>
  <c r="H6" i="20"/>
  <c r="H5" i="20"/>
  <c r="O17" i="19"/>
  <c r="M17" i="19"/>
  <c r="T16" i="19"/>
  <c r="T17" i="19" s="1"/>
  <c r="S16" i="19"/>
  <c r="S17" i="19" s="1"/>
  <c r="R16" i="19"/>
  <c r="R17" i="19" s="1"/>
  <c r="Q16" i="19"/>
  <c r="Q17" i="19" s="1"/>
  <c r="P16" i="19"/>
  <c r="P17" i="19" s="1"/>
  <c r="O16" i="19"/>
  <c r="N16" i="19"/>
  <c r="N17" i="19" s="1"/>
  <c r="M16" i="19"/>
  <c r="L16" i="19"/>
  <c r="L17" i="19" s="1"/>
  <c r="K16" i="19"/>
  <c r="K17" i="19" s="1"/>
  <c r="J16" i="19"/>
  <c r="J17" i="19" s="1"/>
  <c r="I16" i="19"/>
  <c r="I17" i="19" s="1"/>
  <c r="H16" i="19"/>
  <c r="H17" i="19" s="1"/>
  <c r="F12" i="19"/>
  <c r="H6" i="19" s="1"/>
  <c r="D12" i="19"/>
  <c r="D11" i="19"/>
  <c r="F10" i="19"/>
  <c r="F11" i="19" s="1"/>
  <c r="D10" i="19"/>
  <c r="H5" i="19"/>
  <c r="H7" i="19" s="1"/>
  <c r="M17" i="18"/>
  <c r="T16" i="18"/>
  <c r="T17" i="18" s="1"/>
  <c r="S16" i="18"/>
  <c r="S17" i="18" s="1"/>
  <c r="R16" i="18"/>
  <c r="R17" i="18" s="1"/>
  <c r="Q16" i="18"/>
  <c r="Q17" i="18" s="1"/>
  <c r="P16" i="18"/>
  <c r="P17" i="18" s="1"/>
  <c r="O16" i="18"/>
  <c r="O17" i="18" s="1"/>
  <c r="N16" i="18"/>
  <c r="N17" i="18" s="1"/>
  <c r="M16" i="18"/>
  <c r="L16" i="18"/>
  <c r="L17" i="18" s="1"/>
  <c r="K16" i="18"/>
  <c r="K17" i="18" s="1"/>
  <c r="J16" i="18"/>
  <c r="J17" i="18" s="1"/>
  <c r="I16" i="18"/>
  <c r="I17" i="18" s="1"/>
  <c r="H16" i="18"/>
  <c r="H17" i="18" s="1"/>
  <c r="F12" i="18"/>
  <c r="D12" i="18"/>
  <c r="F10" i="18"/>
  <c r="F11" i="18" s="1"/>
  <c r="D10" i="18"/>
  <c r="D11" i="18" s="1"/>
  <c r="H7" i="18"/>
  <c r="H6" i="18"/>
  <c r="H5" i="18"/>
  <c r="P17" i="17"/>
  <c r="O17" i="17"/>
  <c r="M17" i="17"/>
  <c r="H17" i="17"/>
  <c r="T16" i="17"/>
  <c r="T17" i="17" s="1"/>
  <c r="S16" i="17"/>
  <c r="S17" i="17" s="1"/>
  <c r="R16" i="17"/>
  <c r="R17" i="17" s="1"/>
  <c r="Q16" i="17"/>
  <c r="Q17" i="17" s="1"/>
  <c r="P16" i="17"/>
  <c r="O16" i="17"/>
  <c r="N16" i="17"/>
  <c r="N17" i="17" s="1"/>
  <c r="M16" i="17"/>
  <c r="L16" i="17"/>
  <c r="L17" i="17" s="1"/>
  <c r="K16" i="17"/>
  <c r="K17" i="17" s="1"/>
  <c r="J16" i="17"/>
  <c r="J17" i="17" s="1"/>
  <c r="I16" i="17"/>
  <c r="I17" i="17" s="1"/>
  <c r="H16" i="17"/>
  <c r="F12" i="17"/>
  <c r="D12" i="17"/>
  <c r="F11" i="17"/>
  <c r="D11" i="17"/>
  <c r="F10" i="17"/>
  <c r="D10" i="17"/>
  <c r="H6" i="17"/>
  <c r="H5" i="17"/>
  <c r="H7" i="17" s="1"/>
  <c r="N17" i="16"/>
  <c r="M17" i="16"/>
  <c r="T16" i="16"/>
  <c r="T17" i="16" s="1"/>
  <c r="S16" i="16"/>
  <c r="S17" i="16" s="1"/>
  <c r="R16" i="16"/>
  <c r="R17" i="16" s="1"/>
  <c r="Q16" i="16"/>
  <c r="Q17" i="16" s="1"/>
  <c r="P16" i="16"/>
  <c r="P17" i="16" s="1"/>
  <c r="O16" i="16"/>
  <c r="O17" i="16" s="1"/>
  <c r="N16" i="16"/>
  <c r="M16" i="16"/>
  <c r="L16" i="16"/>
  <c r="L17" i="16" s="1"/>
  <c r="K16" i="16"/>
  <c r="K17" i="16" s="1"/>
  <c r="J16" i="16"/>
  <c r="J17" i="16" s="1"/>
  <c r="I16" i="16"/>
  <c r="I17" i="16" s="1"/>
  <c r="H16" i="16"/>
  <c r="H17" i="16" s="1"/>
  <c r="F12" i="16"/>
  <c r="D12" i="16"/>
  <c r="F10" i="16"/>
  <c r="F11" i="16" s="1"/>
  <c r="D10" i="16"/>
  <c r="D11" i="16" s="1"/>
  <c r="H6" i="16"/>
  <c r="H5" i="16"/>
  <c r="H7" i="16" s="1"/>
  <c r="Q13" i="15"/>
  <c r="P13" i="15"/>
  <c r="W12" i="15"/>
  <c r="W13" i="15" s="1"/>
  <c r="V12" i="15"/>
  <c r="V13" i="15" s="1"/>
  <c r="U12" i="15"/>
  <c r="U13" i="15" s="1"/>
  <c r="T12" i="15"/>
  <c r="T13" i="15" s="1"/>
  <c r="S12" i="15"/>
  <c r="S13" i="15" s="1"/>
  <c r="R12" i="15"/>
  <c r="R13" i="15" s="1"/>
  <c r="Q12" i="15"/>
  <c r="P12" i="15"/>
  <c r="O12" i="15"/>
  <c r="O13" i="15" s="1"/>
  <c r="N12" i="15"/>
  <c r="N13" i="15" s="1"/>
  <c r="M12" i="15"/>
  <c r="M13" i="15" s="1"/>
  <c r="L12" i="15"/>
  <c r="L13" i="15" s="1"/>
  <c r="K12" i="15"/>
  <c r="K13" i="15" s="1"/>
  <c r="F10" i="15"/>
  <c r="F11" i="15" s="1"/>
  <c r="F12" i="15" s="1"/>
  <c r="H6" i="15" s="1"/>
  <c r="D10" i="15"/>
  <c r="D11" i="15" s="1"/>
  <c r="D12" i="15" s="1"/>
  <c r="H5" i="15" s="1"/>
  <c r="T14" i="14"/>
  <c r="S14" i="14"/>
  <c r="L14" i="14"/>
  <c r="K14" i="14"/>
  <c r="W13" i="14"/>
  <c r="W14" i="14" s="1"/>
  <c r="V13" i="14"/>
  <c r="V14" i="14" s="1"/>
  <c r="U13" i="14"/>
  <c r="U14" i="14" s="1"/>
  <c r="T13" i="14"/>
  <c r="S13" i="14"/>
  <c r="R13" i="14"/>
  <c r="R14" i="14" s="1"/>
  <c r="Q13" i="14"/>
  <c r="Q14" i="14" s="1"/>
  <c r="P13" i="14"/>
  <c r="P14" i="14" s="1"/>
  <c r="O13" i="14"/>
  <c r="O14" i="14" s="1"/>
  <c r="N13" i="14"/>
  <c r="N14" i="14" s="1"/>
  <c r="M13" i="14"/>
  <c r="M14" i="14" s="1"/>
  <c r="L13" i="14"/>
  <c r="K13" i="14"/>
  <c r="F11" i="14"/>
  <c r="F12" i="14" s="1"/>
  <c r="H6" i="14" s="1"/>
  <c r="F10" i="14"/>
  <c r="D10" i="14"/>
  <c r="D11" i="14" s="1"/>
  <c r="D12" i="14" s="1"/>
  <c r="H5" i="14" s="1"/>
  <c r="H7" i="14" s="1"/>
  <c r="W16" i="13"/>
  <c r="V16" i="13"/>
  <c r="O16" i="13"/>
  <c r="N16" i="13"/>
  <c r="W15" i="13"/>
  <c r="V15" i="13"/>
  <c r="U15" i="13"/>
  <c r="U16" i="13" s="1"/>
  <c r="T15" i="13"/>
  <c r="T16" i="13" s="1"/>
  <c r="S15" i="13"/>
  <c r="S16" i="13" s="1"/>
  <c r="R15" i="13"/>
  <c r="R16" i="13" s="1"/>
  <c r="Q15" i="13"/>
  <c r="Q16" i="13" s="1"/>
  <c r="P15" i="13"/>
  <c r="P16" i="13" s="1"/>
  <c r="O15" i="13"/>
  <c r="N15" i="13"/>
  <c r="M15" i="13"/>
  <c r="M16" i="13" s="1"/>
  <c r="L15" i="13"/>
  <c r="L16" i="13" s="1"/>
  <c r="K15" i="13"/>
  <c r="K16" i="13" s="1"/>
  <c r="A11" i="13"/>
  <c r="F10" i="13"/>
  <c r="F11" i="13" s="1"/>
  <c r="F12" i="13" s="1"/>
  <c r="H6" i="13" s="1"/>
  <c r="D10" i="13"/>
  <c r="D11" i="13" s="1"/>
  <c r="D12" i="13" s="1"/>
  <c r="H5" i="13" s="1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F11" i="12"/>
  <c r="F12" i="12" s="1"/>
  <c r="H6" i="12" s="1"/>
  <c r="D11" i="12"/>
  <c r="D12" i="12" s="1"/>
  <c r="H5" i="12" s="1"/>
  <c r="H7" i="12" s="1"/>
  <c r="F10" i="12"/>
  <c r="D10" i="12"/>
  <c r="V16" i="11"/>
  <c r="U16" i="11"/>
  <c r="P16" i="11"/>
  <c r="N16" i="11"/>
  <c r="M16" i="11"/>
  <c r="W15" i="11"/>
  <c r="W16" i="11" s="1"/>
  <c r="V15" i="11"/>
  <c r="U15" i="11"/>
  <c r="T15" i="11"/>
  <c r="T16" i="11" s="1"/>
  <c r="S15" i="11"/>
  <c r="S16" i="11" s="1"/>
  <c r="R15" i="11"/>
  <c r="R16" i="11" s="1"/>
  <c r="Q15" i="11"/>
  <c r="Q16" i="11" s="1"/>
  <c r="P15" i="11"/>
  <c r="O15" i="11"/>
  <c r="O16" i="11" s="1"/>
  <c r="N15" i="11"/>
  <c r="M15" i="11"/>
  <c r="L15" i="11"/>
  <c r="L16" i="11" s="1"/>
  <c r="K15" i="11"/>
  <c r="K16" i="11" s="1"/>
  <c r="F10" i="11"/>
  <c r="F11" i="11" s="1"/>
  <c r="F12" i="11" s="1"/>
  <c r="H6" i="11" s="1"/>
  <c r="D10" i="11"/>
  <c r="D11" i="11" s="1"/>
  <c r="D12" i="11" s="1"/>
  <c r="H5" i="11" s="1"/>
  <c r="H7" i="11" s="1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F12" i="10"/>
  <c r="D12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F10" i="10"/>
  <c r="F11" i="10" s="1"/>
  <c r="D10" i="10"/>
  <c r="D11" i="10" s="1"/>
  <c r="H6" i="10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F12" i="9"/>
  <c r="D12" i="9"/>
  <c r="D11" i="9"/>
  <c r="F10" i="9"/>
  <c r="F11" i="9" s="1"/>
  <c r="D10" i="9"/>
  <c r="H6" i="9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F12" i="8"/>
  <c r="D12" i="8"/>
  <c r="F11" i="8"/>
  <c r="D11" i="8"/>
  <c r="F10" i="8"/>
  <c r="D10" i="8"/>
  <c r="H6" i="8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F12" i="7"/>
  <c r="D12" i="7"/>
  <c r="F11" i="7"/>
  <c r="F10" i="7"/>
  <c r="D10" i="7"/>
  <c r="D11" i="7" s="1"/>
  <c r="H6" i="7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F12" i="6"/>
  <c r="D12" i="6"/>
  <c r="D11" i="6"/>
  <c r="F10" i="6"/>
  <c r="F11" i="6" s="1"/>
  <c r="D10" i="6"/>
  <c r="H5" i="6"/>
  <c r="H4" i="6"/>
  <c r="H6" i="6" s="1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F12" i="5"/>
  <c r="H6" i="5" s="1"/>
  <c r="H7" i="5" s="1"/>
  <c r="D12" i="5"/>
  <c r="F11" i="5"/>
  <c r="F10" i="5"/>
  <c r="D10" i="5"/>
  <c r="D11" i="5" s="1"/>
  <c r="H5" i="5"/>
  <c r="V13" i="4"/>
  <c r="U13" i="4"/>
  <c r="S13" i="4"/>
  <c r="R13" i="4"/>
  <c r="N13" i="4"/>
  <c r="M13" i="4"/>
  <c r="K13" i="4"/>
  <c r="W12" i="4"/>
  <c r="W13" i="4" s="1"/>
  <c r="V12" i="4"/>
  <c r="U12" i="4"/>
  <c r="T12" i="4"/>
  <c r="T13" i="4" s="1"/>
  <c r="S12" i="4"/>
  <c r="R12" i="4"/>
  <c r="Q12" i="4"/>
  <c r="Q13" i="4" s="1"/>
  <c r="P12" i="4"/>
  <c r="P13" i="4" s="1"/>
  <c r="O12" i="4"/>
  <c r="O13" i="4" s="1"/>
  <c r="N12" i="4"/>
  <c r="M12" i="4"/>
  <c r="L12" i="4"/>
  <c r="L13" i="4" s="1"/>
  <c r="K12" i="4"/>
  <c r="F12" i="4"/>
  <c r="H6" i="4" s="1"/>
  <c r="D12" i="4"/>
  <c r="F11" i="4"/>
  <c r="D11" i="4"/>
  <c r="F10" i="4"/>
  <c r="D10" i="4"/>
  <c r="H5" i="4"/>
  <c r="V13" i="3"/>
  <c r="U13" i="3"/>
  <c r="Q13" i="3"/>
  <c r="P13" i="3"/>
  <c r="N13" i="3"/>
  <c r="M13" i="3"/>
  <c r="W12" i="3"/>
  <c r="W13" i="3" s="1"/>
  <c r="V12" i="3"/>
  <c r="U12" i="3"/>
  <c r="T12" i="3"/>
  <c r="T13" i="3" s="1"/>
  <c r="S12" i="3"/>
  <c r="S13" i="3" s="1"/>
  <c r="R12" i="3"/>
  <c r="R13" i="3" s="1"/>
  <c r="Q12" i="3"/>
  <c r="P12" i="3"/>
  <c r="O12" i="3"/>
  <c r="O13" i="3" s="1"/>
  <c r="N12" i="3"/>
  <c r="M12" i="3"/>
  <c r="L12" i="3"/>
  <c r="L13" i="3" s="1"/>
  <c r="K12" i="3"/>
  <c r="K13" i="3" s="1"/>
  <c r="F12" i="3"/>
  <c r="H6" i="3" s="1"/>
  <c r="D12" i="3"/>
  <c r="F11" i="3"/>
  <c r="F10" i="3"/>
  <c r="D10" i="3"/>
  <c r="D11" i="3" s="1"/>
  <c r="H5" i="3"/>
  <c r="H7" i="3" s="1"/>
  <c r="C10" i="2"/>
  <c r="D10" i="2"/>
  <c r="F10" i="2"/>
  <c r="D11" i="2"/>
  <c r="F11" i="2"/>
  <c r="C12" i="2"/>
  <c r="D12" i="2"/>
  <c r="H5" i="2" s="1"/>
  <c r="H7" i="2" s="1"/>
  <c r="F12" i="2"/>
  <c r="H6" i="2" s="1"/>
  <c r="K14" i="2"/>
  <c r="L14" i="2"/>
  <c r="M14" i="2"/>
  <c r="M15" i="2" s="1"/>
  <c r="N14" i="2"/>
  <c r="N15" i="2" s="1"/>
  <c r="O14" i="2"/>
  <c r="O15" i="2" s="1"/>
  <c r="P14" i="2"/>
  <c r="Q14" i="2"/>
  <c r="R14" i="2"/>
  <c r="S14" i="2"/>
  <c r="T14" i="2"/>
  <c r="U14" i="2"/>
  <c r="U15" i="2" s="1"/>
  <c r="V14" i="2"/>
  <c r="V15" i="2" s="1"/>
  <c r="W14" i="2"/>
  <c r="W15" i="2" s="1"/>
  <c r="K15" i="2"/>
  <c r="L15" i="2"/>
  <c r="P15" i="2"/>
  <c r="Q15" i="2"/>
  <c r="R15" i="2"/>
  <c r="S15" i="2"/>
  <c r="T15" i="2"/>
  <c r="H7" i="44" l="1"/>
  <c r="H7" i="35"/>
  <c r="H7" i="30"/>
  <c r="H7" i="26"/>
  <c r="H7" i="4"/>
  <c r="H7" i="13"/>
  <c r="H7" i="15"/>
</calcChain>
</file>

<file path=xl/sharedStrings.xml><?xml version="1.0" encoding="utf-8"?>
<sst xmlns="http://schemas.openxmlformats.org/spreadsheetml/2006/main" count="4305" uniqueCount="287">
  <si>
    <t xml:space="preserve">170804130117	</t>
  </si>
  <si>
    <t>PO Attainment</t>
  </si>
  <si>
    <t>Avg of CO-PO affinity levels</t>
  </si>
  <si>
    <t>CO3</t>
  </si>
  <si>
    <t>CO2</t>
  </si>
  <si>
    <t>CO1</t>
  </si>
  <si>
    <t>PS04</t>
  </si>
  <si>
    <t>PSO3</t>
  </si>
  <si>
    <t>PSO2</t>
  </si>
  <si>
    <t>PSO1</t>
  </si>
  <si>
    <t>P09</t>
  </si>
  <si>
    <t>P08</t>
  </si>
  <si>
    <t>P07</t>
  </si>
  <si>
    <t>P06</t>
  </si>
  <si>
    <t>P05</t>
  </si>
  <si>
    <t>P04</t>
  </si>
  <si>
    <t>P03</t>
  </si>
  <si>
    <t>PO2</t>
  </si>
  <si>
    <t>PO1</t>
  </si>
  <si>
    <t>Max Marks</t>
  </si>
  <si>
    <t>CO 1, 2, 3</t>
  </si>
  <si>
    <t>Course Outcome</t>
  </si>
  <si>
    <t>Achieved</t>
  </si>
  <si>
    <t>CO</t>
  </si>
  <si>
    <t>L1, L2</t>
  </si>
  <si>
    <t>L1,L2</t>
  </si>
  <si>
    <t>Blooms Level</t>
  </si>
  <si>
    <t>&lt;40%</t>
  </si>
  <si>
    <t>Avg CO Attainment of all the COs</t>
  </si>
  <si>
    <t>All Questions</t>
  </si>
  <si>
    <t>Question</t>
  </si>
  <si>
    <t>&gt;=40%</t>
  </si>
  <si>
    <t>ES</t>
  </si>
  <si>
    <t xml:space="preserve"> score/%</t>
  </si>
  <si>
    <t>SEE</t>
  </si>
  <si>
    <t>CIE</t>
  </si>
  <si>
    <t xml:space="preserve"> </t>
  </si>
  <si>
    <t>&gt;=50%</t>
  </si>
  <si>
    <t>CA</t>
  </si>
  <si>
    <t>Course Code : ASAH 1101                                            Max Marks :100</t>
  </si>
  <si>
    <t>&gt;=60%</t>
  </si>
  <si>
    <t>CO-PO is attained</t>
  </si>
  <si>
    <t>Course Name : Agricultural Heritage            Department : AGRONOMY</t>
  </si>
  <si>
    <r>
      <t xml:space="preserve">Example of curriculum mapping to outcomes 3.:PO1-PO12
</t>
    </r>
    <r>
      <rPr>
        <b/>
        <sz val="11"/>
        <color indexed="8"/>
        <rFont val="Calibri"/>
        <family val="2"/>
      </rPr>
      <t>High</t>
    </r>
    <r>
      <rPr>
        <sz val="11"/>
        <color theme="1"/>
        <rFont val="Calibri"/>
        <family val="2"/>
        <scheme val="minor"/>
      </rPr>
      <t xml:space="preserve"> (3) topics are fully introduced, developed and reinforced throughout the course in course lectures, labs, homework assignments, tests, exams, projects ; an “application knowledge”
</t>
    </r>
    <r>
      <rPr>
        <b/>
        <sz val="11"/>
        <color indexed="8"/>
        <rFont val="Calibri"/>
        <family val="2"/>
      </rPr>
      <t>Medium</t>
    </r>
    <r>
      <rPr>
        <sz val="11"/>
        <color theme="1"/>
        <rFont val="Calibri"/>
        <family val="2"/>
        <scheme val="minor"/>
      </rPr>
      <t xml:space="preserve"> (2) Topics are introduced and further developed and reinforced in course lectures, labs, assignments, tests, etc., a “Working knowledge”
</t>
    </r>
    <r>
      <rPr>
        <b/>
        <sz val="11"/>
        <color indexed="8"/>
        <rFont val="Calibri"/>
        <family val="2"/>
      </rPr>
      <t xml:space="preserve">Low </t>
    </r>
    <r>
      <rPr>
        <sz val="11"/>
        <color theme="1"/>
        <rFont val="Calibri"/>
        <family val="2"/>
        <scheme val="minor"/>
      </rPr>
      <t xml:space="preserve">(1) Topics are introduced in course lectures, labs, homework, assignments, etc, “Talking knowledge” or “awareness”
</t>
    </r>
    <r>
      <rPr>
        <b/>
        <sz val="11"/>
        <color indexed="8"/>
        <rFont val="Calibri"/>
        <family val="2"/>
      </rPr>
      <t>(0)</t>
    </r>
    <r>
      <rPr>
        <sz val="11"/>
        <color theme="1"/>
        <rFont val="Calibri"/>
        <family val="2"/>
        <scheme val="minor"/>
      </rPr>
      <t xml:space="preserve"> does not relate 
</t>
    </r>
  </si>
  <si>
    <t>Affinity Level of CO-PO mapping</t>
  </si>
  <si>
    <t>Attaintment level</t>
  </si>
  <si>
    <t>Student Perf  Threshold for all COs</t>
  </si>
  <si>
    <t>CO Attainment Target</t>
  </si>
  <si>
    <t>40% students are in level 3</t>
  </si>
  <si>
    <t>Question Paper: Agricultural Heritage</t>
  </si>
  <si>
    <t>% of student that should have attained level 3</t>
  </si>
  <si>
    <t>EXAMINATION</t>
  </si>
  <si>
    <t>Centurion University</t>
  </si>
  <si>
    <t>Question Paper: FUNDAMENTALS OF AGRONOMY</t>
  </si>
  <si>
    <t>Course Name : FUNDAMENTALS OF AGRONOMY            Department : AGRONOMY</t>
  </si>
  <si>
    <t>Course Code : ASAG 1101                                            Max Marks :100</t>
  </si>
  <si>
    <t>L3,L4,L5</t>
  </si>
  <si>
    <t>CO 1, 2</t>
  </si>
  <si>
    <t xml:space="preserve">170804130030	</t>
  </si>
  <si>
    <t>Question Paper: INTRODUCTION TO FORESTRY</t>
  </si>
  <si>
    <t>Course Name :     INTRODUCTION TO FORESTRY        Department : AGRONOMY</t>
  </si>
  <si>
    <t>Course Code : ASIF 1201                                            Max Marks :100</t>
  </si>
  <si>
    <t>Question Paper: INTRODUCTORY AGRO METEOROLOGY AND CLIMATE CHANGE</t>
  </si>
  <si>
    <t>Course Name :    INTRODUCTORY AGRO METEOROLOGY AND CLIMATE CHANGE       Department : AGRONOMY</t>
  </si>
  <si>
    <t>Course Code : ASAG 1202                                            Max Marks :100</t>
  </si>
  <si>
    <t>CO 1, 2,3</t>
  </si>
  <si>
    <t>Question Paper:  IRRIGATION WATER MANAGEMENT</t>
  </si>
  <si>
    <t>Course Name :    IRRIGATION WATER MANAGEMENT Department : AGRONOMY</t>
  </si>
  <si>
    <t>Course Code : ASAG 1206                                          Max Marks :100</t>
  </si>
  <si>
    <t>Question Paper:  AGRICULTURAL HERITAGE</t>
  </si>
  <si>
    <t>Course Name :    AGRICULTURAL HERITAGE Department : AGRONOMY</t>
  </si>
  <si>
    <t>Course Code : ASAH 1101                                          Max Marks :100</t>
  </si>
  <si>
    <t>Question Paper:  CROP PRODUCTION TECHNOLOGY - I</t>
  </si>
  <si>
    <t>Course Name :    CROP PRODUCTION TECHNOLOGY - I Department : AGRONOMY</t>
  </si>
  <si>
    <t>Course Code : ASAG 2103                                          Max Marks :100</t>
  </si>
  <si>
    <t>Question Paper:  CROP PRODUCTION TECHNOLOGY - II</t>
  </si>
  <si>
    <t>Course Name :    CROP PRODUCTION TECHNOLOGY - II Department : AGRONOMY</t>
  </si>
  <si>
    <t>Question Paper:  WEED MANAGEMENT</t>
  </si>
  <si>
    <t>Course Name :    WEED MANAGEMENT Department : AGRONOMY</t>
  </si>
  <si>
    <t>Course Code : ASAG 2105                                        Max Marks :100</t>
  </si>
  <si>
    <t>CO 1</t>
  </si>
  <si>
    <t>Question Paper: Practical crop production - I</t>
  </si>
  <si>
    <t>Course Name : Practical crop production - I            Department : AGRONOMY</t>
  </si>
  <si>
    <t>Course Code : ASAG 3108                                           Max Marks :100</t>
  </si>
  <si>
    <t>L3</t>
  </si>
  <si>
    <t>CO 1, 2, 3, 4,5</t>
  </si>
  <si>
    <t>CO 1, 2, 3, 4, 5</t>
  </si>
  <si>
    <t>CO4</t>
  </si>
  <si>
    <t>CO5</t>
  </si>
  <si>
    <t>Question Paper: RAIN-FED AGRICULTURE &amp; WATERSHED MANAGEMENT</t>
  </si>
  <si>
    <t>Course Name :    RAIN-FED AGRICULTURE &amp; WATERSHED MANAGEMENT      Department : AGRONOMY</t>
  </si>
  <si>
    <t>Course Code : ASAG 2211                                           Max Marks :100</t>
  </si>
  <si>
    <t>Question Paper: Practical crop production - II</t>
  </si>
  <si>
    <t>Course Name : Practical crop production - II            Department : AGRONOMY</t>
  </si>
  <si>
    <t>Course Code : ASAG 3209                                           Max Marks :100</t>
  </si>
  <si>
    <t>Question Paper: Geo-Informatics and Nano-technology for Precision farming</t>
  </si>
  <si>
    <t>Course Name : Geo-Informatics and Nano-technology for Precision farming           Department : AGRONOMY</t>
  </si>
  <si>
    <t>Course Code : ASAG 3110                                          Max Marks :100</t>
  </si>
  <si>
    <t>Question Paper: FARMING SYSTEM AND ORGANIC FARMING FOR SUSTAINABLE AGRICULTURE</t>
  </si>
  <si>
    <t>Course Name : FARMING SYSTEM AND ORGANIC FARMING FOR SUSTAINABLE AGRICULTURE : AGRONOMY</t>
  </si>
  <si>
    <t>Course Code : ASAG 3207                                         Max Marks :100</t>
  </si>
  <si>
    <t>Course Code : ASAG 2204                                          Max Marks :100</t>
  </si>
  <si>
    <t xml:space="preserve">Question Paper: Livestock &amp; Poultry Mgmt </t>
  </si>
  <si>
    <t>Course Name : Livestock &amp; Poultry Mgmt                              Department : Animal Sc.</t>
  </si>
  <si>
    <t>Course Code : ASAP 2101                                       Max Marks :100</t>
  </si>
  <si>
    <t xml:space="preserve">CA </t>
  </si>
  <si>
    <t>PSO4</t>
  </si>
  <si>
    <t>Centurion University of Technology &amp; Management</t>
  </si>
  <si>
    <t xml:space="preserve">Question Paper:  FUNDAMENTALS OF PLANT BIOCHEMISTRY </t>
  </si>
  <si>
    <t>Course Name :  FUNDAMENTALS OF PLANT BIOCHEMISTRY       Department : Biochemistry and Crop Physiology</t>
  </si>
  <si>
    <t>Course Code : ASBC2101                                              Max Marks :100</t>
  </si>
  <si>
    <t>&gt;=30%</t>
  </si>
  <si>
    <t>&lt;30%</t>
  </si>
  <si>
    <t xml:space="preserve">Question Paper: FUNDAMENTALS OF PLANT BIOTECHNOLOGY  </t>
  </si>
  <si>
    <t>Course Name : FUNDAMENTALS OF PLANT BIOTECHNOLOGY            Department : Biotechnology</t>
  </si>
  <si>
    <t>Course Code : ASPB2201                                           Max Marks :100</t>
  </si>
  <si>
    <t xml:space="preserve">PO Attainment </t>
  </si>
  <si>
    <t>Question Paper:  FUNDAMENTALS OF  CROP PHYSIOLOGY</t>
  </si>
  <si>
    <t>Course Name :  FUNDAMENTALS OF CROP PHYSIOLOGY    Department : Biochemistry and Crop Physiology</t>
  </si>
  <si>
    <t>Course Code : ASPH 1201                                      Max Marks :100</t>
  </si>
  <si>
    <t xml:space="preserve">  </t>
  </si>
  <si>
    <t>Question Paper: Agricultural Economics &amp; Trade</t>
  </si>
  <si>
    <t>Course Name :  Agricultural Economics &amp; Trade      Department : Agricultural Economics</t>
  </si>
  <si>
    <t>Course Code : ASEC 1101                                            Max Marks :100</t>
  </si>
  <si>
    <t>FINAL</t>
  </si>
  <si>
    <t>Avg of CO-PO Mapping</t>
  </si>
  <si>
    <t>Question Paper: Agricultural Finance and Co-Operation</t>
  </si>
  <si>
    <t>Course Name : Agricultural Finance and Co-Operation       Department : Agricultural Economics</t>
  </si>
  <si>
    <t>Course Code : ASEC 2102                                            Max Marks :100</t>
  </si>
  <si>
    <t>Question Paper: Agricultural Marketing and Prices</t>
  </si>
  <si>
    <t>Course Name : Agricultural Marketing and Prices       Department : Agricultural Economics</t>
  </si>
  <si>
    <t>Course Code : ASEC 2103                                           Max Marks :100</t>
  </si>
  <si>
    <t>Question Paper: Farm Management</t>
  </si>
  <si>
    <r>
      <t xml:space="preserve">Course Name : </t>
    </r>
    <r>
      <rPr>
        <b/>
        <sz val="10"/>
        <color indexed="8"/>
        <rFont val="Times New Roman"/>
        <family val="1"/>
      </rPr>
      <t>Farm Management</t>
    </r>
    <r>
      <rPr>
        <b/>
        <sz val="11"/>
        <color indexed="8"/>
        <rFont val="Calibri"/>
        <family val="2"/>
      </rPr>
      <t xml:space="preserve">     Department : Agricultural Economics</t>
    </r>
  </si>
  <si>
    <t>Course Code : ASEC 3204                                            Max Marks :100</t>
  </si>
  <si>
    <t xml:space="preserve">Question Paper: Processing Technology of Legumes and Oilseeds </t>
  </si>
  <si>
    <t>Course Name : Processing Technology of Legumes and Oilseeds        Department : Agricultural Engineering</t>
  </si>
  <si>
    <t>Course Code : ASFE 3102                                            Max Marks :100</t>
  </si>
  <si>
    <t>Question Paper: PROCESSING TECHNOLOGY OF FRUITS,VEGETABLES, SPICES &amp; CONDIMENTS</t>
  </si>
  <si>
    <t>Course Name : PROCESSING TECHNOLOGY OF FRUITS,VEGETABLES, SPICES &amp; CONDIMENTS       Department : Agricultural Engineering</t>
  </si>
  <si>
    <t>Course Code : ASFE  3203                                                                          Max Marks :100</t>
  </si>
  <si>
    <t xml:space="preserve">Question Paper: APPLIED HIGHTECH HORTICULTURE </t>
  </si>
  <si>
    <t>Course Name :APPLIED HIGHTECH HORTICULTURE      Department : Horticulture</t>
  </si>
  <si>
    <t>Course Code : ASHE2201                                           Max Marks :100</t>
  </si>
  <si>
    <t>CO 1, 2, 3,4,5</t>
  </si>
  <si>
    <t>Question Paper: Organic production technology</t>
  </si>
  <si>
    <t>Course Name : Organic production technology          Department : Elective</t>
  </si>
  <si>
    <t>Course Code :    ASOE2201                                                 Max Marks :100</t>
  </si>
  <si>
    <t>Question Paper: BIOFERTILIZERS</t>
  </si>
  <si>
    <t>Course Name : BIOFERTILIZERS          Department : Elective</t>
  </si>
  <si>
    <t>Course Code :    ASOE3102                                                  Max Marks :100</t>
  </si>
  <si>
    <t xml:space="preserve">Question Paper: QUALITY CONSIDERATIONS, CERTIFICATION, LABELING &amp; ACCREDITATION PROCESSORS, MARKETING, EXPORTS </t>
  </si>
  <si>
    <t>Course Name :QUALITY CONSIDERATIONS, CERTIFICATION, LABELING &amp; ACCREDITATION PROCESSORS, MARKETING, EXPORTS       Department : Elective</t>
  </si>
  <si>
    <t>Course Code :    ASOE3203                                  Max Marks :100</t>
  </si>
  <si>
    <t xml:space="preserve">Question Paper: Seed Quality Testing </t>
  </si>
  <si>
    <t>Course Name : Seed Quality Testing     Department : GPB&amp;SST</t>
  </si>
  <si>
    <t>Course Code : ASSE3203                                              Max Marks :100</t>
  </si>
  <si>
    <t>CO 1, 2, 3, 4</t>
  </si>
  <si>
    <t>Question Paper: E-AGRICULTURE</t>
  </si>
  <si>
    <t>Course Name : E-AGRICULTURE      Department : Agricultural Extension Education</t>
  </si>
  <si>
    <t>Course Code : ASTE2201                                          Max Marks :100</t>
  </si>
  <si>
    <t>PS03</t>
  </si>
  <si>
    <t>Question Paper: REMOTE SENSING &amp; GIS TECHNIQUES FOR SOIL, WATER &amp; CROP STUDIES</t>
  </si>
  <si>
    <t>Course Name : REMOTE SENSING &amp; GIS TECHNIQUES FOR SOIL, WATER &amp; CROP STUDIES     Department : Agricultural Extension Education</t>
  </si>
  <si>
    <t>Course Code : ASTE3203                                          Max Marks :100</t>
  </si>
  <si>
    <t>Question Paper: INTRODUCTION &amp; ROLE OF ICT IN AGRICULTURE</t>
  </si>
  <si>
    <t>Course Name : INTRODUCTION &amp; ROLE OF ICT IN AGRICULTURE     Department : Agricultural Extension Education</t>
  </si>
  <si>
    <t>Course Code : ASTE3102                                           Max Marks :100</t>
  </si>
  <si>
    <t>Question Paper: ELEMENTARY MATHEMATICS</t>
  </si>
  <si>
    <t>Course Name : ELEMENTARY MATHEMATICS       Department : Basic Science</t>
  </si>
  <si>
    <t>Course Code : ASEM1101                                           Max Marks :100</t>
  </si>
  <si>
    <t>Question Paper: Comprehension &amp; Communication Skills in English</t>
  </si>
  <si>
    <t>Course Name : Comprehension &amp; Communication Skills in English        Department :  English</t>
  </si>
  <si>
    <t>Course Code : ASEL1101                                             Max Marks :100</t>
  </si>
  <si>
    <t xml:space="preserve">Question Paper: Fundamentals of Entomology  - I  </t>
  </si>
  <si>
    <t>Course Name : Fundamentals of Entomology  - I       Department : Entomology</t>
  </si>
  <si>
    <t>Course Code : ASEN 1201                                            Max Marks :100</t>
  </si>
  <si>
    <t>P010</t>
  </si>
  <si>
    <t>PO11</t>
  </si>
  <si>
    <t>P012</t>
  </si>
  <si>
    <t>Question Paper: Fundamentals of Entomology - II</t>
  </si>
  <si>
    <t>Course Name : Fundamentals of Entomology  - II       Department : Entomology</t>
  </si>
  <si>
    <t>Course Code : ASEN 1202                                            Max Marks :100</t>
  </si>
  <si>
    <t>Question Paper: PESTS OF FIELD CROPS AND STORED GRAINS AND THEIR MANAGEMENT</t>
  </si>
  <si>
    <t>Course Name : PESTS OF FIELD CROPS AND STORED GRAINS AND THEIR MANAGEMENT       Department : Entomology</t>
  </si>
  <si>
    <t>Course Code : ASEN 3103                                           Max Marks :100</t>
  </si>
  <si>
    <t>Question Paper: PESTS OF HORTICULTURAL CROPS AND THEIR MANAGEMENT AND BENIFICIAL INSECTS</t>
  </si>
  <si>
    <r>
      <t xml:space="preserve">Course Name : </t>
    </r>
    <r>
      <rPr>
        <b/>
        <sz val="10"/>
        <color indexed="8"/>
        <rFont val="Times New Roman"/>
        <family val="1"/>
      </rPr>
      <t>PESTS OF HORTICULTURAL CROPS AND THEIR MANAGEMENT AND BENIFICIAL INSECTS</t>
    </r>
    <r>
      <rPr>
        <b/>
        <sz val="11"/>
        <color indexed="8"/>
        <rFont val="Calibri"/>
        <family val="2"/>
      </rPr>
      <t xml:space="preserve">     Department : Entomology</t>
    </r>
  </si>
  <si>
    <t>&gt;=80%</t>
  </si>
  <si>
    <t>Course Code : ASEN 3204                                            Max Marks :100</t>
  </si>
  <si>
    <t>&gt;=70%</t>
  </si>
  <si>
    <t>&lt;60%</t>
  </si>
  <si>
    <t>Question Paper:  Rural Sociology and Educational Psychology</t>
  </si>
  <si>
    <t>Course Name : Rural Sociology and Educational Psychology       Department : Agricultural Extension Education</t>
  </si>
  <si>
    <t>&gt;=55%</t>
  </si>
  <si>
    <t>Course Code : ASEE1102                                            Max Marks :100</t>
  </si>
  <si>
    <t>&gt;=45%</t>
  </si>
  <si>
    <t>&gt;=35%</t>
  </si>
  <si>
    <t>&lt;35%</t>
  </si>
  <si>
    <t>PS01</t>
  </si>
  <si>
    <t>PS02</t>
  </si>
  <si>
    <t>Question Paper:  Fundamentals of Agricultural Extension Education</t>
  </si>
  <si>
    <t>Course Name : Fundamentals of Agricultural Extension Education       Department : Agricultural Extension Education</t>
  </si>
  <si>
    <t>Course Code : ASEE1201                                            Max Marks :100</t>
  </si>
  <si>
    <t>Question Paper:  Human Values and Ethics</t>
  </si>
  <si>
    <t>Course Name : Human Values and Ethics       Department : Agricultural Extension Education</t>
  </si>
  <si>
    <t>Course Code : ASHV 2101                                            Max Marks :100</t>
  </si>
  <si>
    <t xml:space="preserve">Question Paper: COMMUNICATION SKILLS &amp; PERSONALITY DEVELOPMENT </t>
  </si>
  <si>
    <t>Course Name : COMMUNICATION SKILLS &amp; PERSONALITY DEVELOPMENT       Department : Agricultural Extension Education</t>
  </si>
  <si>
    <t>Course Code : ASEE2101                                            Max Marks :100</t>
  </si>
  <si>
    <t>Course Code : ASEE 2104                                            Max Marks :100</t>
  </si>
  <si>
    <t>Question Paper:  Entrepreneurship Development and Business Communication</t>
  </si>
  <si>
    <t>Course Name : Entrepreneurship Development and Business Communication       Department : Agricultural Extension Education</t>
  </si>
  <si>
    <t>Course Code : ASEE 3103                                            Max Marks :100</t>
  </si>
  <si>
    <t>Question Paper: Principles of Food Science and Nutrition</t>
  </si>
  <si>
    <t>Course Name :   Principles of Food Science and Nutrition   Department : Food Science</t>
  </si>
  <si>
    <t>Course Code :    ASFS3101                                           Max Marks :100</t>
  </si>
  <si>
    <t>Question Paper: Fundamentals of Genetics</t>
  </si>
  <si>
    <t>Course Name :  Fundamentals of Genetics       Department : GPB&amp;SST</t>
  </si>
  <si>
    <t>Course Code : ASPG1101                                            Max Marks :100</t>
  </si>
  <si>
    <t>Question Paper: Fundamentals of Plant Breeding</t>
  </si>
  <si>
    <t>Course Name :  Fundamentals of Plant Breeding       Department : GPB&amp;SST</t>
  </si>
  <si>
    <t>Course Code : ASPG2103                                           Max Marks :100</t>
  </si>
  <si>
    <t>Question Paper: Principals of Seed Technology</t>
  </si>
  <si>
    <t>Course Name :  Principals of Seed Technology Department : GPB&amp;SST</t>
  </si>
  <si>
    <t>Course Code : ASPG2202                                  Max Marks :100</t>
  </si>
  <si>
    <t>Question Paper:  Crop Improvement -I</t>
  </si>
  <si>
    <t>Course Name :   Crop Improvement -I Department : GPB&amp;SST</t>
  </si>
  <si>
    <t>Course Code : ASPG3104                 Max Marks :100</t>
  </si>
  <si>
    <t>Question Paper:  Crop Improvement -II</t>
  </si>
  <si>
    <t>Course Name :   Crop Improvement -II Department : GPB&amp;SST</t>
  </si>
  <si>
    <t>Course Code : ASPG3205      Max Marks :100</t>
  </si>
  <si>
    <t>Question Paper:  Intellectual Property rights</t>
  </si>
  <si>
    <t>Course Name :   Intellectual Property rights Department : GPB&amp;SST</t>
  </si>
  <si>
    <t>Course Code : ASIP3201        Max Marks :100</t>
  </si>
  <si>
    <t>Question Paper: Funamentals of Plant Pathology</t>
  </si>
  <si>
    <t>Course Name : Fundamentals of Plant Pathology        Department : Plant Pathology</t>
  </si>
  <si>
    <t>Course Code :ASPP1101                                             Max Marks :100</t>
  </si>
  <si>
    <t>Question Paper: Agricultural micobiology</t>
  </si>
  <si>
    <t>Course Name :   Agricultural micobiology    Department : Plant Pathology</t>
  </si>
  <si>
    <t>Course Code :    ASAM1201                                       Max Marks :100</t>
  </si>
  <si>
    <t xml:space="preserve">Question Paper:  DISEASES OF FIELD AND HORTICULTURAL CROPS AND THEIR MANAGEMMENT I  </t>
  </si>
  <si>
    <t>Course Name : DISEASES OF FIELD AND HORTICULTURAL CROPS AND THEIR MANAGEMMENT I        Department : PLANT PATHOLOGY</t>
  </si>
  <si>
    <t>Course Code :   ASPP2202                                               Max Marks :100</t>
  </si>
  <si>
    <t xml:space="preserve">Question Paper: DISEASES OF FIELD AND HORTICULTURAL CROPS AND THEIR MANAGEMENT II    </t>
  </si>
  <si>
    <t>Course Name : DISEASES OF FIELD AND HORTICULTURAL CROPS AND THEIR MANAGEMENT II         Department : PLANT PATHOLOGY</t>
  </si>
  <si>
    <t>Course Code :    ASPP3103                                                Max Marks :100</t>
  </si>
  <si>
    <t>Question Paper:  PRINCIPLES OF INTEGRATED PEST AND DISEASE MANAGEMENT</t>
  </si>
  <si>
    <t>Course Name : PRINCIPLES OF INTEGRATED PEST AND DISEASE MANAGEMENT         Department : PLANT PATHOLOGY/ENTOMOLOGY</t>
  </si>
  <si>
    <t>Course Code :     ASPP3204                                               Max Marks :100</t>
  </si>
  <si>
    <t>Question Paper: RAWEP &amp;  AIA</t>
  </si>
  <si>
    <t>Course Name : RAWEP &amp;  AIA           Department : Agriculture</t>
  </si>
  <si>
    <t>Course Code : ASRW4101                                           Max Marks :100</t>
  </si>
  <si>
    <t>Question Paper: AELP</t>
  </si>
  <si>
    <t>Course Name : AELP           Department : Agriculture</t>
  </si>
  <si>
    <t>Course Code : ASEP4201                                         Max Marks :100</t>
  </si>
  <si>
    <t>Question Paper: FUNDAMENTALS OF SOIL SCIENCE</t>
  </si>
  <si>
    <t>Course Name :  FUNDAMENTALS OF SOIL SCIENCE      Department : Soil Science</t>
  </si>
  <si>
    <t>Course Code : ASAC 1101                                            Max Marks :100</t>
  </si>
  <si>
    <t xml:space="preserve">Question Paper: Manures, Fertilizer and Soil Fertility management   </t>
  </si>
  <si>
    <t>Course Name :  Manures, Fertilizer and Soil Fertility management         Department : Soil Science</t>
  </si>
  <si>
    <t>Course Code : ASAC 2202                                    Max Marks :100</t>
  </si>
  <si>
    <t>Question Paper: PROBLEMATIC SOIL AND THEIR MANAGEMENT</t>
  </si>
  <si>
    <t>Course Name :  PROBLEMATIC SOIL AND THEIR MANAGEMENT      Department : Soil Science</t>
  </si>
  <si>
    <t>Course Code : ASAC 3103                                            Max Marks :100</t>
  </si>
  <si>
    <t xml:space="preserve">Question Paper: ENVIRONMENTAL STUDIES &amp; DISASTER MANAGEMENT </t>
  </si>
  <si>
    <t>Course Name :  ENVIRONMENTAL STUDIES &amp; DISASTER MANAGEMENT        Department : Soil Science</t>
  </si>
  <si>
    <t>Course Code : ASES 1101                                            Max Marks :100</t>
  </si>
  <si>
    <t>Question Paper:  Soil &amp; Water Conservation Engineering</t>
  </si>
  <si>
    <t>Course Name : Soil and Water Conservation Engineering        Department : Agricultural Engineering</t>
  </si>
  <si>
    <t>&gt;=65%</t>
  </si>
  <si>
    <t>Question Paper: Statistical Methods</t>
  </si>
  <si>
    <t>Course Name : Statistical Methods          Department : Agri.Economics and Statistics</t>
  </si>
  <si>
    <t>Course Code : ASAS1101                                            Max Marks :100</t>
  </si>
  <si>
    <t>Question Paper: Agricultural Informatics</t>
  </si>
  <si>
    <t>Course Name : Agricultural Informatics           Department : Agricultural  Economics and Statistics</t>
  </si>
  <si>
    <t>Course Code : ASAI 2101                                          Max Marks :100</t>
  </si>
  <si>
    <t>Course Code :     ASAE1101                                             Max Marks :100</t>
  </si>
  <si>
    <t>Question Paper:  RENEWABLE ENERGY &amp; GREEN TECHNOLOGY</t>
  </si>
  <si>
    <t>Course Name : RENEWABLE ENERGY &amp; GREEN TECHNOLOGY        Department : Agricultural Engineering</t>
  </si>
  <si>
    <t>Course Code :     ASAE2203                                           Max Marks :100</t>
  </si>
  <si>
    <t xml:space="preserve">Question Paper:  FARM MACHINERY &amp; POWER </t>
  </si>
  <si>
    <t>Course Name : FARM MACHINERY &amp; POWER        Department : Agricultural Engineering</t>
  </si>
  <si>
    <t>Course Code :  ASAE1202                                        Max Marks :100</t>
  </si>
  <si>
    <t xml:space="preserve">Question Paper:  PROTECTED CULTIVATION &amp; POST HARVEST TECHNOLOGIES  </t>
  </si>
  <si>
    <t>Course Name : PROTECTED CULTIVATION &amp; POST HARVEST TECHNOLOGIES         Department : Agricultural Engineering</t>
  </si>
  <si>
    <t>Course Code :  ASAE3204                                        Max Marks :100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</si>
</sst>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00B0F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indexed="8"/>
      <name val="Times New Roman"/>
      <family val="1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" fontId="0" fillId="2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" fontId="0" fillId="2" borderId="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1" fontId="3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0" fillId="0" borderId="4" xfId="0" applyBorder="1" applyAlignment="1">
      <alignment vertical="center"/>
    </xf>
    <xf numFmtId="2" fontId="3" fillId="3" borderId="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0" fontId="3" fillId="0" borderId="1" xfId="1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2" fontId="0" fillId="2" borderId="8" xfId="0" applyNumberFormat="1" applyFill="1" applyBorder="1" applyAlignment="1">
      <alignment horizontal="center" vertical="center"/>
    </xf>
    <xf numFmtId="1" fontId="11" fillId="2" borderId="10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2" fontId="0" fillId="2" borderId="1" xfId="0" applyNumberForma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" fontId="3" fillId="0" borderId="1" xfId="0" applyNumberFormat="1" applyFont="1" applyBorder="1" applyAlignment="1">
      <alignment vertical="center"/>
    </xf>
    <xf numFmtId="1" fontId="0" fillId="2" borderId="7" xfId="0" applyNumberForma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7" fillId="7" borderId="10" xfId="0" applyNumberFormat="1" applyFont="1" applyFill="1" applyBorder="1" applyAlignment="1">
      <alignment vertical="center"/>
    </xf>
    <xf numFmtId="0" fontId="3" fillId="0" borderId="12" xfId="0" applyFont="1" applyBorder="1" applyAlignment="1">
      <alignment vertical="center"/>
    </xf>
    <xf numFmtId="1" fontId="5" fillId="0" borderId="8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" fontId="11" fillId="2" borderId="13" xfId="0" applyNumberFormat="1" applyFont="1" applyFill="1" applyBorder="1" applyAlignment="1">
      <alignment horizontal="center" vertical="center"/>
    </xf>
    <xf numFmtId="1" fontId="7" fillId="2" borderId="2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7" fillId="8" borderId="0" xfId="0" applyNumberFormat="1" applyFont="1" applyFill="1" applyAlignment="1">
      <alignment horizontal="center" vertical="center"/>
    </xf>
    <xf numFmtId="1" fontId="7" fillId="8" borderId="9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1" fontId="3" fillId="9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1" fontId="0" fillId="9" borderId="0" xfId="0" applyNumberFormat="1" applyFill="1" applyAlignment="1">
      <alignment vertical="center"/>
    </xf>
    <xf numFmtId="0" fontId="0" fillId="9" borderId="1" xfId="0" applyFill="1" applyBorder="1" applyAlignment="1">
      <alignment horizontal="center" vertical="center"/>
    </xf>
    <xf numFmtId="1" fontId="3" fillId="10" borderId="1" xfId="0" applyNumberFormat="1" applyFont="1" applyFill="1" applyBorder="1" applyAlignment="1">
      <alignment horizontal="center" vertical="center"/>
    </xf>
    <xf numFmtId="2" fontId="3" fillId="9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1" fontId="0" fillId="0" borderId="1" xfId="0" applyNumberFormat="1" applyBorder="1"/>
    <xf numFmtId="0" fontId="0" fillId="0" borderId="1" xfId="0" applyBorder="1"/>
    <xf numFmtId="1" fontId="5" fillId="0" borderId="1" xfId="0" applyNumberFormat="1" applyFont="1" applyBorder="1" applyAlignment="1">
      <alignment vertical="center"/>
    </xf>
    <xf numFmtId="0" fontId="3" fillId="9" borderId="3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1" fontId="7" fillId="8" borderId="6" xfId="0" applyNumberFormat="1" applyFont="1" applyFill="1" applyBorder="1" applyAlignment="1">
      <alignment horizontal="center" vertical="center"/>
    </xf>
    <xf numFmtId="1" fontId="7" fillId="8" borderId="12" xfId="0" applyNumberFormat="1" applyFont="1" applyFill="1" applyBorder="1" applyAlignment="1">
      <alignment horizontal="center" vertical="center"/>
    </xf>
    <xf numFmtId="0" fontId="0" fillId="9" borderId="0" xfId="0" applyFill="1" applyAlignment="1">
      <alignment vertical="center" wrapText="1"/>
    </xf>
    <xf numFmtId="1" fontId="7" fillId="8" borderId="9" xfId="0" applyNumberFormat="1" applyFont="1" applyFill="1" applyBorder="1" applyAlignment="1">
      <alignment horizontal="center" vertical="center" wrapText="1"/>
    </xf>
    <xf numFmtId="164" fontId="0" fillId="2" borderId="8" xfId="0" applyNumberForma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vertical="center"/>
    </xf>
    <xf numFmtId="1" fontId="7" fillId="2" borderId="8" xfId="0" applyNumberFormat="1" applyFont="1" applyFill="1" applyBorder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" fontId="5" fillId="9" borderId="8" xfId="0" applyNumberFormat="1" applyFont="1" applyFill="1" applyBorder="1" applyAlignment="1">
      <alignment vertical="center"/>
    </xf>
    <xf numFmtId="1" fontId="0" fillId="2" borderId="8" xfId="0" applyNumberFormat="1" applyFill="1" applyBorder="1" applyAlignment="1">
      <alignment horizontal="center" vertical="center"/>
    </xf>
    <xf numFmtId="2" fontId="0" fillId="12" borderId="1" xfId="0" applyNumberFormat="1" applyFill="1" applyBorder="1" applyAlignment="1">
      <alignment horizontal="center" vertical="center"/>
    </xf>
    <xf numFmtId="164" fontId="0" fillId="12" borderId="8" xfId="0" applyNumberFormat="1" applyFill="1" applyBorder="1" applyAlignment="1">
      <alignment horizontal="center" vertical="center"/>
    </xf>
    <xf numFmtId="2" fontId="3" fillId="9" borderId="0" xfId="0" applyNumberFormat="1" applyFont="1" applyFill="1" applyAlignment="1">
      <alignment horizontal="center" vertical="center"/>
    </xf>
    <xf numFmtId="164" fontId="3" fillId="9" borderId="0" xfId="0" applyNumberFormat="1" applyFont="1" applyFill="1" applyAlignment="1">
      <alignment horizontal="center" vertical="center"/>
    </xf>
    <xf numFmtId="1" fontId="3" fillId="9" borderId="0" xfId="0" applyNumberFormat="1" applyFont="1" applyFill="1" applyAlignment="1">
      <alignment horizontal="center" vertical="center"/>
    </xf>
    <xf numFmtId="1" fontId="5" fillId="5" borderId="9" xfId="0" applyNumberFormat="1" applyFont="1" applyFill="1" applyBorder="1" applyAlignment="1">
      <alignment vertical="center"/>
    </xf>
    <xf numFmtId="1" fontId="5" fillId="4" borderId="1" xfId="0" applyNumberFormat="1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1" fontId="7" fillId="8" borderId="0" xfId="0" applyNumberFormat="1" applyFont="1" applyFill="1" applyAlignment="1">
      <alignment vertical="center"/>
    </xf>
    <xf numFmtId="1" fontId="3" fillId="0" borderId="8" xfId="0" applyNumberFormat="1" applyFont="1" applyBorder="1" applyAlignment="1">
      <alignment vertical="center"/>
    </xf>
    <xf numFmtId="1" fontId="5" fillId="5" borderId="8" xfId="0" applyNumberFormat="1" applyFont="1" applyFill="1" applyBorder="1" applyAlignment="1">
      <alignment vertical="center"/>
    </xf>
    <xf numFmtId="1" fontId="0" fillId="2" borderId="9" xfId="0" applyNumberForma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2" borderId="0" xfId="0" applyNumberFormat="1" applyFill="1" applyAlignment="1">
      <alignment horizontal="center"/>
    </xf>
    <xf numFmtId="1" fontId="5" fillId="0" borderId="0" xfId="0" applyNumberFormat="1" applyFont="1" applyAlignment="1">
      <alignment vertical="center"/>
    </xf>
    <xf numFmtId="166" fontId="0" fillId="0" borderId="0" xfId="0" applyNumberFormat="1"/>
    <xf numFmtId="167" fontId="0" fillId="0" borderId="0" xfId="0" applyNumberFormat="1"/>
    <xf numFmtId="1" fontId="7" fillId="8" borderId="1" xfId="0" applyNumberFormat="1" applyFont="1" applyFill="1" applyBorder="1" applyAlignment="1">
      <alignment horizontal="center" vertical="center"/>
    </xf>
    <xf numFmtId="1" fontId="5" fillId="13" borderId="1" xfId="0" applyNumberFormat="1" applyFont="1" applyFill="1" applyBorder="1" applyAlignment="1">
      <alignment vertical="center"/>
    </xf>
    <xf numFmtId="164" fontId="3" fillId="9" borderId="1" xfId="0" applyNumberFormat="1" applyFont="1" applyFill="1" applyBorder="1" applyAlignment="1">
      <alignment horizontal="center" vertical="center"/>
    </xf>
    <xf numFmtId="1" fontId="5" fillId="14" borderId="1" xfId="0" applyNumberFormat="1" applyFont="1" applyFill="1" applyBorder="1" applyAlignment="1">
      <alignment vertical="center"/>
    </xf>
    <xf numFmtId="1" fontId="14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10" borderId="1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5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horizontal="center" vertical="center"/>
    </xf>
    <xf numFmtId="1" fontId="5" fillId="15" borderId="0" xfId="0" applyNumberFormat="1" applyFont="1" applyFill="1" applyAlignment="1">
      <alignment vertical="center"/>
    </xf>
    <xf numFmtId="2" fontId="3" fillId="15" borderId="0" xfId="0" applyNumberFormat="1" applyFont="1" applyFill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164" fontId="0" fillId="12" borderId="9" xfId="0" applyNumberForma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3" fillId="2" borderId="9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2" fontId="3" fillId="1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1" fontId="5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5" fillId="5" borderId="8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1" fontId="5" fillId="5" borderId="9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6" fillId="0" borderId="1" xfId="0" applyNumberFormat="1" applyFont="1" applyBorder="1" applyAlignment="1">
      <alignment horizontal="center"/>
    </xf>
    <xf numFmtId="1" fontId="0" fillId="0" borderId="2" xfId="0" applyNumberFormat="1" applyBorder="1" applyAlignment="1">
      <alignment vertical="center"/>
    </xf>
    <xf numFmtId="1" fontId="0" fillId="0" borderId="0" xfId="0" applyNumberFormat="1" applyAlignment="1">
      <alignment horizontal="right" vertical="center"/>
    </xf>
    <xf numFmtId="1" fontId="5" fillId="5" borderId="0" xfId="0" applyNumberFormat="1" applyFont="1" applyFill="1" applyAlignment="1">
      <alignment vertical="center"/>
    </xf>
    <xf numFmtId="0" fontId="17" fillId="0" borderId="1" xfId="0" applyFont="1" applyBorder="1" applyAlignment="1">
      <alignment vertical="top"/>
    </xf>
    <xf numFmtId="0" fontId="17" fillId="0" borderId="0" xfId="0" applyFont="1" applyAlignment="1">
      <alignment vertical="top"/>
    </xf>
    <xf numFmtId="1" fontId="17" fillId="0" borderId="1" xfId="0" applyNumberFormat="1" applyFont="1" applyBorder="1" applyAlignment="1">
      <alignment vertical="top"/>
    </xf>
    <xf numFmtId="164" fontId="7" fillId="7" borderId="10" xfId="0" applyNumberFormat="1" applyFont="1" applyFill="1" applyBorder="1" applyAlignment="1">
      <alignment vertical="center"/>
    </xf>
    <xf numFmtId="164" fontId="7" fillId="7" borderId="1" xfId="0" applyNumberFormat="1" applyFont="1" applyFill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3" fillId="0" borderId="1" xfId="0" applyFont="1" applyBorder="1"/>
    <xf numFmtId="1" fontId="3" fillId="0" borderId="1" xfId="0" applyNumberFormat="1" applyFont="1" applyBorder="1"/>
    <xf numFmtId="2" fontId="3" fillId="0" borderId="1" xfId="0" applyNumberFormat="1" applyFont="1" applyBorder="1"/>
    <xf numFmtId="164" fontId="3" fillId="3" borderId="1" xfId="0" applyNumberFormat="1" applyFont="1" applyFill="1" applyBorder="1"/>
    <xf numFmtId="164" fontId="0" fillId="0" borderId="0" xfId="0" applyNumberFormat="1" applyAlignment="1">
      <alignment vertical="center"/>
    </xf>
    <xf numFmtId="164" fontId="0" fillId="0" borderId="0" xfId="0" applyNumberFormat="1"/>
    <xf numFmtId="0" fontId="0" fillId="9" borderId="0" xfId="0" applyFill="1" applyAlignment="1">
      <alignment horizontal="center" vertical="center"/>
    </xf>
    <xf numFmtId="1" fontId="7" fillId="8" borderId="2" xfId="0" applyNumberFormat="1" applyFont="1" applyFill="1" applyBorder="1" applyAlignment="1">
      <alignment horizontal="center" vertical="center"/>
    </xf>
    <xf numFmtId="1" fontId="7" fillId="8" borderId="9" xfId="0" applyNumberFormat="1" applyFont="1" applyFill="1" applyBorder="1" applyAlignment="1">
      <alignment horizontal="center" vertical="center"/>
    </xf>
    <xf numFmtId="1" fontId="7" fillId="8" borderId="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7" fillId="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" fontId="7" fillId="8" borderId="7" xfId="0" applyNumberFormat="1" applyFont="1" applyFill="1" applyBorder="1" applyAlignment="1">
      <alignment horizontal="center" vertical="center"/>
    </xf>
    <xf numFmtId="1" fontId="7" fillId="8" borderId="6" xfId="0" applyNumberFormat="1" applyFont="1" applyFill="1" applyBorder="1" applyAlignment="1">
      <alignment horizontal="center" vertical="center"/>
    </xf>
    <xf numFmtId="1" fontId="7" fillId="8" borderId="5" xfId="0" applyNumberFormat="1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" fontId="7" fillId="8" borderId="2" xfId="0" applyNumberFormat="1" applyFont="1" applyFill="1" applyBorder="1" applyAlignment="1">
      <alignment horizontal="center" vertical="center" wrapText="1"/>
    </xf>
    <xf numFmtId="1" fontId="7" fillId="8" borderId="9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5" borderId="9" xfId="0" applyNumberFormat="1" applyFont="1" applyFill="1" applyBorder="1" applyAlignment="1">
      <alignment horizontal="center" vertical="center"/>
    </xf>
    <xf numFmtId="1" fontId="5" fillId="5" borderId="8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>
      <alignment horizontal="center" vertical="center"/>
    </xf>
    <xf numFmtId="1" fontId="5" fillId="4" borderId="9" xfId="0" applyNumberFormat="1" applyFont="1" applyFill="1" applyBorder="1" applyAlignment="1">
      <alignment horizontal="center" vertical="center"/>
    </xf>
    <xf numFmtId="1" fontId="5" fillId="4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9" borderId="6" xfId="0" applyFill="1" applyBorder="1" applyAlignment="1">
      <alignment horizontal="center" vertical="top" wrapText="1"/>
    </xf>
    <xf numFmtId="1" fontId="7" fillId="8" borderId="13" xfId="0" applyNumberFormat="1" applyFont="1" applyFill="1" applyBorder="1" applyAlignment="1">
      <alignment horizontal="center" vertical="center"/>
    </xf>
    <xf numFmtId="1" fontId="7" fillId="8" borderId="12" xfId="0" applyNumberFormat="1" applyFont="1" applyFill="1" applyBorder="1" applyAlignment="1">
      <alignment horizontal="center" vertical="center"/>
    </xf>
    <xf numFmtId="1" fontId="7" fillId="8" borderId="1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1" borderId="9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center" vertical="center"/>
    </xf>
    <xf numFmtId="1" fontId="5" fillId="4" borderId="7" xfId="0" applyNumberFormat="1" applyFont="1" applyFill="1" applyBorder="1" applyAlignment="1">
      <alignment horizontal="center" vertical="center"/>
    </xf>
    <xf numFmtId="1" fontId="5" fillId="4" borderId="6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14" fillId="0" borderId="0" xfId="0" applyNumberFormat="1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CK%20UP%20FILES/HORTICULTURE%20COS%20AND%20P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HO1101"/>
      <sheetName val="ASHO1203"/>
      <sheetName val="ASHO2102"/>
      <sheetName val="ASHO22O4"/>
      <sheetName val="ASHO3205"/>
    </sheetNames>
    <sheetDataSet>
      <sheetData sheetId="0">
        <row r="1">
          <cell r="A1" t="str">
            <v>Centurion University</v>
          </cell>
        </row>
        <row r="2">
          <cell r="A2" t="str">
            <v>EXAMINATION</v>
          </cell>
        </row>
        <row r="3">
          <cell r="A3" t="str">
            <v>Question Paper: Fundamentals of Horticulture</v>
          </cell>
        </row>
        <row r="4">
          <cell r="A4" t="str">
            <v>Course Name : Fundamentals of Horticulture            Department : BSc Ag</v>
          </cell>
        </row>
        <row r="5">
          <cell r="A5" t="str">
            <v>Course Code : ASHO1101                                          Max Marks :100</v>
          </cell>
        </row>
      </sheetData>
      <sheetData sheetId="1">
        <row r="10">
          <cell r="I10">
            <v>2</v>
          </cell>
          <cell r="J10">
            <v>1</v>
          </cell>
          <cell r="L10">
            <v>1</v>
          </cell>
          <cell r="M10">
            <v>1</v>
          </cell>
          <cell r="P10">
            <v>2</v>
          </cell>
          <cell r="R10">
            <v>2</v>
          </cell>
          <cell r="S10">
            <v>2</v>
          </cell>
          <cell r="T10">
            <v>1</v>
          </cell>
          <cell r="U10">
            <v>1</v>
          </cell>
        </row>
        <row r="11">
          <cell r="I11">
            <v>2</v>
          </cell>
          <cell r="J11">
            <v>2</v>
          </cell>
          <cell r="K11">
            <v>2</v>
          </cell>
          <cell r="L11">
            <v>2</v>
          </cell>
          <cell r="M11">
            <v>2</v>
          </cell>
          <cell r="N11">
            <v>2</v>
          </cell>
          <cell r="O11">
            <v>1</v>
          </cell>
          <cell r="P11">
            <v>2</v>
          </cell>
          <cell r="R11">
            <v>2</v>
          </cell>
          <cell r="S11">
            <v>2</v>
          </cell>
          <cell r="U11">
            <v>2</v>
          </cell>
        </row>
        <row r="12">
          <cell r="I12">
            <v>2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>
            <v>2</v>
          </cell>
          <cell r="O12">
            <v>1</v>
          </cell>
          <cell r="P12">
            <v>2</v>
          </cell>
          <cell r="Q12">
            <v>2</v>
          </cell>
          <cell r="R12">
            <v>2</v>
          </cell>
          <cell r="S12">
            <v>2</v>
          </cell>
          <cell r="T12">
            <v>1</v>
          </cell>
          <cell r="U12">
            <v>2</v>
          </cell>
        </row>
        <row r="13">
          <cell r="I13">
            <v>2</v>
          </cell>
          <cell r="J13">
            <v>2</v>
          </cell>
          <cell r="K13">
            <v>2</v>
          </cell>
          <cell r="L13">
            <v>1</v>
          </cell>
          <cell r="M13">
            <v>1</v>
          </cell>
          <cell r="N13">
            <v>1</v>
          </cell>
          <cell r="O13">
            <v>2</v>
          </cell>
          <cell r="P13">
            <v>2</v>
          </cell>
          <cell r="Q13">
            <v>2</v>
          </cell>
          <cell r="R13">
            <v>2</v>
          </cell>
          <cell r="S13">
            <v>2</v>
          </cell>
          <cell r="U13">
            <v>1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43C87-DF80-428D-9F5F-93BC57BCDD54}">
  <dimension ref="A1:T323"/>
  <sheetViews>
    <sheetView tabSelected="1" topLeftCell="G1" workbookViewId="0">
      <selection activeCell="H15" sqref="H15:T15"/>
    </sheetView>
  </sheetViews>
  <sheetFormatPr defaultRowHeight="15" x14ac:dyDescent="0.25"/>
  <cols>
    <col min="2" max="2" width="16.28515625" customWidth="1"/>
    <col min="6" max="6" width="11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268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269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270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277</v>
      </c>
      <c r="B5" s="173"/>
      <c r="C5" s="173"/>
      <c r="D5" s="173"/>
      <c r="E5" s="174"/>
      <c r="F5" s="69"/>
      <c r="G5" s="26" t="s">
        <v>38</v>
      </c>
      <c r="H5" s="40">
        <f>D12</f>
        <v>98.08306709265176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80.191693290734818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89.137380191693296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63" t="s">
        <v>18</v>
      </c>
      <c r="I10" s="63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41.111111111111114</v>
      </c>
      <c r="D11" s="3">
        <f>COUNTIF(C11:C323,"&gt;="&amp;D10)</f>
        <v>307</v>
      </c>
      <c r="E11" s="121">
        <v>26.363636363636363</v>
      </c>
      <c r="F11" s="95">
        <f>COUNTIF(E11:E323,"&gt;="&amp;F10)</f>
        <v>251</v>
      </c>
      <c r="G11" s="108" t="s">
        <v>5</v>
      </c>
      <c r="H11" s="144">
        <v>2</v>
      </c>
      <c r="I11" s="144">
        <v>2</v>
      </c>
      <c r="J11" s="144">
        <v>2</v>
      </c>
      <c r="K11" s="144">
        <v>1</v>
      </c>
      <c r="L11" s="144">
        <v>1</v>
      </c>
      <c r="M11" s="144">
        <v>1</v>
      </c>
      <c r="N11" s="144">
        <v>2</v>
      </c>
      <c r="O11" s="144">
        <v>1</v>
      </c>
      <c r="P11" s="144">
        <v>2</v>
      </c>
      <c r="Q11" s="17">
        <v>2</v>
      </c>
      <c r="R11" s="17">
        <v>1</v>
      </c>
      <c r="S11" s="17">
        <v>1</v>
      </c>
      <c r="T11" s="54"/>
    </row>
    <row r="12" spans="1:20" ht="15.75" x14ac:dyDescent="0.25">
      <c r="A12" s="2">
        <v>2</v>
      </c>
      <c r="B12" s="4">
        <v>170804130004</v>
      </c>
      <c r="C12" s="121">
        <v>47.777777777777779</v>
      </c>
      <c r="D12" s="96">
        <f>(307/313)*100</f>
        <v>98.08306709265176</v>
      </c>
      <c r="E12" s="121">
        <v>42.727272727272727</v>
      </c>
      <c r="F12" s="97">
        <f>(251/313)*100</f>
        <v>80.191693290734818</v>
      </c>
      <c r="G12" s="108" t="s">
        <v>4</v>
      </c>
      <c r="H12" s="144">
        <v>2</v>
      </c>
      <c r="I12" s="144">
        <v>1</v>
      </c>
      <c r="J12" s="144">
        <v>2</v>
      </c>
      <c r="K12" s="144">
        <v>1</v>
      </c>
      <c r="L12" s="144">
        <v>2</v>
      </c>
      <c r="M12" s="144">
        <v>2</v>
      </c>
      <c r="N12" s="144">
        <v>2</v>
      </c>
      <c r="O12" s="144">
        <v>1</v>
      </c>
      <c r="P12" s="144">
        <v>1</v>
      </c>
      <c r="Q12" s="17">
        <v>2</v>
      </c>
      <c r="R12" s="17">
        <v>1</v>
      </c>
      <c r="S12" s="17"/>
      <c r="T12" s="54"/>
    </row>
    <row r="13" spans="1:20" ht="15.75" x14ac:dyDescent="0.25">
      <c r="A13" s="2">
        <v>3</v>
      </c>
      <c r="B13" s="4">
        <v>170804130005</v>
      </c>
      <c r="C13" s="121">
        <v>47.777777777777779</v>
      </c>
      <c r="D13" s="96"/>
      <c r="E13" s="121">
        <v>35.454545454545453</v>
      </c>
      <c r="F13" s="131"/>
      <c r="G13" s="108" t="s">
        <v>3</v>
      </c>
      <c r="H13" s="144">
        <v>1</v>
      </c>
      <c r="I13" s="144">
        <v>2</v>
      </c>
      <c r="J13" s="144">
        <v>1</v>
      </c>
      <c r="K13" s="144">
        <v>2</v>
      </c>
      <c r="L13" s="144">
        <v>2</v>
      </c>
      <c r="M13" s="144">
        <v>2</v>
      </c>
      <c r="N13" s="144">
        <v>1</v>
      </c>
      <c r="O13" s="144">
        <v>1</v>
      </c>
      <c r="P13" s="144">
        <v>2</v>
      </c>
      <c r="Q13" s="17"/>
      <c r="R13" s="17">
        <v>1</v>
      </c>
      <c r="S13" s="17"/>
      <c r="T13" s="54">
        <v>1</v>
      </c>
    </row>
    <row r="14" spans="1:20" ht="15.75" x14ac:dyDescent="0.25">
      <c r="A14" s="2">
        <v>4</v>
      </c>
      <c r="B14" s="4">
        <v>170804130006</v>
      </c>
      <c r="C14" s="121">
        <v>31.111111111111111</v>
      </c>
      <c r="D14" s="3"/>
      <c r="E14" s="121">
        <v>32.727272727272727</v>
      </c>
      <c r="F14" s="109"/>
      <c r="G14" s="101" t="s">
        <v>2</v>
      </c>
      <c r="H14" s="59">
        <f t="shared" ref="H14:T14" si="0">AVERAGE(H11:H13)</f>
        <v>1.6666666666666667</v>
      </c>
      <c r="I14" s="59">
        <f t="shared" si="0"/>
        <v>1.6666666666666667</v>
      </c>
      <c r="J14" s="59">
        <f t="shared" si="0"/>
        <v>1.6666666666666667</v>
      </c>
      <c r="K14" s="59">
        <f t="shared" si="0"/>
        <v>1.3333333333333333</v>
      </c>
      <c r="L14" s="59">
        <f t="shared" si="0"/>
        <v>1.6666666666666667</v>
      </c>
      <c r="M14" s="59">
        <f t="shared" si="0"/>
        <v>1.6666666666666667</v>
      </c>
      <c r="N14" s="59">
        <f t="shared" si="0"/>
        <v>1.6666666666666667</v>
      </c>
      <c r="O14" s="59">
        <f t="shared" si="0"/>
        <v>1</v>
      </c>
      <c r="P14" s="59">
        <f t="shared" si="0"/>
        <v>1.6666666666666667</v>
      </c>
      <c r="Q14" s="59">
        <f t="shared" si="0"/>
        <v>2</v>
      </c>
      <c r="R14" s="59">
        <f t="shared" si="0"/>
        <v>1</v>
      </c>
      <c r="S14" s="59">
        <f t="shared" si="0"/>
        <v>1</v>
      </c>
      <c r="T14" s="59">
        <f t="shared" si="0"/>
        <v>1</v>
      </c>
    </row>
    <row r="15" spans="1:20" ht="15.75" x14ac:dyDescent="0.25">
      <c r="A15" s="2">
        <v>5</v>
      </c>
      <c r="B15" s="4">
        <v>170804130009</v>
      </c>
      <c r="C15" s="121">
        <v>45.555555555555557</v>
      </c>
      <c r="D15" s="3"/>
      <c r="E15" s="121">
        <v>33.636363636363633</v>
      </c>
      <c r="F15" s="109"/>
      <c r="G15" s="102" t="s">
        <v>1</v>
      </c>
      <c r="H15" s="103">
        <f>(89.14)*H14/100</f>
        <v>1.4856666666666667</v>
      </c>
      <c r="I15" s="103">
        <f t="shared" ref="I15:T15" si="1">(89.14)*I14/100</f>
        <v>1.4856666666666667</v>
      </c>
      <c r="J15" s="103">
        <f t="shared" si="1"/>
        <v>1.4856666666666667</v>
      </c>
      <c r="K15" s="103">
        <f t="shared" si="1"/>
        <v>1.1885333333333332</v>
      </c>
      <c r="L15" s="103">
        <f t="shared" si="1"/>
        <v>1.4856666666666667</v>
      </c>
      <c r="M15" s="103">
        <f t="shared" si="1"/>
        <v>1.4856666666666667</v>
      </c>
      <c r="N15" s="103">
        <f t="shared" si="1"/>
        <v>1.4856666666666667</v>
      </c>
      <c r="O15" s="103">
        <f t="shared" si="1"/>
        <v>0.89139999999999997</v>
      </c>
      <c r="P15" s="103">
        <f t="shared" si="1"/>
        <v>1.4856666666666667</v>
      </c>
      <c r="Q15" s="103">
        <f t="shared" si="1"/>
        <v>1.7827999999999999</v>
      </c>
      <c r="R15" s="103">
        <f t="shared" si="1"/>
        <v>0.89139999999999997</v>
      </c>
      <c r="S15" s="103">
        <f t="shared" si="1"/>
        <v>0.89139999999999997</v>
      </c>
      <c r="T15" s="103">
        <f t="shared" si="1"/>
        <v>0.89139999999999997</v>
      </c>
    </row>
    <row r="16" spans="1:20" x14ac:dyDescent="0.25">
      <c r="A16" s="2">
        <v>6</v>
      </c>
      <c r="B16" s="4">
        <v>170804130010</v>
      </c>
      <c r="C16" s="121">
        <v>38.888888888888886</v>
      </c>
      <c r="D16" s="3"/>
      <c r="E16" s="121">
        <v>33.636363636363633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170804130012</v>
      </c>
      <c r="C17" s="121">
        <v>42.222222222222221</v>
      </c>
      <c r="D17" s="3"/>
      <c r="E17" s="121">
        <v>33.636363636363633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32.222222222222221</v>
      </c>
      <c r="D18" s="3"/>
      <c r="E18" s="121">
        <v>14.545454545454545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35.555555555555557</v>
      </c>
      <c r="D19" s="3"/>
      <c r="E19" s="121">
        <v>37.272727272727273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30</v>
      </c>
      <c r="D20" s="3"/>
      <c r="E20" s="121">
        <v>25.454545454545453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41.111111111111114</v>
      </c>
      <c r="D21" s="3"/>
      <c r="E21" s="121">
        <v>32.727272727272727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44.444444444444443</v>
      </c>
      <c r="D22" s="3"/>
      <c r="E22" s="121">
        <v>39.090909090909093</v>
      </c>
      <c r="F22" s="49"/>
      <c r="G22" s="2"/>
      <c r="H22" s="105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170804130030</v>
      </c>
      <c r="C23" s="121">
        <v>40</v>
      </c>
      <c r="D23" s="3"/>
      <c r="E23" s="121">
        <v>20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170804130031</v>
      </c>
      <c r="C24" s="121">
        <v>40</v>
      </c>
      <c r="D24" s="3"/>
      <c r="E24" s="121">
        <v>32.727272727272727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170804130032</v>
      </c>
      <c r="C25" s="121">
        <v>32.222222222222221</v>
      </c>
      <c r="D25" s="3"/>
      <c r="E25" s="121">
        <v>21.818181818181817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170804130033</v>
      </c>
      <c r="C26" s="121">
        <v>32.222222222222221</v>
      </c>
      <c r="D26" s="112"/>
      <c r="E26" s="121">
        <v>32.727272727272727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170804130036</v>
      </c>
      <c r="C27" s="121">
        <v>41.111111111111114</v>
      </c>
      <c r="D27" s="3"/>
      <c r="E27" s="121">
        <v>34.545454545454547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170804130045</v>
      </c>
      <c r="C28" s="121">
        <v>47.777777777777779</v>
      </c>
      <c r="D28" s="3"/>
      <c r="E28" s="121">
        <v>36.363636363636367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170804130047</v>
      </c>
      <c r="C29" s="121">
        <v>35.555555555555557</v>
      </c>
      <c r="D29" s="3"/>
      <c r="E29" s="121">
        <v>32.727272727272727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170804130048</v>
      </c>
      <c r="C30" s="121">
        <v>45.555555555555557</v>
      </c>
      <c r="D30" s="3"/>
      <c r="E30" s="121">
        <v>36.363636363636367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170804130049</v>
      </c>
      <c r="C31" s="121">
        <v>42.222222222222221</v>
      </c>
      <c r="D31" s="3"/>
      <c r="E31" s="121">
        <v>26.363636363636363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170804130050</v>
      </c>
      <c r="C32" s="121">
        <v>42.222222222222221</v>
      </c>
      <c r="D32" s="3"/>
      <c r="E32" s="121">
        <v>27.272727272727273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170804130051</v>
      </c>
      <c r="C33" s="121">
        <v>44.444444444444443</v>
      </c>
      <c r="D33" s="3"/>
      <c r="E33" s="121">
        <v>30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170804130052</v>
      </c>
      <c r="C34" s="121">
        <v>43.333333333333336</v>
      </c>
      <c r="D34" s="3"/>
      <c r="E34" s="121">
        <v>40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170804130053</v>
      </c>
      <c r="C35" s="121">
        <v>32.222222222222221</v>
      </c>
      <c r="D35" s="3"/>
      <c r="E35" s="121">
        <v>23.636363636363637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170804130054</v>
      </c>
      <c r="C36" s="121">
        <v>35.555555555555557</v>
      </c>
      <c r="D36" s="3"/>
      <c r="E36" s="121">
        <v>20.90909090909091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170804130056</v>
      </c>
      <c r="C37" s="121">
        <v>40</v>
      </c>
      <c r="D37" s="3"/>
      <c r="E37" s="121">
        <v>25.454545454545453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170804130057</v>
      </c>
      <c r="C38" s="121">
        <v>42.222222222222221</v>
      </c>
      <c r="D38" s="3"/>
      <c r="E38" s="121">
        <v>25.454545454545453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170804130058</v>
      </c>
      <c r="C39" s="121">
        <v>34.444444444444443</v>
      </c>
      <c r="D39" s="3"/>
      <c r="E39" s="121">
        <v>26.363636363636363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170804130059</v>
      </c>
      <c r="C40" s="121">
        <v>30</v>
      </c>
      <c r="D40" s="3"/>
      <c r="E40" s="121">
        <v>15.454545454545455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170804130060</v>
      </c>
      <c r="C41" s="121">
        <v>47.777777777777779</v>
      </c>
      <c r="D41" s="3"/>
      <c r="E41" s="121">
        <v>43.636363636363633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170804130061</v>
      </c>
      <c r="C42" s="121">
        <v>38.888888888888886</v>
      </c>
      <c r="D42" s="3"/>
      <c r="E42" s="121">
        <v>30.90909090909091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170804130062</v>
      </c>
      <c r="C43" s="121">
        <v>32.222222222222221</v>
      </c>
      <c r="D43" s="3"/>
      <c r="E43" s="121">
        <v>26.363636363636363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170804130063</v>
      </c>
      <c r="C44" s="121">
        <v>43.333333333333336</v>
      </c>
      <c r="D44" s="3"/>
      <c r="E44" s="121">
        <v>33.636363636363633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170804130064</v>
      </c>
      <c r="C45" s="121">
        <v>33.333333333333336</v>
      </c>
      <c r="D45" s="3"/>
      <c r="E45" s="121">
        <v>24.545454545454547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170804130065</v>
      </c>
      <c r="C46" s="121">
        <v>32.222222222222221</v>
      </c>
      <c r="D46" s="3"/>
      <c r="E46" s="121">
        <v>23.636363636363637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170804130066</v>
      </c>
      <c r="C47" s="121">
        <v>45.555555555555557</v>
      </c>
      <c r="D47" s="3"/>
      <c r="E47" s="121">
        <v>36.363636363636367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170804130067</v>
      </c>
      <c r="C48" s="121">
        <v>46.666666666666664</v>
      </c>
      <c r="D48" s="3"/>
      <c r="E48" s="121">
        <v>39.090909090909093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170804130069</v>
      </c>
      <c r="C49" s="121">
        <v>48.888888888888886</v>
      </c>
      <c r="D49" s="3"/>
      <c r="E49" s="121">
        <v>44.545454545454547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170804130071</v>
      </c>
      <c r="C50" s="121">
        <v>46.666666666666664</v>
      </c>
      <c r="D50" s="3"/>
      <c r="E50" s="121">
        <v>40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170804130075</v>
      </c>
      <c r="C51" s="121">
        <v>38.888888888888886</v>
      </c>
      <c r="D51" s="3"/>
      <c r="E51" s="121">
        <v>30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170804130076</v>
      </c>
      <c r="C52" s="121">
        <v>40</v>
      </c>
      <c r="D52" s="3"/>
      <c r="E52" s="121">
        <v>34.545454545454547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170804130077</v>
      </c>
      <c r="C53" s="121">
        <v>43.333333333333336</v>
      </c>
      <c r="D53" s="112"/>
      <c r="E53" s="121">
        <v>33.636363636363633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170804130078</v>
      </c>
      <c r="C54" s="121">
        <v>40</v>
      </c>
      <c r="D54" s="112"/>
      <c r="E54" s="121">
        <v>34.545454545454547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170804130079</v>
      </c>
      <c r="C55" s="121">
        <v>38.888888888888886</v>
      </c>
      <c r="D55" s="3"/>
      <c r="E55" s="121">
        <v>30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170804130080</v>
      </c>
      <c r="C56" s="121">
        <v>42.222222222222221</v>
      </c>
      <c r="D56" s="3"/>
      <c r="E56" s="121">
        <v>25.454545454545453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170804130081</v>
      </c>
      <c r="C57" s="121">
        <v>45.555555555555557</v>
      </c>
      <c r="D57" s="3"/>
      <c r="E57" s="121">
        <v>41.81818181818182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170804130082</v>
      </c>
      <c r="C58" s="121">
        <v>47.777777777777779</v>
      </c>
      <c r="D58" s="3"/>
      <c r="E58" s="121">
        <v>41.81818181818182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170804130083</v>
      </c>
      <c r="C59" s="121">
        <v>40</v>
      </c>
      <c r="D59" s="3"/>
      <c r="E59" s="121">
        <v>41.81818181818182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170804130084</v>
      </c>
      <c r="C60" s="121">
        <v>45.555555555555557</v>
      </c>
      <c r="D60" s="3"/>
      <c r="E60" s="121">
        <v>39.090909090909093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170804130085</v>
      </c>
      <c r="C61" s="121">
        <v>45.555555555555557</v>
      </c>
      <c r="D61" s="3"/>
      <c r="E61" s="121">
        <v>38.18181818181818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170804130086</v>
      </c>
      <c r="C62" s="121">
        <v>42.222222222222221</v>
      </c>
      <c r="D62" s="3"/>
      <c r="E62" s="121">
        <v>39.090909090909093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170804130087</v>
      </c>
      <c r="C63" s="121">
        <v>38.888888888888886</v>
      </c>
      <c r="D63" s="3"/>
      <c r="E63" s="121">
        <v>35.454545454545453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170804130088</v>
      </c>
      <c r="C64" s="121">
        <v>43.333333333333336</v>
      </c>
      <c r="D64" s="3"/>
      <c r="E64" s="121">
        <v>35.454545454545453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170804130089</v>
      </c>
      <c r="C65" s="121">
        <v>44.444444444444443</v>
      </c>
      <c r="D65" s="3"/>
      <c r="E65" s="121">
        <v>37.272727272727273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170804130090</v>
      </c>
      <c r="C66" s="121">
        <v>46.666666666666664</v>
      </c>
      <c r="D66" s="3"/>
      <c r="E66" s="121">
        <v>40.909090909090907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170804130091</v>
      </c>
      <c r="C67" s="121">
        <v>42.222222222222221</v>
      </c>
      <c r="D67" s="3"/>
      <c r="E67" s="121">
        <v>31.818181818181817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170804130092</v>
      </c>
      <c r="C68" s="121">
        <v>44.444444444444443</v>
      </c>
      <c r="D68" s="3"/>
      <c r="E68" s="121">
        <v>35.454545454545453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170804130093</v>
      </c>
      <c r="C69" s="121">
        <v>30</v>
      </c>
      <c r="D69" s="3"/>
      <c r="E69" s="121">
        <v>25.454545454545453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170804130094</v>
      </c>
      <c r="C70" s="121">
        <v>33.333333333333336</v>
      </c>
      <c r="D70" s="3"/>
      <c r="E70" s="121">
        <v>23.636363636363637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170804130096</v>
      </c>
      <c r="C71" s="121">
        <v>23.333333333333332</v>
      </c>
      <c r="D71" s="3"/>
      <c r="E71" s="121">
        <v>21.818181818181817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170804130097</v>
      </c>
      <c r="C72" s="121">
        <v>41.111111111111114</v>
      </c>
      <c r="D72" s="3"/>
      <c r="E72" s="121">
        <v>32.727272727272727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170804130098</v>
      </c>
      <c r="C73" s="121">
        <v>38.888888888888886</v>
      </c>
      <c r="D73" s="3"/>
      <c r="E73" s="121">
        <v>27.272727272727273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170804130099</v>
      </c>
      <c r="C74" s="121">
        <v>47.777777777777779</v>
      </c>
      <c r="D74" s="3"/>
      <c r="E74" s="121">
        <v>32.727272727272727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170804130100</v>
      </c>
      <c r="C75" s="121">
        <v>42.222222222222221</v>
      </c>
      <c r="D75" s="3"/>
      <c r="E75" s="121">
        <v>30.90909090909091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170804130101</v>
      </c>
      <c r="C76" s="121">
        <v>32.222222222222221</v>
      </c>
      <c r="D76" s="3"/>
      <c r="E76" s="121">
        <v>30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170804130102</v>
      </c>
      <c r="C77" s="121">
        <v>43.333333333333336</v>
      </c>
      <c r="D77" s="3"/>
      <c r="E77" s="121">
        <v>35.454545454545453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170804130103</v>
      </c>
      <c r="C78" s="121">
        <v>37.777777777777779</v>
      </c>
      <c r="D78" s="3"/>
      <c r="E78" s="121">
        <v>25.454545454545453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170804130104</v>
      </c>
      <c r="C79" s="121">
        <v>42.222222222222221</v>
      </c>
      <c r="D79" s="3"/>
      <c r="E79" s="121">
        <v>32.727272727272727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170804130105</v>
      </c>
      <c r="C80" s="121">
        <v>37.777777777777779</v>
      </c>
      <c r="D80" s="3"/>
      <c r="E80" s="121">
        <v>29.09090909090909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170804130106</v>
      </c>
      <c r="C81" s="121">
        <v>41.111111111111114</v>
      </c>
      <c r="D81" s="112"/>
      <c r="E81" s="121">
        <v>37.272727272727273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170804130107</v>
      </c>
      <c r="C82" s="121">
        <v>42.222222222222221</v>
      </c>
      <c r="D82" s="112"/>
      <c r="E82" s="121">
        <v>39.090909090909093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170804130108</v>
      </c>
      <c r="C83" s="121">
        <v>47.777777777777779</v>
      </c>
      <c r="D83" s="3"/>
      <c r="E83" s="121">
        <v>32.727272727272727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170804130109</v>
      </c>
      <c r="C84" s="121">
        <v>38.888888888888886</v>
      </c>
      <c r="D84" s="5"/>
      <c r="E84" s="121">
        <v>30.90909090909091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170804130110</v>
      </c>
      <c r="C85" s="121">
        <v>46.666666666666664</v>
      </c>
      <c r="D85" s="115"/>
      <c r="E85" s="121">
        <v>40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170804130112</v>
      </c>
      <c r="C86" s="121">
        <v>44.444444444444443</v>
      </c>
      <c r="D86" s="5"/>
      <c r="E86" s="121">
        <v>39.090909090909093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170804130113</v>
      </c>
      <c r="C87" s="121">
        <v>41.111111111111114</v>
      </c>
      <c r="D87" s="116"/>
      <c r="E87" s="121">
        <v>35.454545454545453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170804130114</v>
      </c>
      <c r="C88" s="121">
        <v>38.888888888888886</v>
      </c>
      <c r="D88" s="5"/>
      <c r="E88" s="121">
        <v>33.636363636363633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170804130115</v>
      </c>
      <c r="C89" s="121">
        <v>38.888888888888886</v>
      </c>
      <c r="D89" s="5"/>
      <c r="E89" s="121">
        <v>36.363636363636367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170804130116</v>
      </c>
      <c r="C90" s="121">
        <v>43.333333333333336</v>
      </c>
      <c r="D90" s="5"/>
      <c r="E90" s="121">
        <v>34.545454545454547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 t="s">
        <v>0</v>
      </c>
      <c r="C91" s="121">
        <v>44.444444444444443</v>
      </c>
      <c r="D91" s="5"/>
      <c r="E91" s="121">
        <v>44.545454545454547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170804130118</v>
      </c>
      <c r="C92" s="121">
        <v>42.222222222222221</v>
      </c>
      <c r="D92" s="5"/>
      <c r="E92" s="121">
        <v>37.272727272727273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170804130119</v>
      </c>
      <c r="C93" s="121">
        <v>47.777777777777779</v>
      </c>
      <c r="D93" s="5"/>
      <c r="E93" s="121">
        <v>34.545454545454547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170804130120</v>
      </c>
      <c r="C94" s="121">
        <v>41.111111111111114</v>
      </c>
      <c r="D94" s="5"/>
      <c r="E94" s="121">
        <v>31.818181818181817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170804130121</v>
      </c>
      <c r="C95" s="121">
        <v>35.555555555555557</v>
      </c>
      <c r="D95" s="5"/>
      <c r="E95" s="121">
        <v>35.454545454545453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170804130122</v>
      </c>
      <c r="C96" s="121">
        <v>40</v>
      </c>
      <c r="D96" s="5"/>
      <c r="E96" s="121">
        <v>30.90909090909091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170804130123</v>
      </c>
      <c r="C97" s="121">
        <v>30</v>
      </c>
      <c r="D97" s="5"/>
      <c r="E97" s="121">
        <v>34.545454545454547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170804130124</v>
      </c>
      <c r="C98" s="121">
        <v>28.888888888888889</v>
      </c>
      <c r="D98" s="5"/>
      <c r="E98" s="121">
        <v>18.181818181818183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170804130125</v>
      </c>
      <c r="C99" s="121">
        <v>42.222222222222221</v>
      </c>
      <c r="D99" s="5"/>
      <c r="E99" s="121">
        <v>33.636363636363633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170804130126</v>
      </c>
      <c r="C100" s="121">
        <v>45.555555555555557</v>
      </c>
      <c r="D100" s="5"/>
      <c r="E100" s="121">
        <v>37.272727272727273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170804130127</v>
      </c>
      <c r="C101" s="121">
        <v>38.888888888888886</v>
      </c>
      <c r="D101" s="5"/>
      <c r="E101" s="121">
        <v>33.636363636363633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170804130128</v>
      </c>
      <c r="C102" s="121">
        <v>41.111111111111114</v>
      </c>
      <c r="D102" s="5"/>
      <c r="E102" s="121">
        <v>39.090909090909093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170804130129</v>
      </c>
      <c r="C103" s="121">
        <v>44.444444444444443</v>
      </c>
      <c r="D103" s="5"/>
      <c r="E103" s="121">
        <v>36.363636363636367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170804130131</v>
      </c>
      <c r="C104" s="121">
        <v>30</v>
      </c>
      <c r="D104" s="2"/>
      <c r="E104" s="121">
        <v>25.454545454545453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170804130132</v>
      </c>
      <c r="C105" s="121">
        <v>34.444444444444443</v>
      </c>
      <c r="D105" s="2"/>
      <c r="E105" s="121">
        <v>27.272727272727273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170804130133</v>
      </c>
      <c r="C106" s="121">
        <v>42.222222222222221</v>
      </c>
      <c r="D106" s="2"/>
      <c r="E106" s="121">
        <v>35.454545454545453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170804130134</v>
      </c>
      <c r="C107" s="121">
        <v>44.444444444444443</v>
      </c>
      <c r="D107" s="2"/>
      <c r="E107" s="121">
        <v>35.454545454545453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170804130135</v>
      </c>
      <c r="C108" s="121">
        <v>42.222222222222221</v>
      </c>
      <c r="D108" s="2"/>
      <c r="E108" s="121">
        <v>39.090909090909093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170804130136</v>
      </c>
      <c r="C109" s="121">
        <v>37.777777777777779</v>
      </c>
      <c r="D109" s="2"/>
      <c r="E109" s="121">
        <v>31.818181818181817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170804130137</v>
      </c>
      <c r="C110" s="121">
        <v>45.555555555555557</v>
      </c>
      <c r="D110" s="2"/>
      <c r="E110" s="121">
        <v>33.636363636363633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170804130138</v>
      </c>
      <c r="C111" s="121">
        <v>42.222222222222221</v>
      </c>
      <c r="D111" s="2"/>
      <c r="E111" s="121">
        <v>34.545454545454547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170804130139</v>
      </c>
      <c r="C112" s="121">
        <v>42.222222222222221</v>
      </c>
      <c r="D112" s="2"/>
      <c r="E112" s="121">
        <v>41.81818181818182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170804130140</v>
      </c>
      <c r="C113" s="121">
        <v>47.777777777777779</v>
      </c>
      <c r="D113" s="2"/>
      <c r="E113" s="121">
        <v>36.363636363636367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170804130141</v>
      </c>
      <c r="C114" s="121">
        <v>41.111111111111114</v>
      </c>
      <c r="D114" s="2"/>
      <c r="E114" s="121">
        <v>37.272727272727273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170804130142</v>
      </c>
      <c r="C115" s="121">
        <v>42.222222222222221</v>
      </c>
      <c r="D115" s="2"/>
      <c r="E115" s="121">
        <v>33.636363636363633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170804130143</v>
      </c>
      <c r="C116" s="121">
        <v>45.555555555555557</v>
      </c>
      <c r="D116" s="2"/>
      <c r="E116" s="121">
        <v>44.545454545454547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170804130144</v>
      </c>
      <c r="C117" s="121">
        <v>47.777777777777779</v>
      </c>
      <c r="D117" s="2"/>
      <c r="E117" s="121">
        <v>40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170804130145</v>
      </c>
      <c r="C118" s="121">
        <v>48.888888888888886</v>
      </c>
      <c r="D118" s="2"/>
      <c r="E118" s="121">
        <v>34.545454545454547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170804130146</v>
      </c>
      <c r="C119" s="121">
        <v>45.555555555555557</v>
      </c>
      <c r="D119" s="2"/>
      <c r="E119" s="121">
        <v>35.454545454545453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170804130147</v>
      </c>
      <c r="C120" s="121">
        <v>47.777777777777779</v>
      </c>
      <c r="D120" s="2"/>
      <c r="E120" s="121">
        <v>32.727272727272727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170804130148</v>
      </c>
      <c r="C121" s="121">
        <v>30</v>
      </c>
      <c r="D121" s="2"/>
      <c r="E121" s="121">
        <v>30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170804130149</v>
      </c>
      <c r="C122" s="121">
        <v>48.888888888888886</v>
      </c>
      <c r="D122" s="2"/>
      <c r="E122" s="121">
        <v>31.818181818181817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170804130150</v>
      </c>
      <c r="C123" s="121">
        <v>48.888888888888886</v>
      </c>
      <c r="D123" s="2"/>
      <c r="E123" s="121">
        <v>32.727272727272727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170804130151</v>
      </c>
      <c r="C124" s="121">
        <v>37.777777777777779</v>
      </c>
      <c r="D124" s="2"/>
      <c r="E124" s="121">
        <v>30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170804130152</v>
      </c>
      <c r="C125" s="121">
        <v>48.888888888888886</v>
      </c>
      <c r="D125" s="2"/>
      <c r="E125" s="121">
        <v>40.909090909090907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170804130153</v>
      </c>
      <c r="C126" s="121">
        <v>38.888888888888886</v>
      </c>
      <c r="D126" s="2"/>
      <c r="E126" s="121">
        <v>34.545454545454547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170804130154</v>
      </c>
      <c r="C127" s="121">
        <v>45.555555555555557</v>
      </c>
      <c r="D127" s="2"/>
      <c r="E127" s="121">
        <v>39.090909090909093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170804130155</v>
      </c>
      <c r="C128" s="121">
        <v>41.111111111111114</v>
      </c>
      <c r="D128" s="2"/>
      <c r="E128" s="121">
        <v>32.727272727272727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170804130156</v>
      </c>
      <c r="C129" s="121">
        <v>40</v>
      </c>
      <c r="D129" s="2"/>
      <c r="E129" s="121">
        <v>35.454545454545453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170804130157</v>
      </c>
      <c r="C130" s="121">
        <v>44.444444444444443</v>
      </c>
      <c r="D130" s="2"/>
      <c r="E130" s="121">
        <v>21.818181818181817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170804130158</v>
      </c>
      <c r="C131" s="121">
        <v>31.111111111111111</v>
      </c>
      <c r="D131" s="2"/>
      <c r="E131" s="121">
        <v>18.181818181818183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170804130159</v>
      </c>
      <c r="C132" s="121">
        <v>42.222222222222221</v>
      </c>
      <c r="D132" s="2"/>
      <c r="E132" s="121">
        <v>30.90909090909091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170804130160</v>
      </c>
      <c r="C133" s="121">
        <v>44.444444444444443</v>
      </c>
      <c r="D133" s="2"/>
      <c r="E133" s="121">
        <v>34.545454545454547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170804130161</v>
      </c>
      <c r="C134" s="121">
        <v>45.555555555555557</v>
      </c>
      <c r="D134" s="2"/>
      <c r="E134" s="121">
        <v>38.18181818181818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170804130162</v>
      </c>
      <c r="C135" s="121">
        <v>47.777777777777779</v>
      </c>
      <c r="D135" s="2"/>
      <c r="E135" s="121">
        <v>36.363636363636367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170804130163</v>
      </c>
      <c r="C136" s="121">
        <v>41.111111111111114</v>
      </c>
      <c r="D136" s="2"/>
      <c r="E136" s="121">
        <v>41.81818181818182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170804130164</v>
      </c>
      <c r="C137" s="121">
        <v>41.111111111111114</v>
      </c>
      <c r="D137" s="2"/>
      <c r="E137" s="121">
        <v>39.090909090909093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170804130165</v>
      </c>
      <c r="C138" s="121">
        <v>41.111111111111114</v>
      </c>
      <c r="D138" s="2"/>
      <c r="E138" s="121">
        <v>39.090909090909093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170804130166</v>
      </c>
      <c r="C139" s="121">
        <v>30</v>
      </c>
      <c r="D139" s="2"/>
      <c r="E139" s="121">
        <v>20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170804130167</v>
      </c>
      <c r="C140" s="121">
        <v>48.888888888888886</v>
      </c>
      <c r="D140" s="2"/>
      <c r="E140" s="121">
        <v>41.81818181818182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170804130168</v>
      </c>
      <c r="C141" s="121">
        <v>40</v>
      </c>
      <c r="D141" s="2"/>
      <c r="E141" s="121">
        <v>25.454545454545453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170804130169</v>
      </c>
      <c r="C142" s="121">
        <v>42.222222222222221</v>
      </c>
      <c r="D142" s="2"/>
      <c r="E142" s="121">
        <v>33.636363636363633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170804130170</v>
      </c>
      <c r="C143" s="121">
        <v>42.222222222222221</v>
      </c>
      <c r="D143" s="2"/>
      <c r="E143" s="121">
        <v>38.18181818181818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170804130171</v>
      </c>
      <c r="C144" s="121">
        <v>30</v>
      </c>
      <c r="D144" s="2"/>
      <c r="E144" s="121">
        <v>25.454545454545453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170804130172</v>
      </c>
      <c r="C145" s="121">
        <v>45.555555555555557</v>
      </c>
      <c r="D145" s="2"/>
      <c r="E145" s="121">
        <v>33.636363636363633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170804130173</v>
      </c>
      <c r="C146" s="121">
        <v>44.444444444444443</v>
      </c>
      <c r="D146" s="2"/>
      <c r="E146" s="121">
        <v>23.636363636363637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170804130174</v>
      </c>
      <c r="C147" s="121">
        <v>44.444444444444443</v>
      </c>
      <c r="D147" s="2"/>
      <c r="E147" s="121">
        <v>28.181818181818183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170804130175</v>
      </c>
      <c r="C148" s="121">
        <v>40</v>
      </c>
      <c r="D148" s="2"/>
      <c r="E148" s="121">
        <v>32.727272727272727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170804130176</v>
      </c>
      <c r="C149" s="121">
        <v>44.444444444444443</v>
      </c>
      <c r="D149" s="2"/>
      <c r="E149" s="121">
        <v>43.636363636363633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170804130177</v>
      </c>
      <c r="C150" s="121">
        <v>48.888888888888886</v>
      </c>
      <c r="D150" s="2"/>
      <c r="E150" s="121">
        <v>42.727272727272727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170804130178</v>
      </c>
      <c r="C151" s="121">
        <v>38.888888888888886</v>
      </c>
      <c r="D151" s="2"/>
      <c r="E151" s="121">
        <v>33.636363636363633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170804130179</v>
      </c>
      <c r="C152" s="121">
        <v>30</v>
      </c>
      <c r="D152" s="2"/>
      <c r="E152" s="121">
        <v>20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170804130180</v>
      </c>
      <c r="C153" s="121">
        <v>42.222222222222221</v>
      </c>
      <c r="D153" s="2"/>
      <c r="E153" s="121">
        <v>30.90909090909091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170804130181</v>
      </c>
      <c r="C154" s="121">
        <v>37.777777777777779</v>
      </c>
      <c r="D154" s="2"/>
      <c r="E154" s="121">
        <v>31.818181818181817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170804130182</v>
      </c>
      <c r="C155" s="121">
        <v>38.888888888888886</v>
      </c>
      <c r="D155" s="2"/>
      <c r="E155" s="121">
        <v>31.818181818181817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170804130183</v>
      </c>
      <c r="C156" s="121">
        <v>36.666666666666664</v>
      </c>
      <c r="D156" s="2"/>
      <c r="E156" s="121">
        <v>39.090909090909093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170804130185</v>
      </c>
      <c r="C157" s="121">
        <v>45.555555555555557</v>
      </c>
      <c r="D157" s="2"/>
      <c r="E157" s="121">
        <v>32.727272727272727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170804130186</v>
      </c>
      <c r="C158" s="121">
        <v>44.444444444444443</v>
      </c>
      <c r="D158" s="2"/>
      <c r="E158" s="121">
        <v>37.272727272727273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170804130187</v>
      </c>
      <c r="C159" s="121">
        <v>31.111111111111111</v>
      </c>
      <c r="D159" s="2"/>
      <c r="E159" s="121">
        <v>30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170804130188</v>
      </c>
      <c r="C160" s="121">
        <v>48.888888888888886</v>
      </c>
      <c r="D160" s="2"/>
      <c r="E160" s="121">
        <v>32.727272727272727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170804130189</v>
      </c>
      <c r="C161" s="121">
        <v>44.444444444444443</v>
      </c>
      <c r="D161" s="2"/>
      <c r="E161" s="121">
        <v>39.090909090909093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170804130190</v>
      </c>
      <c r="C162" s="121">
        <v>44.444444444444443</v>
      </c>
      <c r="D162" s="2"/>
      <c r="E162" s="121">
        <v>40.909090909090907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170804130191</v>
      </c>
      <c r="C163" s="121">
        <v>45.555555555555557</v>
      </c>
      <c r="D163" s="2"/>
      <c r="E163" s="121">
        <v>40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170804130192</v>
      </c>
      <c r="C164" s="121">
        <v>30</v>
      </c>
      <c r="D164" s="2"/>
      <c r="E164" s="121">
        <v>22.727272727272727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170804130193</v>
      </c>
      <c r="C165" s="121">
        <v>33.333333333333336</v>
      </c>
      <c r="D165" s="2"/>
      <c r="E165" s="121">
        <v>32.727272727272727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170804130195</v>
      </c>
      <c r="C166" s="121">
        <v>48.888888888888886</v>
      </c>
      <c r="D166" s="2"/>
      <c r="E166" s="121">
        <v>44.545454545454547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170804130196</v>
      </c>
      <c r="C167" s="121">
        <v>42.222222222222221</v>
      </c>
      <c r="D167" s="2"/>
      <c r="E167" s="121">
        <v>37.272727272727273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170804130197</v>
      </c>
      <c r="C168" s="121">
        <v>38.888888888888886</v>
      </c>
      <c r="D168" s="2"/>
      <c r="E168" s="121">
        <v>28.181818181818183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170804130198</v>
      </c>
      <c r="C169" s="121">
        <v>35.555555555555557</v>
      </c>
      <c r="D169" s="2"/>
      <c r="E169" s="121">
        <v>31.818181818181817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170804130199</v>
      </c>
      <c r="C170" s="121">
        <v>38.888888888888886</v>
      </c>
      <c r="D170" s="2"/>
      <c r="E170" s="121">
        <v>36.363636363636367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170804130200</v>
      </c>
      <c r="C171" s="121">
        <v>42.222222222222221</v>
      </c>
      <c r="D171" s="2"/>
      <c r="E171" s="121">
        <v>42.727272727272727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170804130202</v>
      </c>
      <c r="C172" s="121">
        <v>44.444444444444443</v>
      </c>
      <c r="D172" s="2"/>
      <c r="E172" s="121">
        <v>36.363636363636367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170804130203</v>
      </c>
      <c r="C173" s="121">
        <v>41.111111111111114</v>
      </c>
      <c r="D173" s="2"/>
      <c r="E173" s="121">
        <v>35.454545454545453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170804130204</v>
      </c>
      <c r="C174" s="121">
        <v>45.555555555555557</v>
      </c>
      <c r="D174" s="2"/>
      <c r="E174" s="121">
        <v>39.090909090909093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170804130205</v>
      </c>
      <c r="C175" s="121">
        <v>37.777777777777779</v>
      </c>
      <c r="D175" s="2"/>
      <c r="E175" s="121">
        <v>28.181818181818183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170804130206</v>
      </c>
      <c r="C176" s="121">
        <v>37.777777777777779</v>
      </c>
      <c r="D176" s="2"/>
      <c r="E176" s="121">
        <v>38.18181818181818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170804130207</v>
      </c>
      <c r="C177" s="121">
        <v>41.111111111111114</v>
      </c>
      <c r="D177" s="2"/>
      <c r="E177" s="121">
        <v>43.636363636363633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170804130208</v>
      </c>
      <c r="C178" s="121">
        <v>41.111111111111114</v>
      </c>
      <c r="D178" s="2"/>
      <c r="E178" s="121">
        <v>33.636363636363633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170804130209</v>
      </c>
      <c r="C179" s="121">
        <v>44.444444444444443</v>
      </c>
      <c r="D179" s="2"/>
      <c r="E179" s="121">
        <v>46.363636363636367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170804130211</v>
      </c>
      <c r="C180" s="121">
        <v>41.111111111111114</v>
      </c>
      <c r="D180" s="2"/>
      <c r="E180" s="121">
        <v>38.18181818181818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170804130212</v>
      </c>
      <c r="C181" s="121">
        <v>41.111111111111114</v>
      </c>
      <c r="D181" s="2"/>
      <c r="E181" s="121">
        <v>43.636363636363633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170804130213</v>
      </c>
      <c r="C182" s="121">
        <v>34.444444444444443</v>
      </c>
      <c r="D182" s="2"/>
      <c r="E182" s="121">
        <v>39.090909090909093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170804130214</v>
      </c>
      <c r="C183" s="121">
        <v>45.555555555555557</v>
      </c>
      <c r="D183" s="2"/>
      <c r="E183" s="121">
        <v>40.909090909090907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170804130215</v>
      </c>
      <c r="C184" s="121">
        <v>46.666666666666664</v>
      </c>
      <c r="D184" s="2"/>
      <c r="E184" s="121">
        <v>37.272727272727273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170804130216</v>
      </c>
      <c r="C185" s="121">
        <v>35.555555555555557</v>
      </c>
      <c r="D185" s="2"/>
      <c r="E185" s="121">
        <v>35.454545454545453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170804130217</v>
      </c>
      <c r="C186" s="121">
        <v>44.444444444444443</v>
      </c>
      <c r="D186" s="2"/>
      <c r="E186" s="121">
        <v>38.18181818181818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170804130218</v>
      </c>
      <c r="C187" s="121">
        <v>41.111111111111114</v>
      </c>
      <c r="D187" s="2"/>
      <c r="E187" s="121">
        <v>40.909090909090907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170804130220</v>
      </c>
      <c r="C188" s="121">
        <v>38.888888888888886</v>
      </c>
      <c r="D188" s="2"/>
      <c r="E188" s="121">
        <v>40.909090909090907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170804130221</v>
      </c>
      <c r="C189" s="121">
        <v>41.111111111111114</v>
      </c>
      <c r="D189" s="2"/>
      <c r="E189" s="121">
        <v>37.272727272727273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170804130222</v>
      </c>
      <c r="C190" s="121">
        <v>35.555555555555557</v>
      </c>
      <c r="D190" s="2"/>
      <c r="E190" s="121">
        <v>39.090909090909093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170804130223</v>
      </c>
      <c r="C191" s="121">
        <v>38.888888888888886</v>
      </c>
      <c r="D191" s="2"/>
      <c r="E191" s="121">
        <v>38.18181818181818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170804130224</v>
      </c>
      <c r="C192" s="121">
        <v>45.555555555555557</v>
      </c>
      <c r="D192" s="2"/>
      <c r="E192" s="121">
        <v>31.818181818181817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170804130226</v>
      </c>
      <c r="C193" s="121">
        <v>34.444444444444443</v>
      </c>
      <c r="D193" s="2"/>
      <c r="E193" s="121">
        <v>25.454545454545453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170804130227</v>
      </c>
      <c r="C194" s="121">
        <v>34.444444444444443</v>
      </c>
      <c r="D194" s="2"/>
      <c r="E194" s="121">
        <v>27.272727272727273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170804130228</v>
      </c>
      <c r="C195" s="121">
        <v>34.444444444444443</v>
      </c>
      <c r="D195" s="2"/>
      <c r="E195" s="121">
        <v>31.818181818181817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170804130229</v>
      </c>
      <c r="C196" s="121">
        <v>42.222222222222221</v>
      </c>
      <c r="D196" s="2"/>
      <c r="E196" s="121">
        <v>40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170804130230</v>
      </c>
      <c r="C197" s="121">
        <v>40</v>
      </c>
      <c r="D197" s="2"/>
      <c r="E197" s="121">
        <v>34.545454545454547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170804130231</v>
      </c>
      <c r="C198" s="121">
        <v>44.444444444444443</v>
      </c>
      <c r="D198" s="2"/>
      <c r="E198" s="121">
        <v>38.18181818181818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170804130233</v>
      </c>
      <c r="C199" s="121">
        <v>48.888888888888886</v>
      </c>
      <c r="D199" s="2"/>
      <c r="E199" s="121">
        <v>42.727272727272727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170804130234</v>
      </c>
      <c r="C200" s="121">
        <v>45.555555555555557</v>
      </c>
      <c r="D200" s="2"/>
      <c r="E200" s="121">
        <v>41.81818181818182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170804130238</v>
      </c>
      <c r="C201" s="121">
        <v>44.444444444444443</v>
      </c>
      <c r="D201" s="2"/>
      <c r="E201" s="121">
        <v>35.454545454545453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170804130239</v>
      </c>
      <c r="C202" s="121">
        <v>31.111111111111111</v>
      </c>
      <c r="D202" s="2"/>
      <c r="E202" s="121">
        <v>26.363636363636363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170804130240</v>
      </c>
      <c r="C203" s="121">
        <v>42.222222222222221</v>
      </c>
      <c r="D203" s="2"/>
      <c r="E203" s="121">
        <v>34.545454545454547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170804130241</v>
      </c>
      <c r="C204" s="121">
        <v>32.222222222222221</v>
      </c>
      <c r="D204" s="2"/>
      <c r="E204" s="121">
        <v>32.727272727272727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170804130242</v>
      </c>
      <c r="C205" s="121">
        <v>45.555555555555557</v>
      </c>
      <c r="D205" s="2"/>
      <c r="E205" s="121">
        <v>35.454545454545453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170804130243</v>
      </c>
      <c r="C206" s="121">
        <v>36.666666666666664</v>
      </c>
      <c r="D206" s="2"/>
      <c r="E206" s="121">
        <v>30.90909090909091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170804130244</v>
      </c>
      <c r="C207" s="121">
        <v>40</v>
      </c>
      <c r="D207" s="2"/>
      <c r="E207" s="121">
        <v>31.818181818181817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170804130245</v>
      </c>
      <c r="C208" s="121">
        <v>41.111111111111114</v>
      </c>
      <c r="D208" s="2"/>
      <c r="E208" s="121">
        <v>34.545454545454547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170804130246</v>
      </c>
      <c r="C209" s="121">
        <v>35.555555555555557</v>
      </c>
      <c r="D209" s="2"/>
      <c r="E209" s="121">
        <v>28.181818181818183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170804130247</v>
      </c>
      <c r="C210" s="121">
        <v>32.222222222222221</v>
      </c>
      <c r="D210" s="2"/>
      <c r="E210" s="121">
        <v>30.90909090909091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170804130248</v>
      </c>
      <c r="C211" s="121">
        <v>44.444444444444443</v>
      </c>
      <c r="D211" s="2"/>
      <c r="E211" s="121">
        <v>39.090909090909093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170804130249</v>
      </c>
      <c r="C212" s="121">
        <v>38.888888888888886</v>
      </c>
      <c r="D212" s="2"/>
      <c r="E212" s="121">
        <v>34.545454545454547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170804130250</v>
      </c>
      <c r="C213" s="121">
        <v>32.222222222222221</v>
      </c>
      <c r="D213" s="2"/>
      <c r="E213" s="121">
        <v>20.90909090909091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170804130251</v>
      </c>
      <c r="C214" s="121">
        <v>47.777777777777779</v>
      </c>
      <c r="D214" s="2"/>
      <c r="E214" s="121">
        <v>32.727272727272727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170804130253</v>
      </c>
      <c r="C215" s="121">
        <v>30</v>
      </c>
      <c r="D215" s="2"/>
      <c r="E215" s="121">
        <v>22.727272727272727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170804130254</v>
      </c>
      <c r="C216" s="121">
        <v>38.888888888888886</v>
      </c>
      <c r="D216" s="2"/>
      <c r="E216" s="121">
        <v>28.181818181818183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170804130255</v>
      </c>
      <c r="C217" s="121">
        <v>35.555555555555557</v>
      </c>
      <c r="D217" s="2"/>
      <c r="E217" s="121">
        <v>36.363636363636367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170804130256</v>
      </c>
      <c r="C218" s="121">
        <v>41.111111111111114</v>
      </c>
      <c r="D218" s="2"/>
      <c r="E218" s="121">
        <v>32.727272727272727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170804130257</v>
      </c>
      <c r="C219" s="121">
        <v>30</v>
      </c>
      <c r="D219" s="2"/>
      <c r="E219" s="121">
        <v>21.818181818181817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170804130258</v>
      </c>
      <c r="C220" s="121">
        <v>44.444444444444443</v>
      </c>
      <c r="D220" s="2"/>
      <c r="E220" s="121">
        <v>40.909090909090907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170804130259</v>
      </c>
      <c r="C221" s="121">
        <v>41.111111111111114</v>
      </c>
      <c r="D221" s="2"/>
      <c r="E221" s="121">
        <v>37.272727272727273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170804130260</v>
      </c>
      <c r="C222" s="121">
        <v>42.222222222222221</v>
      </c>
      <c r="D222" s="2"/>
      <c r="E222" s="121">
        <v>31.818181818181817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170804130261</v>
      </c>
      <c r="C223" s="121">
        <v>0</v>
      </c>
      <c r="D223" s="2"/>
      <c r="E223" s="121">
        <v>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170804130262</v>
      </c>
      <c r="C224" s="121">
        <v>31.111111111111111</v>
      </c>
      <c r="D224" s="2"/>
      <c r="E224" s="121">
        <v>32.727272727272727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170804130263</v>
      </c>
      <c r="C225" s="121">
        <v>34.444444444444443</v>
      </c>
      <c r="D225" s="2"/>
      <c r="E225" s="121">
        <v>35.454545454545453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170804130264</v>
      </c>
      <c r="C226" s="121">
        <v>33.333333333333336</v>
      </c>
      <c r="D226" s="2"/>
      <c r="E226" s="121">
        <v>41.81818181818182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170804130265</v>
      </c>
      <c r="C227" s="121">
        <v>28.888888888888889</v>
      </c>
      <c r="D227" s="2"/>
      <c r="E227" s="121">
        <v>29.09090909090909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170804130266</v>
      </c>
      <c r="C228" s="121">
        <v>37.777777777777779</v>
      </c>
      <c r="D228" s="2"/>
      <c r="E228" s="121">
        <v>30.90909090909091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170804130267</v>
      </c>
      <c r="C229" s="121">
        <v>42.222222222222221</v>
      </c>
      <c r="D229" s="2"/>
      <c r="E229" s="121">
        <v>40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170804130268</v>
      </c>
      <c r="C230" s="121">
        <v>42.222222222222221</v>
      </c>
      <c r="D230" s="2"/>
      <c r="E230" s="121">
        <v>34.545454545454547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170804130269</v>
      </c>
      <c r="C231" s="121">
        <v>41.111111111111114</v>
      </c>
      <c r="D231" s="2"/>
      <c r="E231" s="121">
        <v>36.363636363636367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170804130270</v>
      </c>
      <c r="C232" s="121">
        <v>31.111111111111111</v>
      </c>
      <c r="D232" s="2"/>
      <c r="E232" s="121">
        <v>29.09090909090909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170804130271</v>
      </c>
      <c r="C233" s="121">
        <v>42.222222222222221</v>
      </c>
      <c r="D233" s="2"/>
      <c r="E233" s="121">
        <v>41.81818181818182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170804130272</v>
      </c>
      <c r="C234" s="121">
        <v>42.222222222222221</v>
      </c>
      <c r="D234" s="2"/>
      <c r="E234" s="121">
        <v>29.09090909090909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170804130273</v>
      </c>
      <c r="C235" s="121">
        <v>41.111111111111114</v>
      </c>
      <c r="D235" s="2"/>
      <c r="E235" s="121">
        <v>38.18181818181818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170804130274</v>
      </c>
      <c r="C236" s="121">
        <v>30</v>
      </c>
      <c r="D236" s="2"/>
      <c r="E236" s="121">
        <v>30.90909090909091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170804130275</v>
      </c>
      <c r="C237" s="121">
        <v>34.444444444444443</v>
      </c>
      <c r="D237" s="2"/>
      <c r="E237" s="121">
        <v>30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170804130276</v>
      </c>
      <c r="C238" s="121">
        <v>37.777777777777779</v>
      </c>
      <c r="D238" s="2"/>
      <c r="E238" s="121">
        <v>32.727272727272727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170804130277</v>
      </c>
      <c r="C239" s="121">
        <v>30</v>
      </c>
      <c r="D239" s="2"/>
      <c r="E239" s="121">
        <v>25.454545454545453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170804130278</v>
      </c>
      <c r="C240" s="121">
        <v>30</v>
      </c>
      <c r="D240" s="2"/>
      <c r="E240" s="121">
        <v>27.272727272727273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170804130279</v>
      </c>
      <c r="C241" s="121">
        <v>41.111111111111114</v>
      </c>
      <c r="D241" s="2"/>
      <c r="E241" s="121">
        <v>33.636363636363633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170804130280</v>
      </c>
      <c r="C242" s="121">
        <v>42.222222222222221</v>
      </c>
      <c r="D242" s="2"/>
      <c r="E242" s="121">
        <v>29.09090909090909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170804130281</v>
      </c>
      <c r="C243" s="121">
        <v>42.222222222222221</v>
      </c>
      <c r="D243" s="2"/>
      <c r="E243" s="121">
        <v>32.727272727272727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170804130282</v>
      </c>
      <c r="C244" s="121">
        <v>31.111111111111111</v>
      </c>
      <c r="D244" s="2"/>
      <c r="E244" s="121">
        <v>30.90909090909091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170804130283</v>
      </c>
      <c r="C245" s="121">
        <v>45.555555555555557</v>
      </c>
      <c r="D245" s="2"/>
      <c r="E245" s="121">
        <v>38.18181818181818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170804130284</v>
      </c>
      <c r="C246" s="121">
        <v>38.888888888888886</v>
      </c>
      <c r="D246" s="2"/>
      <c r="E246" s="121">
        <v>35.454545454545453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170804130285</v>
      </c>
      <c r="C247" s="121">
        <v>34.444444444444443</v>
      </c>
      <c r="D247" s="2"/>
      <c r="E247" s="121">
        <v>38.18181818181818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170804130286</v>
      </c>
      <c r="C248" s="121">
        <v>50</v>
      </c>
      <c r="D248" s="2"/>
      <c r="E248" s="121">
        <v>33.636363636363633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170804130287</v>
      </c>
      <c r="C249" s="121">
        <v>42.222222222222221</v>
      </c>
      <c r="D249" s="2"/>
      <c r="E249" s="121">
        <v>35.454545454545453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170804130288</v>
      </c>
      <c r="C250" s="121">
        <v>41.111111111111114</v>
      </c>
      <c r="D250" s="2"/>
      <c r="E250" s="121">
        <v>39.090909090909093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170804130289</v>
      </c>
      <c r="C251" s="121">
        <v>35.555555555555557</v>
      </c>
      <c r="D251" s="2"/>
      <c r="E251" s="121">
        <v>34.545454545454547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170804130291</v>
      </c>
      <c r="C252" s="121">
        <v>41.111111111111114</v>
      </c>
      <c r="D252" s="2"/>
      <c r="E252" s="121">
        <v>33.636363636363633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170804130292</v>
      </c>
      <c r="C253" s="121">
        <v>44.444444444444443</v>
      </c>
      <c r="D253" s="2"/>
      <c r="E253" s="121">
        <v>35.454545454545453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170804130293</v>
      </c>
      <c r="C254" s="121">
        <v>30</v>
      </c>
      <c r="D254" s="2"/>
      <c r="E254" s="121">
        <v>37.272727272727273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170804130294</v>
      </c>
      <c r="C255" s="121">
        <v>28.888888888888889</v>
      </c>
      <c r="D255" s="2"/>
      <c r="E255" s="121">
        <v>27.272727272727273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170804130295</v>
      </c>
      <c r="C256" s="121">
        <v>33.333333333333336</v>
      </c>
      <c r="D256" s="2"/>
      <c r="E256" s="121">
        <v>29.09090909090909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170804130296</v>
      </c>
      <c r="C257" s="121">
        <v>34.444444444444443</v>
      </c>
      <c r="D257" s="2"/>
      <c r="E257" s="121">
        <v>22.727272727272727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170804130297</v>
      </c>
      <c r="C258" s="121">
        <v>37.777777777777779</v>
      </c>
      <c r="D258" s="2"/>
      <c r="E258" s="121">
        <v>36.363636363636367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170804130298</v>
      </c>
      <c r="C259" s="121">
        <v>37.777777777777779</v>
      </c>
      <c r="D259" s="2"/>
      <c r="E259" s="121">
        <v>25.454545454545453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170804130299</v>
      </c>
      <c r="C260" s="121">
        <v>32.222222222222221</v>
      </c>
      <c r="D260" s="2"/>
      <c r="E260" s="121">
        <v>34.545454545454547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170804130300</v>
      </c>
      <c r="C261" s="121">
        <v>37.777777777777779</v>
      </c>
      <c r="D261" s="2"/>
      <c r="E261" s="121">
        <v>37.272727272727273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170804130301</v>
      </c>
      <c r="C262" s="121">
        <v>36.666666666666664</v>
      </c>
      <c r="D262" s="2"/>
      <c r="E262" s="121">
        <v>33.636363636363633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170804130302</v>
      </c>
      <c r="C263" s="121">
        <v>48.888888888888886</v>
      </c>
      <c r="D263" s="2"/>
      <c r="E263" s="121">
        <v>34.545454545454547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170804130303</v>
      </c>
      <c r="C264" s="121">
        <v>31.111111111111111</v>
      </c>
      <c r="D264" s="2"/>
      <c r="E264" s="121">
        <v>27.272727272727273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170804130304</v>
      </c>
      <c r="C265" s="121">
        <v>38.888888888888886</v>
      </c>
      <c r="D265" s="2"/>
      <c r="E265" s="121">
        <v>33.636363636363633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170804130305</v>
      </c>
      <c r="C266" s="121">
        <v>42.222222222222221</v>
      </c>
      <c r="D266" s="2"/>
      <c r="E266" s="121">
        <v>29.09090909090909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170804130306</v>
      </c>
      <c r="C267" s="121">
        <v>35.555555555555557</v>
      </c>
      <c r="D267" s="2"/>
      <c r="E267" s="121">
        <v>34.545454545454547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170804130307</v>
      </c>
      <c r="C268" s="121">
        <v>41.111111111111114</v>
      </c>
      <c r="D268" s="2"/>
      <c r="E268" s="121">
        <v>40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170804130308</v>
      </c>
      <c r="C269" s="121">
        <v>38.888888888888886</v>
      </c>
      <c r="D269" s="2"/>
      <c r="E269" s="121">
        <v>30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170804130309</v>
      </c>
      <c r="C270" s="121">
        <v>35.555555555555557</v>
      </c>
      <c r="D270" s="2"/>
      <c r="E270" s="121">
        <v>36.363636363636367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170804130310</v>
      </c>
      <c r="C271" s="121">
        <v>31.111111111111111</v>
      </c>
      <c r="D271" s="2"/>
      <c r="E271" s="121">
        <v>30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170804130311</v>
      </c>
      <c r="C272" s="121">
        <v>31.111111111111111</v>
      </c>
      <c r="D272" s="2"/>
      <c r="E272" s="121">
        <v>30.90909090909091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170804130312</v>
      </c>
      <c r="C273" s="121">
        <v>41.111111111111114</v>
      </c>
      <c r="D273" s="2"/>
      <c r="E273" s="121">
        <v>27.272727272727273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170804130313</v>
      </c>
      <c r="C274" s="121">
        <v>28.888888888888889</v>
      </c>
      <c r="D274" s="2"/>
      <c r="E274" s="121">
        <v>18.181818181818183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170804130314</v>
      </c>
      <c r="C275" s="121">
        <v>38.888888888888886</v>
      </c>
      <c r="D275" s="2"/>
      <c r="E275" s="121">
        <v>38.18181818181818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170804130315</v>
      </c>
      <c r="C276" s="121">
        <v>32.222222222222221</v>
      </c>
      <c r="D276" s="2"/>
      <c r="E276" s="121">
        <v>35.454545454545453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170804130317</v>
      </c>
      <c r="C277" s="121">
        <v>42.222222222222221</v>
      </c>
      <c r="D277" s="2"/>
      <c r="E277" s="121">
        <v>32.727272727272727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170804130318</v>
      </c>
      <c r="C278" s="121">
        <v>30</v>
      </c>
      <c r="D278" s="2"/>
      <c r="E278" s="121">
        <v>31.818181818181817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>
        <v>170804130319</v>
      </c>
      <c r="C279" s="121">
        <v>42.222222222222221</v>
      </c>
      <c r="D279" s="121"/>
      <c r="E279" s="121">
        <v>37.272727272727273</v>
      </c>
    </row>
    <row r="280" spans="1:20" x14ac:dyDescent="0.25">
      <c r="A280">
        <v>270</v>
      </c>
      <c r="B280" s="4">
        <v>170804130320</v>
      </c>
      <c r="C280" s="121">
        <v>47.777777777777779</v>
      </c>
      <c r="D280" s="121"/>
      <c r="E280" s="121">
        <v>39.090909090909093</v>
      </c>
    </row>
    <row r="281" spans="1:20" x14ac:dyDescent="0.25">
      <c r="A281">
        <v>271</v>
      </c>
      <c r="B281" s="4">
        <v>170804130322</v>
      </c>
      <c r="C281" s="121">
        <v>42.222222222222221</v>
      </c>
      <c r="D281" s="121"/>
      <c r="E281" s="121">
        <v>40</v>
      </c>
    </row>
    <row r="282" spans="1:20" x14ac:dyDescent="0.25">
      <c r="A282">
        <v>272</v>
      </c>
      <c r="B282" s="4">
        <v>170804130323</v>
      </c>
      <c r="C282" s="121">
        <v>31.111111111111111</v>
      </c>
      <c r="D282" s="121"/>
      <c r="E282" s="121">
        <v>32.727272727272727</v>
      </c>
    </row>
    <row r="283" spans="1:20" x14ac:dyDescent="0.25">
      <c r="A283">
        <v>273</v>
      </c>
      <c r="B283" s="4">
        <v>170804130324</v>
      </c>
      <c r="C283" s="121">
        <v>46.666666666666664</v>
      </c>
      <c r="D283" s="121"/>
      <c r="E283" s="121">
        <v>40.909090909090907</v>
      </c>
    </row>
    <row r="284" spans="1:20" x14ac:dyDescent="0.25">
      <c r="A284">
        <v>274</v>
      </c>
      <c r="B284" s="4">
        <v>170804130325</v>
      </c>
      <c r="C284" s="121">
        <v>34.444444444444443</v>
      </c>
      <c r="D284" s="121"/>
      <c r="E284" s="121">
        <v>21.818181818181817</v>
      </c>
    </row>
    <row r="285" spans="1:20" x14ac:dyDescent="0.25">
      <c r="A285">
        <v>275</v>
      </c>
      <c r="B285" s="4">
        <v>170804130326</v>
      </c>
      <c r="C285" s="121">
        <v>40</v>
      </c>
      <c r="D285" s="121"/>
      <c r="E285" s="121">
        <v>33.636363636363633</v>
      </c>
    </row>
    <row r="286" spans="1:20" x14ac:dyDescent="0.25">
      <c r="A286">
        <v>276</v>
      </c>
      <c r="B286" s="4">
        <v>170804130327</v>
      </c>
      <c r="C286" s="121">
        <v>32.222222222222221</v>
      </c>
      <c r="D286" s="121"/>
      <c r="E286" s="121">
        <v>37.272727272727273</v>
      </c>
    </row>
    <row r="287" spans="1:20" x14ac:dyDescent="0.25">
      <c r="A287">
        <v>277</v>
      </c>
      <c r="B287" s="4">
        <v>170804130328</v>
      </c>
      <c r="C287" s="121">
        <v>33.333333333333336</v>
      </c>
      <c r="D287" s="121"/>
      <c r="E287" s="121">
        <v>35.454545454545453</v>
      </c>
    </row>
    <row r="288" spans="1:20" x14ac:dyDescent="0.25">
      <c r="A288">
        <v>278</v>
      </c>
      <c r="B288" s="4">
        <v>170804130329</v>
      </c>
      <c r="C288" s="121">
        <v>37.777777777777779</v>
      </c>
      <c r="D288" s="121"/>
      <c r="E288" s="121">
        <v>36.363636363636367</v>
      </c>
    </row>
    <row r="289" spans="1:5" x14ac:dyDescent="0.25">
      <c r="A289">
        <v>279</v>
      </c>
      <c r="B289" s="4">
        <v>170804130330</v>
      </c>
      <c r="C289" s="121">
        <v>47.777777777777779</v>
      </c>
      <c r="D289" s="121"/>
      <c r="E289" s="121">
        <v>39.090909090909093</v>
      </c>
    </row>
    <row r="290" spans="1:5" x14ac:dyDescent="0.25">
      <c r="A290">
        <v>280</v>
      </c>
      <c r="B290" s="4">
        <v>170804130331</v>
      </c>
      <c r="C290" s="121">
        <v>43.333333333333336</v>
      </c>
      <c r="D290" s="121"/>
      <c r="E290" s="121">
        <v>35.454545454545453</v>
      </c>
    </row>
    <row r="291" spans="1:5" x14ac:dyDescent="0.25">
      <c r="A291">
        <v>281</v>
      </c>
      <c r="B291" s="4">
        <v>170804130332</v>
      </c>
      <c r="C291" s="121">
        <v>31.111111111111111</v>
      </c>
      <c r="D291" s="121"/>
      <c r="E291" s="121">
        <v>18.181818181818183</v>
      </c>
    </row>
    <row r="292" spans="1:5" x14ac:dyDescent="0.25">
      <c r="A292">
        <v>282</v>
      </c>
      <c r="B292" s="4">
        <v>170804130333</v>
      </c>
      <c r="C292" s="121">
        <v>44.444444444444443</v>
      </c>
      <c r="D292" s="121"/>
      <c r="E292" s="121">
        <v>31.818181818181817</v>
      </c>
    </row>
    <row r="293" spans="1:5" x14ac:dyDescent="0.25">
      <c r="A293">
        <v>283</v>
      </c>
      <c r="B293" s="4">
        <v>170804130334</v>
      </c>
      <c r="C293" s="121">
        <v>46.666666666666664</v>
      </c>
      <c r="D293" s="121"/>
      <c r="E293" s="121">
        <v>40</v>
      </c>
    </row>
    <row r="294" spans="1:5" x14ac:dyDescent="0.25">
      <c r="A294">
        <v>284</v>
      </c>
      <c r="B294" s="4">
        <v>170804130335</v>
      </c>
      <c r="C294" s="121">
        <v>41.111111111111114</v>
      </c>
      <c r="D294" s="121"/>
      <c r="E294" s="121">
        <v>35.454545454545453</v>
      </c>
    </row>
    <row r="295" spans="1:5" x14ac:dyDescent="0.25">
      <c r="A295">
        <v>285</v>
      </c>
      <c r="B295" s="4">
        <v>170804130336</v>
      </c>
      <c r="C295" s="121">
        <v>44.444444444444443</v>
      </c>
      <c r="D295" s="121"/>
      <c r="E295" s="121">
        <v>37.272727272727273</v>
      </c>
    </row>
    <row r="296" spans="1:5" x14ac:dyDescent="0.25">
      <c r="A296">
        <v>286</v>
      </c>
      <c r="B296" s="4">
        <v>170804130337</v>
      </c>
      <c r="C296" s="121">
        <v>32.222222222222221</v>
      </c>
      <c r="D296" s="121"/>
      <c r="E296" s="121">
        <v>35.454545454545453</v>
      </c>
    </row>
    <row r="297" spans="1:5" x14ac:dyDescent="0.25">
      <c r="A297">
        <v>287</v>
      </c>
      <c r="B297" s="4">
        <v>170804130338</v>
      </c>
      <c r="C297" s="121">
        <v>44.444444444444443</v>
      </c>
      <c r="D297" s="121"/>
      <c r="E297" s="121">
        <v>38.18181818181818</v>
      </c>
    </row>
    <row r="298" spans="1:5" x14ac:dyDescent="0.25">
      <c r="A298">
        <v>288</v>
      </c>
      <c r="B298" s="4">
        <v>170804130339</v>
      </c>
      <c r="C298" s="121">
        <v>32.222222222222221</v>
      </c>
      <c r="D298" s="121"/>
      <c r="E298" s="121">
        <v>40.909090909090907</v>
      </c>
    </row>
    <row r="299" spans="1:5" x14ac:dyDescent="0.25">
      <c r="A299">
        <v>289</v>
      </c>
      <c r="B299" s="4">
        <v>170804130340</v>
      </c>
      <c r="C299" s="121">
        <v>42.222222222222221</v>
      </c>
      <c r="D299" s="121"/>
      <c r="E299" s="121">
        <v>40</v>
      </c>
    </row>
    <row r="300" spans="1:5" x14ac:dyDescent="0.25">
      <c r="A300">
        <v>290</v>
      </c>
      <c r="B300" s="4">
        <v>170804130341</v>
      </c>
      <c r="C300" s="121">
        <v>45.555555555555557</v>
      </c>
      <c r="D300" s="121"/>
      <c r="E300" s="121">
        <v>41.81818181818182</v>
      </c>
    </row>
    <row r="301" spans="1:5" x14ac:dyDescent="0.25">
      <c r="A301">
        <v>291</v>
      </c>
      <c r="B301" s="4">
        <v>170804130342</v>
      </c>
      <c r="C301" s="121">
        <v>45.555555555555557</v>
      </c>
      <c r="D301" s="121"/>
      <c r="E301" s="121">
        <v>37.272727272727273</v>
      </c>
    </row>
    <row r="302" spans="1:5" x14ac:dyDescent="0.25">
      <c r="A302">
        <v>292</v>
      </c>
      <c r="B302" s="4">
        <v>170804130343</v>
      </c>
      <c r="C302" s="121">
        <v>46.666666666666664</v>
      </c>
      <c r="D302" s="121"/>
      <c r="E302" s="121">
        <v>40</v>
      </c>
    </row>
    <row r="303" spans="1:5" x14ac:dyDescent="0.25">
      <c r="A303">
        <v>293</v>
      </c>
      <c r="B303" s="4">
        <v>170804130344</v>
      </c>
      <c r="C303" s="121">
        <v>38.888888888888886</v>
      </c>
      <c r="D303" s="121"/>
      <c r="E303" s="121">
        <v>38.18181818181818</v>
      </c>
    </row>
    <row r="304" spans="1:5" x14ac:dyDescent="0.25">
      <c r="A304">
        <v>294</v>
      </c>
      <c r="B304" s="4">
        <v>170804130345</v>
      </c>
      <c r="C304" s="121">
        <v>32.222222222222221</v>
      </c>
      <c r="D304" s="121"/>
      <c r="E304" s="121">
        <v>32.727272727272727</v>
      </c>
    </row>
    <row r="305" spans="1:5" x14ac:dyDescent="0.25">
      <c r="A305">
        <v>295</v>
      </c>
      <c r="B305" s="4">
        <v>170804130346</v>
      </c>
      <c r="C305" s="121">
        <v>38.888888888888886</v>
      </c>
      <c r="D305" s="121"/>
      <c r="E305" s="121">
        <v>40</v>
      </c>
    </row>
    <row r="306" spans="1:5" x14ac:dyDescent="0.25">
      <c r="A306">
        <v>296</v>
      </c>
      <c r="B306" s="4">
        <v>170804130347</v>
      </c>
      <c r="C306" s="121">
        <v>46.666666666666664</v>
      </c>
      <c r="D306" s="121"/>
      <c r="E306" s="121">
        <v>42.727272727272727</v>
      </c>
    </row>
    <row r="307" spans="1:5" x14ac:dyDescent="0.25">
      <c r="A307">
        <v>297</v>
      </c>
      <c r="B307" s="4">
        <v>170804130348</v>
      </c>
      <c r="C307" s="121">
        <v>37.777777777777779</v>
      </c>
      <c r="D307" s="121"/>
      <c r="E307" s="121">
        <v>38.18181818181818</v>
      </c>
    </row>
    <row r="308" spans="1:5" x14ac:dyDescent="0.25">
      <c r="A308">
        <v>298</v>
      </c>
      <c r="B308" s="4">
        <v>170804130349</v>
      </c>
      <c r="C308" s="121">
        <v>50</v>
      </c>
      <c r="D308" s="121"/>
      <c r="E308" s="121">
        <v>48.18181818181818</v>
      </c>
    </row>
    <row r="309" spans="1:5" x14ac:dyDescent="0.25">
      <c r="A309">
        <v>299</v>
      </c>
      <c r="B309" s="4">
        <v>170804130350</v>
      </c>
      <c r="C309" s="121">
        <v>42.222222222222221</v>
      </c>
      <c r="D309" s="121"/>
      <c r="E309" s="121">
        <v>37.272727272727273</v>
      </c>
    </row>
    <row r="310" spans="1:5" x14ac:dyDescent="0.25">
      <c r="A310">
        <v>300</v>
      </c>
      <c r="B310" s="4">
        <v>170804130351</v>
      </c>
      <c r="C310" s="121">
        <v>45.555555555555557</v>
      </c>
      <c r="D310" s="121"/>
      <c r="E310" s="121">
        <v>39.090909090909093</v>
      </c>
    </row>
    <row r="311" spans="1:5" x14ac:dyDescent="0.25">
      <c r="A311">
        <v>301</v>
      </c>
      <c r="B311" s="4">
        <v>170804130352</v>
      </c>
      <c r="C311" s="121">
        <v>45.555555555555557</v>
      </c>
      <c r="D311" s="121"/>
      <c r="E311" s="121">
        <v>36.363636363636367</v>
      </c>
    </row>
    <row r="312" spans="1:5" x14ac:dyDescent="0.25">
      <c r="A312">
        <v>302</v>
      </c>
      <c r="B312" s="4">
        <v>170804130353</v>
      </c>
      <c r="C312" s="121">
        <v>35.555555555555557</v>
      </c>
      <c r="D312" s="121"/>
      <c r="E312" s="121">
        <v>37.272727272727273</v>
      </c>
    </row>
    <row r="313" spans="1:5" x14ac:dyDescent="0.25">
      <c r="A313">
        <v>303</v>
      </c>
      <c r="B313" s="4">
        <v>170804130354</v>
      </c>
      <c r="C313" s="121">
        <v>37.777777777777779</v>
      </c>
      <c r="D313" s="121"/>
      <c r="E313" s="121">
        <v>38.18181818181818</v>
      </c>
    </row>
    <row r="314" spans="1:5" x14ac:dyDescent="0.25">
      <c r="A314">
        <v>304</v>
      </c>
      <c r="B314" s="4">
        <v>170804130356</v>
      </c>
      <c r="C314" s="121">
        <v>47.777777777777779</v>
      </c>
      <c r="D314" s="121"/>
      <c r="E314" s="121">
        <v>40</v>
      </c>
    </row>
    <row r="315" spans="1:5" x14ac:dyDescent="0.25">
      <c r="A315">
        <v>305</v>
      </c>
      <c r="B315" s="4">
        <v>170804130357</v>
      </c>
      <c r="C315" s="121">
        <v>43.333333333333336</v>
      </c>
      <c r="D315" s="121"/>
      <c r="E315" s="121">
        <v>36.363636363636367</v>
      </c>
    </row>
    <row r="316" spans="1:5" x14ac:dyDescent="0.25">
      <c r="A316">
        <v>306</v>
      </c>
      <c r="B316" s="4">
        <v>170804130358</v>
      </c>
      <c r="C316" s="121">
        <v>32.222222222222221</v>
      </c>
      <c r="D316" s="121"/>
      <c r="E316" s="121">
        <v>34.545454545454547</v>
      </c>
    </row>
    <row r="317" spans="1:5" x14ac:dyDescent="0.25">
      <c r="A317">
        <v>307</v>
      </c>
      <c r="B317" s="4">
        <v>170804130359</v>
      </c>
      <c r="C317" s="121">
        <v>47.777777777777779</v>
      </c>
      <c r="D317" s="121"/>
      <c r="E317" s="121">
        <v>40.909090909090907</v>
      </c>
    </row>
    <row r="318" spans="1:5" x14ac:dyDescent="0.25">
      <c r="A318">
        <v>308</v>
      </c>
      <c r="B318" s="4">
        <v>170804130360</v>
      </c>
      <c r="C318" s="121">
        <v>47.777777777777779</v>
      </c>
      <c r="D318" s="121"/>
      <c r="E318" s="121">
        <v>41.81818181818182</v>
      </c>
    </row>
    <row r="319" spans="1:5" x14ac:dyDescent="0.25">
      <c r="A319">
        <v>309</v>
      </c>
      <c r="B319" s="4">
        <v>170804130361</v>
      </c>
      <c r="C319" s="121">
        <v>35.555555555555557</v>
      </c>
      <c r="D319" s="121"/>
      <c r="E319" s="121">
        <v>30</v>
      </c>
    </row>
    <row r="320" spans="1:5" x14ac:dyDescent="0.25">
      <c r="A320">
        <v>310</v>
      </c>
      <c r="B320" s="4">
        <v>170804130362</v>
      </c>
      <c r="C320" s="121">
        <v>50</v>
      </c>
      <c r="D320" s="121"/>
      <c r="E320" s="121">
        <v>46.363636363636367</v>
      </c>
    </row>
    <row r="321" spans="1:5" x14ac:dyDescent="0.25">
      <c r="A321">
        <v>311</v>
      </c>
      <c r="B321" s="4">
        <v>170804130363</v>
      </c>
      <c r="C321" s="121">
        <v>42.222222222222221</v>
      </c>
      <c r="D321" s="121"/>
      <c r="E321" s="121">
        <v>40</v>
      </c>
    </row>
    <row r="322" spans="1:5" x14ac:dyDescent="0.25">
      <c r="A322">
        <v>312</v>
      </c>
      <c r="B322" s="4">
        <v>170804130364</v>
      </c>
      <c r="C322" s="121">
        <v>42.222222222222221</v>
      </c>
      <c r="D322" s="121"/>
      <c r="E322" s="121">
        <v>36.363636363636367</v>
      </c>
    </row>
    <row r="323" spans="1:5" x14ac:dyDescent="0.25">
      <c r="A323">
        <v>313</v>
      </c>
      <c r="B323" s="4">
        <v>170804130365</v>
      </c>
      <c r="C323" s="121">
        <v>45.555555555555557</v>
      </c>
      <c r="D323" s="121"/>
      <c r="E323" s="121">
        <v>42.727272727272727</v>
      </c>
    </row>
  </sheetData>
  <mergeCells count="8">
    <mergeCell ref="I22:J22"/>
    <mergeCell ref="A1:E1"/>
    <mergeCell ref="G1:M1"/>
    <mergeCell ref="A2:E2"/>
    <mergeCell ref="A3:E3"/>
    <mergeCell ref="O3:T7"/>
    <mergeCell ref="A4:E4"/>
    <mergeCell ref="A5:E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7F6A-C076-439E-B429-6CF86A3B23AA}">
  <dimension ref="A1:T323"/>
  <sheetViews>
    <sheetView topLeftCell="A4" workbookViewId="0">
      <selection activeCell="H15" sqref="H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140625" style="1" bestFit="1" customWidth="1"/>
    <col min="15" max="243" width="8.85546875" style="1" customWidth="1"/>
    <col min="244" max="244" width="24.5703125" style="1" customWidth="1"/>
    <col min="245" max="245" width="6" style="1" bestFit="1" customWidth="1"/>
    <col min="246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140625" style="1" bestFit="1" customWidth="1"/>
    <col min="271" max="499" width="8.85546875" style="1" customWidth="1"/>
    <col min="500" max="500" width="24.5703125" style="1" customWidth="1"/>
    <col min="501" max="501" width="6" style="1" bestFit="1" customWidth="1"/>
    <col min="502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140625" style="1" bestFit="1" customWidth="1"/>
    <col min="527" max="755" width="8.85546875" style="1" customWidth="1"/>
    <col min="756" max="756" width="24.5703125" style="1" customWidth="1"/>
    <col min="757" max="757" width="6" style="1" bestFit="1" customWidth="1"/>
    <col min="758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140625" style="1" bestFit="1" customWidth="1"/>
    <col min="783" max="1011" width="8.85546875" style="1" customWidth="1"/>
    <col min="1012" max="1012" width="24.5703125" style="1" customWidth="1"/>
    <col min="1013" max="1013" width="6" style="1" bestFit="1" customWidth="1"/>
    <col min="1014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140625" style="1" bestFit="1" customWidth="1"/>
    <col min="1039" max="1267" width="8.85546875" style="1" customWidth="1"/>
    <col min="1268" max="1268" width="24.5703125" style="1" customWidth="1"/>
    <col min="1269" max="1269" width="6" style="1" bestFit="1" customWidth="1"/>
    <col min="1270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140625" style="1" bestFit="1" customWidth="1"/>
    <col min="1295" max="1523" width="8.85546875" style="1" customWidth="1"/>
    <col min="1524" max="1524" width="24.5703125" style="1" customWidth="1"/>
    <col min="1525" max="1525" width="6" style="1" bestFit="1" customWidth="1"/>
    <col min="1526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140625" style="1" bestFit="1" customWidth="1"/>
    <col min="1551" max="1779" width="8.85546875" style="1" customWidth="1"/>
    <col min="1780" max="1780" width="24.5703125" style="1" customWidth="1"/>
    <col min="1781" max="1781" width="6" style="1" bestFit="1" customWidth="1"/>
    <col min="1782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140625" style="1" bestFit="1" customWidth="1"/>
    <col min="1807" max="2035" width="8.85546875" style="1" customWidth="1"/>
    <col min="2036" max="2036" width="24.5703125" style="1" customWidth="1"/>
    <col min="2037" max="2037" width="6" style="1" bestFit="1" customWidth="1"/>
    <col min="2038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140625" style="1" bestFit="1" customWidth="1"/>
    <col min="2063" max="2291" width="8.85546875" style="1" customWidth="1"/>
    <col min="2292" max="2292" width="24.5703125" style="1" customWidth="1"/>
    <col min="2293" max="2293" width="6" style="1" bestFit="1" customWidth="1"/>
    <col min="2294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140625" style="1" bestFit="1" customWidth="1"/>
    <col min="2319" max="2547" width="8.85546875" style="1" customWidth="1"/>
    <col min="2548" max="2548" width="24.5703125" style="1" customWidth="1"/>
    <col min="2549" max="2549" width="6" style="1" bestFit="1" customWidth="1"/>
    <col min="2550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140625" style="1" bestFit="1" customWidth="1"/>
    <col min="2575" max="2803" width="8.85546875" style="1" customWidth="1"/>
    <col min="2804" max="2804" width="24.5703125" style="1" customWidth="1"/>
    <col min="2805" max="2805" width="6" style="1" bestFit="1" customWidth="1"/>
    <col min="2806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140625" style="1" bestFit="1" customWidth="1"/>
    <col min="2831" max="3059" width="8.85546875" style="1" customWidth="1"/>
    <col min="3060" max="3060" width="24.5703125" style="1" customWidth="1"/>
    <col min="3061" max="3061" width="6" style="1" bestFit="1" customWidth="1"/>
    <col min="3062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140625" style="1" bestFit="1" customWidth="1"/>
    <col min="3087" max="3315" width="8.85546875" style="1" customWidth="1"/>
    <col min="3316" max="3316" width="24.5703125" style="1" customWidth="1"/>
    <col min="3317" max="3317" width="6" style="1" bestFit="1" customWidth="1"/>
    <col min="3318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140625" style="1" bestFit="1" customWidth="1"/>
    <col min="3343" max="3571" width="8.85546875" style="1" customWidth="1"/>
    <col min="3572" max="3572" width="24.5703125" style="1" customWidth="1"/>
    <col min="3573" max="3573" width="6" style="1" bestFit="1" customWidth="1"/>
    <col min="3574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140625" style="1" bestFit="1" customWidth="1"/>
    <col min="3599" max="3827" width="8.85546875" style="1" customWidth="1"/>
    <col min="3828" max="3828" width="24.5703125" style="1" customWidth="1"/>
    <col min="3829" max="3829" width="6" style="1" bestFit="1" customWidth="1"/>
    <col min="3830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140625" style="1" bestFit="1" customWidth="1"/>
    <col min="3855" max="4083" width="8.85546875" style="1" customWidth="1"/>
    <col min="4084" max="4084" width="24.5703125" style="1" customWidth="1"/>
    <col min="4085" max="4085" width="6" style="1" bestFit="1" customWidth="1"/>
    <col min="4086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140625" style="1" bestFit="1" customWidth="1"/>
    <col min="4111" max="4339" width="8.85546875" style="1" customWidth="1"/>
    <col min="4340" max="4340" width="24.5703125" style="1" customWidth="1"/>
    <col min="4341" max="4341" width="6" style="1" bestFit="1" customWidth="1"/>
    <col min="4342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140625" style="1" bestFit="1" customWidth="1"/>
    <col min="4367" max="4595" width="8.85546875" style="1" customWidth="1"/>
    <col min="4596" max="4596" width="24.5703125" style="1" customWidth="1"/>
    <col min="4597" max="4597" width="6" style="1" bestFit="1" customWidth="1"/>
    <col min="4598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140625" style="1" bestFit="1" customWidth="1"/>
    <col min="4623" max="4851" width="8.85546875" style="1" customWidth="1"/>
    <col min="4852" max="4852" width="24.5703125" style="1" customWidth="1"/>
    <col min="4853" max="4853" width="6" style="1" bestFit="1" customWidth="1"/>
    <col min="4854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140625" style="1" bestFit="1" customWidth="1"/>
    <col min="4879" max="5107" width="8.85546875" style="1" customWidth="1"/>
    <col min="5108" max="5108" width="24.5703125" style="1" customWidth="1"/>
    <col min="5109" max="5109" width="6" style="1" bestFit="1" customWidth="1"/>
    <col min="5110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140625" style="1" bestFit="1" customWidth="1"/>
    <col min="5135" max="5363" width="8.85546875" style="1" customWidth="1"/>
    <col min="5364" max="5364" width="24.5703125" style="1" customWidth="1"/>
    <col min="5365" max="5365" width="6" style="1" bestFit="1" customWidth="1"/>
    <col min="5366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140625" style="1" bestFit="1" customWidth="1"/>
    <col min="5391" max="5619" width="8.85546875" style="1" customWidth="1"/>
    <col min="5620" max="5620" width="24.5703125" style="1" customWidth="1"/>
    <col min="5621" max="5621" width="6" style="1" bestFit="1" customWidth="1"/>
    <col min="5622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140625" style="1" bestFit="1" customWidth="1"/>
    <col min="5647" max="5875" width="8.85546875" style="1" customWidth="1"/>
    <col min="5876" max="5876" width="24.5703125" style="1" customWidth="1"/>
    <col min="5877" max="5877" width="6" style="1" bestFit="1" customWidth="1"/>
    <col min="5878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140625" style="1" bestFit="1" customWidth="1"/>
    <col min="5903" max="6131" width="8.85546875" style="1" customWidth="1"/>
    <col min="6132" max="6132" width="24.5703125" style="1" customWidth="1"/>
    <col min="6133" max="6133" width="6" style="1" bestFit="1" customWidth="1"/>
    <col min="6134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140625" style="1" bestFit="1" customWidth="1"/>
    <col min="6159" max="6387" width="8.85546875" style="1" customWidth="1"/>
    <col min="6388" max="6388" width="24.5703125" style="1" customWidth="1"/>
    <col min="6389" max="6389" width="6" style="1" bestFit="1" customWidth="1"/>
    <col min="6390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140625" style="1" bestFit="1" customWidth="1"/>
    <col min="6415" max="6643" width="8.85546875" style="1" customWidth="1"/>
    <col min="6644" max="6644" width="24.5703125" style="1" customWidth="1"/>
    <col min="6645" max="6645" width="6" style="1" bestFit="1" customWidth="1"/>
    <col min="6646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140625" style="1" bestFit="1" customWidth="1"/>
    <col min="6671" max="6899" width="8.85546875" style="1" customWidth="1"/>
    <col min="6900" max="6900" width="24.5703125" style="1" customWidth="1"/>
    <col min="6901" max="6901" width="6" style="1" bestFit="1" customWidth="1"/>
    <col min="6902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140625" style="1" bestFit="1" customWidth="1"/>
    <col min="6927" max="7155" width="8.85546875" style="1" customWidth="1"/>
    <col min="7156" max="7156" width="24.5703125" style="1" customWidth="1"/>
    <col min="7157" max="7157" width="6" style="1" bestFit="1" customWidth="1"/>
    <col min="7158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140625" style="1" bestFit="1" customWidth="1"/>
    <col min="7183" max="7411" width="8.85546875" style="1" customWidth="1"/>
    <col min="7412" max="7412" width="24.5703125" style="1" customWidth="1"/>
    <col min="7413" max="7413" width="6" style="1" bestFit="1" customWidth="1"/>
    <col min="7414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140625" style="1" bestFit="1" customWidth="1"/>
    <col min="7439" max="7667" width="8.85546875" style="1" customWidth="1"/>
    <col min="7668" max="7668" width="24.5703125" style="1" customWidth="1"/>
    <col min="7669" max="7669" width="6" style="1" bestFit="1" customWidth="1"/>
    <col min="7670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140625" style="1" bestFit="1" customWidth="1"/>
    <col min="7695" max="7923" width="8.85546875" style="1" customWidth="1"/>
    <col min="7924" max="7924" width="24.5703125" style="1" customWidth="1"/>
    <col min="7925" max="7925" width="6" style="1" bestFit="1" customWidth="1"/>
    <col min="7926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140625" style="1" bestFit="1" customWidth="1"/>
    <col min="7951" max="8179" width="8.85546875" style="1" customWidth="1"/>
    <col min="8180" max="8180" width="24.5703125" style="1" customWidth="1"/>
    <col min="8181" max="8181" width="6" style="1" bestFit="1" customWidth="1"/>
    <col min="8182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140625" style="1" bestFit="1" customWidth="1"/>
    <col min="8207" max="8435" width="8.85546875" style="1" customWidth="1"/>
    <col min="8436" max="8436" width="24.5703125" style="1" customWidth="1"/>
    <col min="8437" max="8437" width="6" style="1" bestFit="1" customWidth="1"/>
    <col min="8438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140625" style="1" bestFit="1" customWidth="1"/>
    <col min="8463" max="8691" width="8.85546875" style="1" customWidth="1"/>
    <col min="8692" max="8692" width="24.5703125" style="1" customWidth="1"/>
    <col min="8693" max="8693" width="6" style="1" bestFit="1" customWidth="1"/>
    <col min="8694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140625" style="1" bestFit="1" customWidth="1"/>
    <col min="8719" max="8947" width="8.85546875" style="1" customWidth="1"/>
    <col min="8948" max="8948" width="24.5703125" style="1" customWidth="1"/>
    <col min="8949" max="8949" width="6" style="1" bestFit="1" customWidth="1"/>
    <col min="8950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140625" style="1" bestFit="1" customWidth="1"/>
    <col min="8975" max="9203" width="8.85546875" style="1" customWidth="1"/>
    <col min="9204" max="9204" width="24.5703125" style="1" customWidth="1"/>
    <col min="9205" max="9205" width="6" style="1" bestFit="1" customWidth="1"/>
    <col min="9206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140625" style="1" bestFit="1" customWidth="1"/>
    <col min="9231" max="9459" width="8.85546875" style="1" customWidth="1"/>
    <col min="9460" max="9460" width="24.5703125" style="1" customWidth="1"/>
    <col min="9461" max="9461" width="6" style="1" bestFit="1" customWidth="1"/>
    <col min="9462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140625" style="1" bestFit="1" customWidth="1"/>
    <col min="9487" max="9715" width="8.85546875" style="1" customWidth="1"/>
    <col min="9716" max="9716" width="24.5703125" style="1" customWidth="1"/>
    <col min="9717" max="9717" width="6" style="1" bestFit="1" customWidth="1"/>
    <col min="9718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140625" style="1" bestFit="1" customWidth="1"/>
    <col min="9743" max="9971" width="8.85546875" style="1" customWidth="1"/>
    <col min="9972" max="9972" width="24.5703125" style="1" customWidth="1"/>
    <col min="9973" max="9973" width="6" style="1" bestFit="1" customWidth="1"/>
    <col min="9974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140625" style="1" bestFit="1" customWidth="1"/>
    <col min="9999" max="10227" width="8.85546875" style="1" customWidth="1"/>
    <col min="10228" max="10228" width="24.5703125" style="1" customWidth="1"/>
    <col min="10229" max="10229" width="6" style="1" bestFit="1" customWidth="1"/>
    <col min="10230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140625" style="1" bestFit="1" customWidth="1"/>
    <col min="10255" max="10483" width="8.85546875" style="1" customWidth="1"/>
    <col min="10484" max="10484" width="24.5703125" style="1" customWidth="1"/>
    <col min="10485" max="10485" width="6" style="1" bestFit="1" customWidth="1"/>
    <col min="10486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140625" style="1" bestFit="1" customWidth="1"/>
    <col min="10511" max="10739" width="8.85546875" style="1" customWidth="1"/>
    <col min="10740" max="10740" width="24.5703125" style="1" customWidth="1"/>
    <col min="10741" max="10741" width="6" style="1" bestFit="1" customWidth="1"/>
    <col min="10742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140625" style="1" bestFit="1" customWidth="1"/>
    <col min="10767" max="10995" width="8.85546875" style="1" customWidth="1"/>
    <col min="10996" max="10996" width="24.5703125" style="1" customWidth="1"/>
    <col min="10997" max="10997" width="6" style="1" bestFit="1" customWidth="1"/>
    <col min="10998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140625" style="1" bestFit="1" customWidth="1"/>
    <col min="11023" max="11251" width="8.85546875" style="1" customWidth="1"/>
    <col min="11252" max="11252" width="24.5703125" style="1" customWidth="1"/>
    <col min="11253" max="11253" width="6" style="1" bestFit="1" customWidth="1"/>
    <col min="11254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140625" style="1" bestFit="1" customWidth="1"/>
    <col min="11279" max="11507" width="8.85546875" style="1" customWidth="1"/>
    <col min="11508" max="11508" width="24.5703125" style="1" customWidth="1"/>
    <col min="11509" max="11509" width="6" style="1" bestFit="1" customWidth="1"/>
    <col min="11510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140625" style="1" bestFit="1" customWidth="1"/>
    <col min="11535" max="11763" width="8.85546875" style="1" customWidth="1"/>
    <col min="11764" max="11764" width="24.5703125" style="1" customWidth="1"/>
    <col min="11765" max="11765" width="6" style="1" bestFit="1" customWidth="1"/>
    <col min="11766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140625" style="1" bestFit="1" customWidth="1"/>
    <col min="11791" max="12019" width="8.85546875" style="1" customWidth="1"/>
    <col min="12020" max="12020" width="24.5703125" style="1" customWidth="1"/>
    <col min="12021" max="12021" width="6" style="1" bestFit="1" customWidth="1"/>
    <col min="12022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140625" style="1" bestFit="1" customWidth="1"/>
    <col min="12047" max="12275" width="8.85546875" style="1" customWidth="1"/>
    <col min="12276" max="12276" width="24.5703125" style="1" customWidth="1"/>
    <col min="12277" max="12277" width="6" style="1" bestFit="1" customWidth="1"/>
    <col min="12278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140625" style="1" bestFit="1" customWidth="1"/>
    <col min="12303" max="12531" width="8.85546875" style="1" customWidth="1"/>
    <col min="12532" max="12532" width="24.5703125" style="1" customWidth="1"/>
    <col min="12533" max="12533" width="6" style="1" bestFit="1" customWidth="1"/>
    <col min="12534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140625" style="1" bestFit="1" customWidth="1"/>
    <col min="12559" max="12787" width="8.85546875" style="1" customWidth="1"/>
    <col min="12788" max="12788" width="24.5703125" style="1" customWidth="1"/>
    <col min="12789" max="12789" width="6" style="1" bestFit="1" customWidth="1"/>
    <col min="12790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140625" style="1" bestFit="1" customWidth="1"/>
    <col min="12815" max="13043" width="8.85546875" style="1" customWidth="1"/>
    <col min="13044" max="13044" width="24.5703125" style="1" customWidth="1"/>
    <col min="13045" max="13045" width="6" style="1" bestFit="1" customWidth="1"/>
    <col min="13046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140625" style="1" bestFit="1" customWidth="1"/>
    <col min="13071" max="13299" width="8.85546875" style="1" customWidth="1"/>
    <col min="13300" max="13300" width="24.5703125" style="1" customWidth="1"/>
    <col min="13301" max="13301" width="6" style="1" bestFit="1" customWidth="1"/>
    <col min="13302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140625" style="1" bestFit="1" customWidth="1"/>
    <col min="13327" max="13555" width="8.85546875" style="1" customWidth="1"/>
    <col min="13556" max="13556" width="24.5703125" style="1" customWidth="1"/>
    <col min="13557" max="13557" width="6" style="1" bestFit="1" customWidth="1"/>
    <col min="13558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140625" style="1" bestFit="1" customWidth="1"/>
    <col min="13583" max="13811" width="8.85546875" style="1" customWidth="1"/>
    <col min="13812" max="13812" width="24.5703125" style="1" customWidth="1"/>
    <col min="13813" max="13813" width="6" style="1" bestFit="1" customWidth="1"/>
    <col min="13814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140625" style="1" bestFit="1" customWidth="1"/>
    <col min="13839" max="14067" width="8.85546875" style="1" customWidth="1"/>
    <col min="14068" max="14068" width="24.5703125" style="1" customWidth="1"/>
    <col min="14069" max="14069" width="6" style="1" bestFit="1" customWidth="1"/>
    <col min="14070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140625" style="1" bestFit="1" customWidth="1"/>
    <col min="14095" max="14323" width="8.85546875" style="1" customWidth="1"/>
    <col min="14324" max="14324" width="24.5703125" style="1" customWidth="1"/>
    <col min="14325" max="14325" width="6" style="1" bestFit="1" customWidth="1"/>
    <col min="14326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140625" style="1" bestFit="1" customWidth="1"/>
    <col min="14351" max="14579" width="8.85546875" style="1" customWidth="1"/>
    <col min="14580" max="14580" width="24.5703125" style="1" customWidth="1"/>
    <col min="14581" max="14581" width="6" style="1" bestFit="1" customWidth="1"/>
    <col min="14582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140625" style="1" bestFit="1" customWidth="1"/>
    <col min="14607" max="14835" width="8.85546875" style="1" customWidth="1"/>
    <col min="14836" max="14836" width="24.5703125" style="1" customWidth="1"/>
    <col min="14837" max="14837" width="6" style="1" bestFit="1" customWidth="1"/>
    <col min="14838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140625" style="1" bestFit="1" customWidth="1"/>
    <col min="14863" max="15091" width="8.85546875" style="1" customWidth="1"/>
    <col min="15092" max="15092" width="24.5703125" style="1" customWidth="1"/>
    <col min="15093" max="15093" width="6" style="1" bestFit="1" customWidth="1"/>
    <col min="15094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140625" style="1" bestFit="1" customWidth="1"/>
    <col min="15119" max="15347" width="8.85546875" style="1" customWidth="1"/>
    <col min="15348" max="15348" width="24.5703125" style="1" customWidth="1"/>
    <col min="15349" max="15349" width="6" style="1" bestFit="1" customWidth="1"/>
    <col min="15350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140625" style="1" bestFit="1" customWidth="1"/>
    <col min="15375" max="15603" width="8.85546875" style="1" customWidth="1"/>
    <col min="15604" max="15604" width="24.5703125" style="1" customWidth="1"/>
    <col min="15605" max="15605" width="6" style="1" bestFit="1" customWidth="1"/>
    <col min="15606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140625" style="1" bestFit="1" customWidth="1"/>
    <col min="15631" max="15859" width="8.85546875" style="1" customWidth="1"/>
    <col min="15860" max="15860" width="24.5703125" style="1" customWidth="1"/>
    <col min="15861" max="15861" width="6" style="1" bestFit="1" customWidth="1"/>
    <col min="15862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140625" style="1" bestFit="1" customWidth="1"/>
    <col min="15887" max="16115" width="8.85546875" style="1" customWidth="1"/>
    <col min="16116" max="16116" width="24.5703125" style="1" customWidth="1"/>
    <col min="16117" max="16117" width="6" style="1" bestFit="1" customWidth="1"/>
    <col min="16118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140625" style="1" bestFit="1" customWidth="1"/>
    <col min="16143" max="16371" width="8.85546875" style="1" customWidth="1"/>
    <col min="16372" max="16372" width="24.5703125" style="1" customWidth="1"/>
    <col min="16373" max="16373" width="6" style="1" bestFit="1" customWidth="1"/>
    <col min="16374" max="16384" width="5.85546875" style="1"/>
  </cols>
  <sheetData>
    <row r="1" spans="1:20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44.1" customHeight="1" x14ac:dyDescent="0.25">
      <c r="A3" s="170" t="s">
        <v>256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32.450000000000003" customHeight="1" x14ac:dyDescent="0.25">
      <c r="A4" s="170" t="s">
        <v>257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0.25" customHeight="1" x14ac:dyDescent="0.25">
      <c r="A5" s="172" t="s">
        <v>258</v>
      </c>
      <c r="B5" s="173"/>
      <c r="C5" s="173"/>
      <c r="D5" s="173"/>
      <c r="E5" s="174"/>
      <c r="F5" s="69"/>
      <c r="G5" s="26" t="s">
        <v>38</v>
      </c>
      <c r="H5" s="40">
        <f>D12</f>
        <v>73.162939297124595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79.552715654952081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76.357827476038338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24.95" customHeight="1" x14ac:dyDescent="0.25">
      <c r="A11" s="2">
        <v>1</v>
      </c>
      <c r="B11" s="4">
        <v>170804130001</v>
      </c>
      <c r="C11" s="121">
        <v>33.07692307692308</v>
      </c>
      <c r="D11" s="3">
        <f>COUNTIF(C11:C291,"&gt;="&amp;D10)</f>
        <v>229</v>
      </c>
      <c r="E11" s="121">
        <v>30</v>
      </c>
      <c r="F11" s="95">
        <f>COUNTIF(E11:E291,"&gt;="&amp;F10)</f>
        <v>249</v>
      </c>
      <c r="G11" s="108" t="s">
        <v>5</v>
      </c>
      <c r="H11" s="59">
        <v>3</v>
      </c>
      <c r="I11" s="59">
        <v>2</v>
      </c>
      <c r="J11" s="124">
        <v>1</v>
      </c>
      <c r="K11" s="124">
        <v>2</v>
      </c>
      <c r="L11" s="124">
        <v>3</v>
      </c>
      <c r="M11" s="124">
        <v>2</v>
      </c>
      <c r="N11" s="124">
        <v>3</v>
      </c>
      <c r="O11" s="124">
        <v>1</v>
      </c>
      <c r="P11" s="124">
        <v>3</v>
      </c>
      <c r="Q11" s="124">
        <v>1</v>
      </c>
      <c r="R11" s="124">
        <v>1</v>
      </c>
      <c r="S11" s="124">
        <v>1</v>
      </c>
      <c r="T11" s="51">
        <v>1</v>
      </c>
    </row>
    <row r="12" spans="1:20" ht="24.95" customHeight="1" x14ac:dyDescent="0.25">
      <c r="A12" s="2">
        <v>2</v>
      </c>
      <c r="B12" s="4">
        <v>170804130004</v>
      </c>
      <c r="C12" s="121">
        <v>36.153846153846153</v>
      </c>
      <c r="D12" s="96">
        <f>(229/313)*100</f>
        <v>73.162939297124595</v>
      </c>
      <c r="E12" s="121">
        <v>36.470588235294116</v>
      </c>
      <c r="F12" s="97">
        <f>(249/313)*100</f>
        <v>79.552715654952081</v>
      </c>
      <c r="G12" s="108" t="s">
        <v>4</v>
      </c>
      <c r="H12" s="59">
        <v>1</v>
      </c>
      <c r="I12" s="59">
        <v>2</v>
      </c>
      <c r="J12" s="124">
        <v>1</v>
      </c>
      <c r="K12" s="124">
        <v>2</v>
      </c>
      <c r="L12" s="124">
        <v>2</v>
      </c>
      <c r="M12" s="124">
        <v>1</v>
      </c>
      <c r="N12" s="124">
        <v>3</v>
      </c>
      <c r="O12" s="124">
        <v>1</v>
      </c>
      <c r="P12" s="124">
        <v>3</v>
      </c>
      <c r="Q12" s="124">
        <v>2</v>
      </c>
      <c r="R12" s="124"/>
      <c r="S12" s="124">
        <v>1</v>
      </c>
      <c r="T12" s="51"/>
    </row>
    <row r="13" spans="1:20" ht="24.95" customHeight="1" x14ac:dyDescent="0.25">
      <c r="A13" s="2">
        <v>3</v>
      </c>
      <c r="B13" s="4">
        <v>170804130005</v>
      </c>
      <c r="C13" s="121">
        <v>33.846153846153847</v>
      </c>
      <c r="D13" s="3"/>
      <c r="E13" s="121">
        <v>31.176470588235293</v>
      </c>
      <c r="F13" s="109"/>
      <c r="G13" s="108" t="s">
        <v>3</v>
      </c>
      <c r="H13" s="59">
        <v>3</v>
      </c>
      <c r="I13" s="59"/>
      <c r="J13" s="124">
        <v>1</v>
      </c>
      <c r="K13" s="124">
        <v>2</v>
      </c>
      <c r="L13" s="124">
        <v>3</v>
      </c>
      <c r="M13" s="124">
        <v>2</v>
      </c>
      <c r="N13" s="124">
        <v>1</v>
      </c>
      <c r="O13" s="124">
        <v>1</v>
      </c>
      <c r="P13" s="124">
        <v>2</v>
      </c>
      <c r="Q13" s="124">
        <v>3</v>
      </c>
      <c r="R13" s="124">
        <v>1</v>
      </c>
      <c r="S13" s="124">
        <v>1</v>
      </c>
      <c r="T13" s="51"/>
    </row>
    <row r="14" spans="1:20" ht="35.450000000000003" customHeight="1" x14ac:dyDescent="0.25">
      <c r="A14" s="2">
        <v>4</v>
      </c>
      <c r="B14" s="4">
        <v>170804130006</v>
      </c>
      <c r="C14" s="121">
        <v>35.384615384615387</v>
      </c>
      <c r="D14" s="3"/>
      <c r="E14" s="121">
        <v>32.352941176470587</v>
      </c>
      <c r="F14" s="109"/>
      <c r="G14" s="101" t="s">
        <v>2</v>
      </c>
      <c r="H14" s="59">
        <f>AVERAGE(H11:H13)</f>
        <v>2.3333333333333335</v>
      </c>
      <c r="I14" s="59">
        <f t="shared" ref="I14:T14" si="0">AVERAGE(I11:I13)</f>
        <v>2</v>
      </c>
      <c r="J14" s="59">
        <f t="shared" si="0"/>
        <v>1</v>
      </c>
      <c r="K14" s="59">
        <f t="shared" si="0"/>
        <v>2</v>
      </c>
      <c r="L14" s="59">
        <f t="shared" si="0"/>
        <v>2.6666666666666665</v>
      </c>
      <c r="M14" s="59">
        <f t="shared" si="0"/>
        <v>1.6666666666666667</v>
      </c>
      <c r="N14" s="59">
        <f t="shared" si="0"/>
        <v>2.3333333333333335</v>
      </c>
      <c r="O14" s="59">
        <f t="shared" si="0"/>
        <v>1</v>
      </c>
      <c r="P14" s="59">
        <f t="shared" si="0"/>
        <v>2.6666666666666665</v>
      </c>
      <c r="Q14" s="59">
        <f t="shared" si="0"/>
        <v>2</v>
      </c>
      <c r="R14" s="59">
        <f t="shared" si="0"/>
        <v>1</v>
      </c>
      <c r="S14" s="59">
        <f t="shared" si="0"/>
        <v>1</v>
      </c>
      <c r="T14" s="59">
        <f t="shared" si="0"/>
        <v>1</v>
      </c>
    </row>
    <row r="15" spans="1:20" ht="38.1" customHeight="1" x14ac:dyDescent="0.25">
      <c r="A15" s="2">
        <v>5</v>
      </c>
      <c r="B15" s="4">
        <v>170804130009</v>
      </c>
      <c r="C15" s="121">
        <v>33.846153846153847</v>
      </c>
      <c r="D15" s="3"/>
      <c r="E15" s="121">
        <v>35.294117647058826</v>
      </c>
      <c r="F15" s="109"/>
      <c r="G15" s="102" t="s">
        <v>1</v>
      </c>
      <c r="H15" s="103">
        <f>(76.36*H14)/100</f>
        <v>1.7817333333333334</v>
      </c>
      <c r="I15" s="103">
        <f t="shared" ref="I15:T15" si="1">(76.36*I14)/100</f>
        <v>1.5271999999999999</v>
      </c>
      <c r="J15" s="103">
        <f t="shared" si="1"/>
        <v>0.76359999999999995</v>
      </c>
      <c r="K15" s="103">
        <f t="shared" si="1"/>
        <v>1.5271999999999999</v>
      </c>
      <c r="L15" s="103">
        <f t="shared" si="1"/>
        <v>2.0362666666666667</v>
      </c>
      <c r="M15" s="103">
        <f t="shared" si="1"/>
        <v>1.2726666666666666</v>
      </c>
      <c r="N15" s="103">
        <f t="shared" si="1"/>
        <v>1.7817333333333334</v>
      </c>
      <c r="O15" s="103">
        <f t="shared" si="1"/>
        <v>0.76359999999999995</v>
      </c>
      <c r="P15" s="103">
        <f t="shared" si="1"/>
        <v>2.0362666666666667</v>
      </c>
      <c r="Q15" s="103">
        <f t="shared" si="1"/>
        <v>1.5271999999999999</v>
      </c>
      <c r="R15" s="103">
        <f t="shared" si="1"/>
        <v>0.76359999999999995</v>
      </c>
      <c r="S15" s="103">
        <f t="shared" si="1"/>
        <v>0.76359999999999995</v>
      </c>
      <c r="T15" s="103">
        <f t="shared" si="1"/>
        <v>0.76359999999999995</v>
      </c>
    </row>
    <row r="16" spans="1:20" ht="24.95" customHeight="1" x14ac:dyDescent="0.25">
      <c r="A16" s="2">
        <v>6</v>
      </c>
      <c r="B16" s="4">
        <v>170804130010</v>
      </c>
      <c r="C16" s="121">
        <v>33.846153846153847</v>
      </c>
      <c r="D16" s="3"/>
      <c r="E16" s="121">
        <v>34.117647058823529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</row>
    <row r="17" spans="1:19" ht="41.1" customHeight="1" x14ac:dyDescent="0.25">
      <c r="A17" s="2">
        <v>7</v>
      </c>
      <c r="B17" s="4">
        <v>170804130012</v>
      </c>
      <c r="C17" s="121">
        <v>36.153846153846153</v>
      </c>
      <c r="D17" s="3"/>
      <c r="E17" s="121">
        <v>33.529411764705884</v>
      </c>
      <c r="F17" s="3"/>
    </row>
    <row r="18" spans="1:19" ht="24.95" customHeight="1" x14ac:dyDescent="0.25">
      <c r="A18" s="2">
        <v>8</v>
      </c>
      <c r="B18" s="4">
        <v>170804130017</v>
      </c>
      <c r="C18" s="121">
        <v>32.307692307692307</v>
      </c>
      <c r="D18" s="3"/>
      <c r="E18" s="121">
        <v>33.529411764705884</v>
      </c>
      <c r="F18" s="49"/>
    </row>
    <row r="19" spans="1:19" ht="24.95" customHeight="1" x14ac:dyDescent="0.25">
      <c r="A19" s="2">
        <v>9</v>
      </c>
      <c r="B19" s="4">
        <v>170804130021</v>
      </c>
      <c r="C19" s="121">
        <v>37.692307692307693</v>
      </c>
      <c r="D19" s="3"/>
      <c r="E19" s="121">
        <v>37.058823529411768</v>
      </c>
      <c r="F19" s="49"/>
    </row>
    <row r="20" spans="1:19" ht="24.95" customHeight="1" x14ac:dyDescent="0.25">
      <c r="A20" s="2">
        <v>10</v>
      </c>
      <c r="B20" s="4">
        <v>170804130022</v>
      </c>
      <c r="C20" s="121">
        <v>26.923076923076923</v>
      </c>
      <c r="D20" s="3"/>
      <c r="E20" s="121">
        <v>30</v>
      </c>
      <c r="F20" s="49"/>
      <c r="J20" s="7"/>
      <c r="K20" s="7"/>
    </row>
    <row r="21" spans="1:19" ht="31.5" customHeight="1" x14ac:dyDescent="0.25">
      <c r="A21" s="2">
        <v>11</v>
      </c>
      <c r="B21" s="4">
        <v>170804130027</v>
      </c>
      <c r="C21" s="121">
        <v>33.07692307692308</v>
      </c>
      <c r="D21" s="3"/>
      <c r="E21" s="121">
        <v>35.882352941176471</v>
      </c>
      <c r="F21" s="49"/>
      <c r="H21" s="104"/>
      <c r="I21" s="165"/>
      <c r="J21" s="165"/>
      <c r="M21" s="7"/>
      <c r="N21" s="7"/>
      <c r="O21" s="7"/>
      <c r="P21" s="7"/>
    </row>
    <row r="22" spans="1:19" ht="24.95" customHeight="1" x14ac:dyDescent="0.25">
      <c r="A22" s="2">
        <v>12</v>
      </c>
      <c r="B22" s="4">
        <v>170804130028</v>
      </c>
      <c r="C22" s="121">
        <v>34.615384615384613</v>
      </c>
      <c r="D22" s="3"/>
      <c r="E22" s="121">
        <v>34.117647058823529</v>
      </c>
      <c r="F22" s="49"/>
      <c r="H22" s="111"/>
      <c r="I22" s="84"/>
      <c r="J22" s="84"/>
      <c r="M22" s="7"/>
      <c r="N22" s="7"/>
      <c r="O22" s="7"/>
      <c r="P22" s="7"/>
    </row>
    <row r="23" spans="1:19" ht="24.95" customHeight="1" x14ac:dyDescent="0.25">
      <c r="A23" s="2">
        <v>13</v>
      </c>
      <c r="B23" s="4" t="s">
        <v>58</v>
      </c>
      <c r="C23" s="121">
        <v>25.384615384615383</v>
      </c>
      <c r="D23" s="3"/>
      <c r="E23" s="121">
        <v>17.647058823529413</v>
      </c>
      <c r="F23" s="49"/>
      <c r="H23" s="2"/>
      <c r="N23" s="7"/>
      <c r="O23" s="7"/>
      <c r="P23" s="7"/>
    </row>
    <row r="24" spans="1:19" ht="24.95" customHeight="1" x14ac:dyDescent="0.25">
      <c r="A24" s="2">
        <v>14</v>
      </c>
      <c r="B24" s="4">
        <v>170804130031</v>
      </c>
      <c r="C24" s="121">
        <v>32.307692307692307</v>
      </c>
      <c r="D24" s="3"/>
      <c r="E24" s="121">
        <v>28.823529411764707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19" ht="24.95" customHeight="1" x14ac:dyDescent="0.25">
      <c r="A25" s="2">
        <v>15</v>
      </c>
      <c r="B25" s="4">
        <v>170804130032</v>
      </c>
      <c r="C25" s="121">
        <v>33.07692307692308</v>
      </c>
      <c r="D25" s="112"/>
      <c r="E25" s="121">
        <v>32.941176470588232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24.95" customHeight="1" x14ac:dyDescent="0.25">
      <c r="A26" s="2">
        <v>16</v>
      </c>
      <c r="B26" s="4">
        <v>170804130033</v>
      </c>
      <c r="C26" s="121">
        <v>28.46153846153846</v>
      </c>
      <c r="D26" s="3"/>
      <c r="E26" s="121">
        <v>33.529411764705884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24.95" customHeight="1" x14ac:dyDescent="0.25">
      <c r="A27" s="2">
        <v>17</v>
      </c>
      <c r="B27" s="4">
        <v>170804130036</v>
      </c>
      <c r="C27" s="121">
        <v>35.384615384615387</v>
      </c>
      <c r="D27" s="3"/>
      <c r="E27" s="121">
        <v>34.117647058823529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24.95" customHeight="1" x14ac:dyDescent="0.25">
      <c r="A28" s="2">
        <v>18</v>
      </c>
      <c r="B28" s="4">
        <v>170804130045</v>
      </c>
      <c r="C28" s="121">
        <v>35.384615384615387</v>
      </c>
      <c r="D28" s="3"/>
      <c r="E28" s="121">
        <v>38.235294117647058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24.95" customHeight="1" x14ac:dyDescent="0.25">
      <c r="A29" s="2">
        <v>19</v>
      </c>
      <c r="B29" s="4">
        <v>170804130047</v>
      </c>
      <c r="C29" s="121">
        <v>31.53846153846154</v>
      </c>
      <c r="D29" s="3"/>
      <c r="E29" s="121">
        <v>31.764705882352942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24.95" customHeight="1" x14ac:dyDescent="0.25">
      <c r="A30" s="2">
        <v>20</v>
      </c>
      <c r="B30" s="4">
        <v>170804130048</v>
      </c>
      <c r="C30" s="121">
        <v>40</v>
      </c>
      <c r="D30" s="3"/>
      <c r="E30" s="121">
        <v>33.529411764705884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24.95" customHeight="1" x14ac:dyDescent="0.25">
      <c r="A31" s="2">
        <v>21</v>
      </c>
      <c r="B31" s="4">
        <v>170804130049</v>
      </c>
      <c r="C31" s="121">
        <v>33.07692307692308</v>
      </c>
      <c r="D31" s="3"/>
      <c r="E31" s="121">
        <v>34.117647058823529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24.95" customHeight="1" x14ac:dyDescent="0.25">
      <c r="A32" s="2">
        <v>22</v>
      </c>
      <c r="B32" s="4">
        <v>170804130050</v>
      </c>
      <c r="C32" s="121">
        <v>33.846153846153847</v>
      </c>
      <c r="D32" s="3"/>
      <c r="E32" s="121">
        <v>30.588235294117649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24.95" customHeight="1" x14ac:dyDescent="0.25">
      <c r="A33" s="2">
        <v>23</v>
      </c>
      <c r="B33" s="4">
        <v>170804130051</v>
      </c>
      <c r="C33" s="121">
        <v>35.384615384615387</v>
      </c>
      <c r="D33" s="3"/>
      <c r="E33" s="121">
        <v>32.352941176470587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24.95" customHeight="1" x14ac:dyDescent="0.25">
      <c r="A34" s="2">
        <v>24</v>
      </c>
      <c r="B34" s="4">
        <v>170804130052</v>
      </c>
      <c r="C34" s="121">
        <v>33.846153846153847</v>
      </c>
      <c r="D34" s="3"/>
      <c r="E34" s="121">
        <v>36.470588235294116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</row>
    <row r="35" spans="1:20" ht="24.95" customHeight="1" x14ac:dyDescent="0.25">
      <c r="A35" s="2">
        <v>25</v>
      </c>
      <c r="B35" s="4">
        <v>170804130053</v>
      </c>
      <c r="C35" s="121">
        <v>32.307692307692307</v>
      </c>
      <c r="D35" s="3"/>
      <c r="E35" s="121">
        <v>28.235294117647058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</row>
    <row r="36" spans="1:20" ht="24.95" customHeight="1" x14ac:dyDescent="0.25">
      <c r="A36" s="2">
        <v>26</v>
      </c>
      <c r="B36" s="4">
        <v>170804130054</v>
      </c>
      <c r="C36" s="121">
        <v>33.846153846153847</v>
      </c>
      <c r="D36" s="3"/>
      <c r="E36" s="121">
        <v>31.176470588235293</v>
      </c>
      <c r="F36" s="49"/>
    </row>
    <row r="37" spans="1:20" ht="24.95" customHeight="1" x14ac:dyDescent="0.25">
      <c r="A37" s="2">
        <v>27</v>
      </c>
      <c r="B37" s="4">
        <v>170804130056</v>
      </c>
      <c r="C37" s="121">
        <v>36.153846153846153</v>
      </c>
      <c r="D37" s="3"/>
      <c r="E37" s="121">
        <v>32.352941176470587</v>
      </c>
      <c r="F37" s="49"/>
    </row>
    <row r="38" spans="1:20" ht="24.95" customHeight="1" x14ac:dyDescent="0.25">
      <c r="A38" s="2">
        <v>28</v>
      </c>
      <c r="B38" s="4">
        <v>170804130057</v>
      </c>
      <c r="C38" s="121">
        <v>31.53846153846154</v>
      </c>
      <c r="D38" s="3"/>
      <c r="E38" s="121">
        <v>36.470588235294116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</row>
    <row r="39" spans="1:20" ht="24.95" customHeight="1" x14ac:dyDescent="0.25">
      <c r="A39" s="2">
        <v>29</v>
      </c>
      <c r="B39" s="4">
        <v>170804130058</v>
      </c>
      <c r="C39" s="121">
        <v>31.53846153846154</v>
      </c>
      <c r="D39" s="3"/>
      <c r="E39" s="121">
        <v>34.117647058823529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24.95" customHeight="1" x14ac:dyDescent="0.25">
      <c r="A40" s="2">
        <v>30</v>
      </c>
      <c r="B40" s="4">
        <v>170804130059</v>
      </c>
      <c r="C40" s="121">
        <v>29.23076923076923</v>
      </c>
      <c r="D40" s="3"/>
      <c r="E40" s="121">
        <v>32.352941176470587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24.95" customHeight="1" x14ac:dyDescent="0.25">
      <c r="A41" s="2">
        <v>31</v>
      </c>
      <c r="B41" s="4">
        <v>170804130060</v>
      </c>
      <c r="C41" s="121">
        <v>48.46153846153846</v>
      </c>
      <c r="D41" s="3"/>
      <c r="E41" s="121">
        <v>38.823529411764703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24.95" customHeight="1" x14ac:dyDescent="0.25">
      <c r="A42" s="2">
        <v>32</v>
      </c>
      <c r="B42" s="4">
        <v>170804130061</v>
      </c>
      <c r="C42" s="121">
        <v>34.615384615384613</v>
      </c>
      <c r="D42" s="3"/>
      <c r="E42" s="121">
        <v>32.941176470588232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24.95" customHeight="1" x14ac:dyDescent="0.25">
      <c r="A43" s="2">
        <v>33</v>
      </c>
      <c r="B43" s="4">
        <v>170804130062</v>
      </c>
      <c r="C43" s="121">
        <v>34.615384615384613</v>
      </c>
      <c r="D43" s="3"/>
      <c r="E43" s="121">
        <v>32.941176470588232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24.95" customHeight="1" x14ac:dyDescent="0.25">
      <c r="A44" s="2">
        <v>34</v>
      </c>
      <c r="B44" s="4">
        <v>170804130063</v>
      </c>
      <c r="C44" s="121">
        <v>35.384615384615387</v>
      </c>
      <c r="D44" s="3"/>
      <c r="E44" s="121">
        <v>35.294117647058826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24.95" customHeight="1" x14ac:dyDescent="0.25">
      <c r="A45" s="2">
        <v>35</v>
      </c>
      <c r="B45" s="4">
        <v>170804130064</v>
      </c>
      <c r="C45" s="121">
        <v>30</v>
      </c>
      <c r="D45" s="3"/>
      <c r="E45" s="121">
        <v>11.176470588235293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24.95" customHeight="1" x14ac:dyDescent="0.25">
      <c r="A46" s="2">
        <v>36</v>
      </c>
      <c r="B46" s="4">
        <v>170804130065</v>
      </c>
      <c r="C46" s="121">
        <v>32.307692307692307</v>
      </c>
      <c r="D46" s="3"/>
      <c r="E46" s="121">
        <v>32.352941176470587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24.95" customHeight="1" x14ac:dyDescent="0.25">
      <c r="A47" s="2">
        <v>37</v>
      </c>
      <c r="B47" s="4">
        <v>170804130066</v>
      </c>
      <c r="C47" s="121">
        <v>35.384615384615387</v>
      </c>
      <c r="D47" s="3"/>
      <c r="E47" s="121">
        <v>34.117647058823529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24.95" customHeight="1" x14ac:dyDescent="0.25">
      <c r="A48" s="2">
        <v>38</v>
      </c>
      <c r="B48" s="4">
        <v>170804130067</v>
      </c>
      <c r="C48" s="121">
        <v>36.153846153846153</v>
      </c>
      <c r="D48" s="3"/>
      <c r="E48" s="121">
        <v>34.705882352941174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ht="24.95" customHeight="1" x14ac:dyDescent="0.25">
      <c r="A49" s="2">
        <v>39</v>
      </c>
      <c r="B49" s="4">
        <v>170804130069</v>
      </c>
      <c r="C49" s="121">
        <v>37.692307692307693</v>
      </c>
      <c r="D49" s="3"/>
      <c r="E49" s="121">
        <v>42.352941176470587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ht="24.95" customHeight="1" x14ac:dyDescent="0.25">
      <c r="A50" s="2">
        <v>40</v>
      </c>
      <c r="B50" s="4">
        <v>170804130071</v>
      </c>
      <c r="C50" s="121">
        <v>31.53846153846154</v>
      </c>
      <c r="D50" s="3"/>
      <c r="E50" s="121">
        <v>33.529411764705884</v>
      </c>
      <c r="F50" s="49"/>
    </row>
    <row r="51" spans="1:19" ht="24.95" customHeight="1" x14ac:dyDescent="0.25">
      <c r="A51" s="2">
        <v>41</v>
      </c>
      <c r="B51" s="4">
        <v>170804130075</v>
      </c>
      <c r="C51" s="121">
        <v>32.307692307692307</v>
      </c>
      <c r="D51" s="3"/>
      <c r="E51" s="121">
        <v>37.058823529411768</v>
      </c>
      <c r="F51" s="49"/>
    </row>
    <row r="52" spans="1:19" ht="24.95" customHeight="1" x14ac:dyDescent="0.25">
      <c r="A52" s="2">
        <v>42</v>
      </c>
      <c r="B52" s="4">
        <v>170804130076</v>
      </c>
      <c r="C52" s="121">
        <v>32.307692307692307</v>
      </c>
      <c r="D52" s="112"/>
      <c r="E52" s="121">
        <v>37.058823529411768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</row>
    <row r="53" spans="1:19" ht="24.95" customHeight="1" x14ac:dyDescent="0.25">
      <c r="A53" s="2">
        <v>43</v>
      </c>
      <c r="B53" s="4">
        <v>170804130077</v>
      </c>
      <c r="C53" s="121">
        <v>34.615384615384613</v>
      </c>
      <c r="D53" s="112"/>
      <c r="E53" s="121">
        <v>33.529411764705884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24.95" customHeight="1" x14ac:dyDescent="0.25">
      <c r="A54" s="2">
        <v>44</v>
      </c>
      <c r="B54" s="4">
        <v>170804130078</v>
      </c>
      <c r="C54" s="121">
        <v>36.92307692307692</v>
      </c>
      <c r="D54" s="3"/>
      <c r="E54" s="121">
        <v>32.941176470588232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24.95" customHeight="1" x14ac:dyDescent="0.25">
      <c r="A55" s="2">
        <v>45</v>
      </c>
      <c r="B55" s="4">
        <v>170804130079</v>
      </c>
      <c r="C55" s="121">
        <v>37.692307692307693</v>
      </c>
      <c r="D55" s="3"/>
      <c r="E55" s="121">
        <v>33.529411764705884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24.95" customHeight="1" x14ac:dyDescent="0.25">
      <c r="A56" s="2">
        <v>46</v>
      </c>
      <c r="B56" s="4">
        <v>170804130080</v>
      </c>
      <c r="C56" s="121">
        <v>34.615384615384613</v>
      </c>
      <c r="D56" s="3"/>
      <c r="E56" s="121">
        <v>31.764705882352942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24.95" customHeight="1" x14ac:dyDescent="0.25">
      <c r="A57" s="2">
        <v>47</v>
      </c>
      <c r="B57" s="4">
        <v>170804130081</v>
      </c>
      <c r="C57" s="121">
        <v>38.46153846153846</v>
      </c>
      <c r="D57" s="3"/>
      <c r="E57" s="121">
        <v>34.117647058823529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24.95" customHeight="1" x14ac:dyDescent="0.25">
      <c r="A58" s="2">
        <v>48</v>
      </c>
      <c r="B58" s="4">
        <v>170804130082</v>
      </c>
      <c r="C58" s="121">
        <v>34.615384615384613</v>
      </c>
      <c r="D58" s="3"/>
      <c r="E58" s="121">
        <v>32.352941176470587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24.95" customHeight="1" x14ac:dyDescent="0.25">
      <c r="A59" s="2">
        <v>49</v>
      </c>
      <c r="B59" s="4">
        <v>170804130083</v>
      </c>
      <c r="C59" s="121">
        <v>34.615384615384613</v>
      </c>
      <c r="D59" s="3"/>
      <c r="E59" s="121">
        <v>35.882352941176471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24.95" customHeight="1" x14ac:dyDescent="0.25">
      <c r="A60" s="2">
        <v>50</v>
      </c>
      <c r="B60" s="4">
        <v>170804130084</v>
      </c>
      <c r="C60" s="121">
        <v>36.153846153846153</v>
      </c>
      <c r="D60" s="3"/>
      <c r="E60" s="121">
        <v>34.705882352941174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24.95" customHeight="1" x14ac:dyDescent="0.25">
      <c r="A61" s="2">
        <v>51</v>
      </c>
      <c r="B61" s="4">
        <v>170804130085</v>
      </c>
      <c r="C61" s="121">
        <v>33.846153846153847</v>
      </c>
      <c r="D61" s="3"/>
      <c r="E61" s="121">
        <v>33.529411764705884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24.95" customHeight="1" x14ac:dyDescent="0.25">
      <c r="A62" s="2">
        <v>52</v>
      </c>
      <c r="B62" s="4">
        <v>170804130086</v>
      </c>
      <c r="C62" s="121">
        <v>36.153846153846153</v>
      </c>
      <c r="D62" s="3"/>
      <c r="E62" s="121">
        <v>32.941176470588232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ht="24.95" customHeight="1" x14ac:dyDescent="0.25">
      <c r="A63" s="2">
        <v>53</v>
      </c>
      <c r="B63" s="4">
        <v>170804130087</v>
      </c>
      <c r="C63" s="121">
        <v>28</v>
      </c>
      <c r="D63" s="3"/>
      <c r="E63" s="121">
        <v>30</v>
      </c>
      <c r="F63" s="49"/>
    </row>
    <row r="64" spans="1:19" ht="24.95" customHeight="1" x14ac:dyDescent="0.25">
      <c r="A64" s="2">
        <v>54</v>
      </c>
      <c r="B64" s="4">
        <v>170804130088</v>
      </c>
      <c r="C64" s="121">
        <v>28</v>
      </c>
      <c r="D64" s="3"/>
      <c r="E64" s="121">
        <v>30</v>
      </c>
      <c r="F64" s="49"/>
    </row>
    <row r="65" spans="1:9" ht="24.95" customHeight="1" x14ac:dyDescent="0.25">
      <c r="A65" s="2">
        <v>55</v>
      </c>
      <c r="B65" s="4">
        <v>170804130089</v>
      </c>
      <c r="C65" s="121">
        <v>32.307692307692307</v>
      </c>
      <c r="D65" s="3"/>
      <c r="E65" s="121">
        <v>32.941176470588232</v>
      </c>
      <c r="F65" s="49"/>
    </row>
    <row r="66" spans="1:9" ht="24.95" customHeight="1" x14ac:dyDescent="0.25">
      <c r="A66" s="2">
        <v>56</v>
      </c>
      <c r="B66" s="4">
        <v>170804130090</v>
      </c>
      <c r="C66" s="121">
        <v>33.07692307692308</v>
      </c>
      <c r="D66" s="3"/>
      <c r="E66" s="121">
        <v>31.176470588235293</v>
      </c>
      <c r="F66" s="49"/>
    </row>
    <row r="67" spans="1:9" ht="24.95" customHeight="1" x14ac:dyDescent="0.25">
      <c r="A67" s="2">
        <v>57</v>
      </c>
      <c r="B67" s="4">
        <v>170804130091</v>
      </c>
      <c r="C67" s="121">
        <v>40.769230769230766</v>
      </c>
      <c r="D67" s="3"/>
      <c r="E67" s="121">
        <v>34.705882352941174</v>
      </c>
      <c r="F67" s="49"/>
    </row>
    <row r="68" spans="1:9" ht="24.95" customHeight="1" x14ac:dyDescent="0.25">
      <c r="A68" s="2">
        <v>58</v>
      </c>
      <c r="B68" s="4">
        <v>170804130092</v>
      </c>
      <c r="C68" s="121">
        <v>34.615384615384613</v>
      </c>
      <c r="D68" s="3"/>
      <c r="E68" s="121">
        <v>35.294117647058826</v>
      </c>
      <c r="F68" s="49"/>
    </row>
    <row r="69" spans="1:9" ht="24.95" customHeight="1" x14ac:dyDescent="0.25">
      <c r="A69" s="2">
        <v>59</v>
      </c>
      <c r="B69" s="4">
        <v>170804130093</v>
      </c>
      <c r="C69" s="121">
        <v>26.923076923076923</v>
      </c>
      <c r="D69" s="3"/>
      <c r="E69" s="121">
        <v>30.588235294117649</v>
      </c>
      <c r="F69" s="49"/>
    </row>
    <row r="70" spans="1:9" ht="24.95" customHeight="1" x14ac:dyDescent="0.25">
      <c r="A70" s="2">
        <v>60</v>
      </c>
      <c r="B70" s="4">
        <v>170804130094</v>
      </c>
      <c r="C70" s="121">
        <v>33.07692307692308</v>
      </c>
      <c r="D70" s="3"/>
      <c r="E70" s="121">
        <v>31.764705882352942</v>
      </c>
      <c r="F70" s="49"/>
    </row>
    <row r="71" spans="1:9" ht="24.95" customHeight="1" x14ac:dyDescent="0.25">
      <c r="A71" s="2">
        <v>61</v>
      </c>
      <c r="B71" s="4">
        <v>170804130096</v>
      </c>
      <c r="C71" s="121">
        <v>14.615384615384615</v>
      </c>
      <c r="D71" s="3"/>
      <c r="E71" s="121">
        <v>30</v>
      </c>
      <c r="F71" s="49"/>
    </row>
    <row r="72" spans="1:9" ht="24.95" customHeight="1" x14ac:dyDescent="0.25">
      <c r="A72" s="2">
        <v>62</v>
      </c>
      <c r="B72" s="4">
        <v>170804130097</v>
      </c>
      <c r="C72" s="121">
        <v>39.230769230769234</v>
      </c>
      <c r="D72" s="3"/>
      <c r="E72" s="121">
        <v>36.470588235294116</v>
      </c>
      <c r="F72" s="49"/>
    </row>
    <row r="73" spans="1:9" ht="24.95" customHeight="1" x14ac:dyDescent="0.25">
      <c r="A73" s="2">
        <v>63</v>
      </c>
      <c r="B73" s="4">
        <v>170804130098</v>
      </c>
      <c r="C73" s="121">
        <v>31</v>
      </c>
      <c r="D73" s="3"/>
      <c r="E73" s="121">
        <v>30</v>
      </c>
      <c r="F73" s="49"/>
    </row>
    <row r="74" spans="1:9" ht="24.95" customHeight="1" x14ac:dyDescent="0.25">
      <c r="A74" s="2">
        <v>64</v>
      </c>
      <c r="B74" s="4">
        <v>170804130099</v>
      </c>
      <c r="C74" s="121">
        <v>36.92307692307692</v>
      </c>
      <c r="D74" s="3"/>
      <c r="E74" s="121">
        <v>31.176470588235293</v>
      </c>
      <c r="F74" s="49"/>
    </row>
    <row r="75" spans="1:9" ht="24.95" customHeight="1" x14ac:dyDescent="0.25">
      <c r="A75" s="2">
        <v>65</v>
      </c>
      <c r="B75" s="4">
        <v>170804130100</v>
      </c>
      <c r="C75" s="121">
        <v>32</v>
      </c>
      <c r="D75" s="3"/>
      <c r="E75" s="121">
        <v>30</v>
      </c>
      <c r="F75" s="49"/>
    </row>
    <row r="76" spans="1:9" ht="24.95" customHeight="1" x14ac:dyDescent="0.25">
      <c r="A76" s="2">
        <v>66</v>
      </c>
      <c r="B76" s="4">
        <v>170804130101</v>
      </c>
      <c r="C76" s="121">
        <v>32.307692307692307</v>
      </c>
      <c r="D76" s="3"/>
      <c r="E76" s="121">
        <v>30</v>
      </c>
      <c r="F76" s="49"/>
    </row>
    <row r="77" spans="1:9" ht="24.95" customHeight="1" x14ac:dyDescent="0.25">
      <c r="A77" s="2">
        <v>67</v>
      </c>
      <c r="B77" s="4">
        <v>170804130102</v>
      </c>
      <c r="C77" s="121">
        <v>39.230769230769234</v>
      </c>
      <c r="D77" s="3"/>
      <c r="E77" s="121">
        <v>39.411764705882355</v>
      </c>
      <c r="F77" s="49"/>
    </row>
    <row r="78" spans="1:9" ht="24.95" customHeight="1" x14ac:dyDescent="0.25">
      <c r="A78" s="2">
        <v>68</v>
      </c>
      <c r="B78" s="4">
        <v>170804130103</v>
      </c>
      <c r="C78" s="121">
        <v>29.23076923076923</v>
      </c>
      <c r="D78" s="3"/>
      <c r="E78" s="121">
        <v>31.176470588235293</v>
      </c>
      <c r="F78" s="49"/>
    </row>
    <row r="79" spans="1:9" ht="24.95" customHeight="1" x14ac:dyDescent="0.25">
      <c r="A79" s="2">
        <v>69</v>
      </c>
      <c r="B79" s="4">
        <v>170804130104</v>
      </c>
      <c r="C79" s="121">
        <v>39.230769230769234</v>
      </c>
      <c r="D79" s="3"/>
      <c r="E79" s="121">
        <v>32.941176470588232</v>
      </c>
      <c r="F79" s="49"/>
      <c r="G79" s="5"/>
    </row>
    <row r="80" spans="1:9" ht="24.95" customHeight="1" x14ac:dyDescent="0.25">
      <c r="A80" s="2">
        <v>70</v>
      </c>
      <c r="B80" s="4">
        <v>170804130105</v>
      </c>
      <c r="C80" s="121">
        <v>35.384615384615387</v>
      </c>
      <c r="D80" s="112"/>
      <c r="E80" s="121">
        <v>30.588235294117649</v>
      </c>
      <c r="F80" s="113"/>
      <c r="G80" s="5"/>
      <c r="H80"/>
      <c r="I80"/>
    </row>
    <row r="81" spans="1:20" ht="24.95" customHeight="1" x14ac:dyDescent="0.25">
      <c r="A81" s="2">
        <v>71</v>
      </c>
      <c r="B81" s="4">
        <v>170804130106</v>
      </c>
      <c r="C81" s="121">
        <v>39.230769230769234</v>
      </c>
      <c r="D81" s="112"/>
      <c r="E81" s="121">
        <v>40</v>
      </c>
      <c r="F81" s="113"/>
      <c r="G81" s="5"/>
      <c r="H81"/>
      <c r="I81"/>
    </row>
    <row r="82" spans="1:20" ht="24.95" customHeight="1" x14ac:dyDescent="0.25">
      <c r="A82" s="2">
        <v>72</v>
      </c>
      <c r="B82" s="4">
        <v>170804130107</v>
      </c>
      <c r="C82" s="121">
        <v>35.384615384615387</v>
      </c>
      <c r="D82" s="3"/>
      <c r="E82" s="121">
        <v>35.294117647058826</v>
      </c>
      <c r="F82" s="49"/>
      <c r="G82" s="5"/>
      <c r="H82"/>
      <c r="I82"/>
    </row>
    <row r="83" spans="1:20" x14ac:dyDescent="0.25">
      <c r="A83" s="2">
        <v>73</v>
      </c>
      <c r="B83" s="4">
        <v>170804130108</v>
      </c>
      <c r="C83" s="121">
        <v>38.46153846153846</v>
      </c>
      <c r="D83" s="5"/>
      <c r="E83" s="121">
        <v>33.529411764705884</v>
      </c>
      <c r="F83" s="5"/>
      <c r="G83" s="5"/>
      <c r="H83"/>
      <c r="I83"/>
    </row>
    <row r="84" spans="1:20" s="6" customFormat="1" ht="15.75" x14ac:dyDescent="0.25">
      <c r="A84" s="2">
        <v>74</v>
      </c>
      <c r="B84" s="4">
        <v>170804130109</v>
      </c>
      <c r="C84" s="121">
        <v>36.153846153846153</v>
      </c>
      <c r="D84" s="115"/>
      <c r="E84" s="121">
        <v>34.705882352941174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x14ac:dyDescent="0.25">
      <c r="A85" s="2">
        <v>75</v>
      </c>
      <c r="B85" s="4">
        <v>170804130110</v>
      </c>
      <c r="C85" s="121">
        <v>34.615384615384613</v>
      </c>
      <c r="D85" s="5"/>
      <c r="E85" s="121">
        <v>30</v>
      </c>
      <c r="F85" s="5"/>
      <c r="G85" s="5"/>
      <c r="H85"/>
      <c r="I85"/>
      <c r="T85" s="6"/>
    </row>
    <row r="86" spans="1:20" ht="15.75" x14ac:dyDescent="0.25">
      <c r="A86" s="2">
        <v>76</v>
      </c>
      <c r="B86" s="4">
        <v>170804130112</v>
      </c>
      <c r="C86" s="121">
        <v>34.615384615384613</v>
      </c>
      <c r="D86" s="116"/>
      <c r="E86" s="121">
        <v>36.470588235294116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 spans="1:20" x14ac:dyDescent="0.25">
      <c r="A87" s="2">
        <v>77</v>
      </c>
      <c r="B87" s="4">
        <v>170804130113</v>
      </c>
      <c r="C87" s="121">
        <v>33.07692307692308</v>
      </c>
      <c r="D87" s="5"/>
      <c r="E87" s="121">
        <v>37.058823529411768</v>
      </c>
      <c r="F87" s="5"/>
      <c r="G87" s="5"/>
      <c r="H87"/>
      <c r="I87"/>
    </row>
    <row r="88" spans="1:20" x14ac:dyDescent="0.25">
      <c r="A88" s="2">
        <v>78</v>
      </c>
      <c r="B88" s="4">
        <v>170804130114</v>
      </c>
      <c r="C88" s="121">
        <v>33.07692307692308</v>
      </c>
      <c r="D88" s="5"/>
      <c r="E88" s="121">
        <v>37.058823529411768</v>
      </c>
      <c r="F88" s="5"/>
      <c r="G88" s="5"/>
      <c r="H88"/>
      <c r="I88"/>
    </row>
    <row r="89" spans="1:20" x14ac:dyDescent="0.25">
      <c r="A89" s="2">
        <v>79</v>
      </c>
      <c r="B89" s="4">
        <v>170804130115</v>
      </c>
      <c r="C89" s="121">
        <v>33.07692307692308</v>
      </c>
      <c r="D89" s="5"/>
      <c r="E89" s="121">
        <v>37.058823529411768</v>
      </c>
      <c r="F89" s="5"/>
      <c r="G89" s="5"/>
      <c r="H89"/>
      <c r="I89"/>
    </row>
    <row r="90" spans="1:20" x14ac:dyDescent="0.25">
      <c r="A90" s="2">
        <v>80</v>
      </c>
      <c r="B90" s="4">
        <v>170804130116</v>
      </c>
      <c r="C90" s="121">
        <v>33.07692307692308</v>
      </c>
      <c r="D90" s="5"/>
      <c r="E90" s="121">
        <v>37.058823529411768</v>
      </c>
      <c r="F90" s="5"/>
      <c r="G90" s="5"/>
      <c r="H90"/>
      <c r="I90"/>
    </row>
    <row r="91" spans="1:20" s="6" customFormat="1" ht="15.75" x14ac:dyDescent="0.25">
      <c r="A91" s="2">
        <v>81</v>
      </c>
      <c r="B91" s="4" t="s">
        <v>0</v>
      </c>
      <c r="C91" s="121">
        <v>36.153846153846153</v>
      </c>
      <c r="D91" s="5"/>
      <c r="E91" s="121">
        <v>36.470588235294116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.75" x14ac:dyDescent="0.25">
      <c r="A92" s="2">
        <v>82</v>
      </c>
      <c r="B92" s="4">
        <v>170804130118</v>
      </c>
      <c r="C92" s="121">
        <v>33.07692307692308</v>
      </c>
      <c r="D92" s="5"/>
      <c r="E92" s="121">
        <v>34.705882352941174</v>
      </c>
      <c r="F92" s="5"/>
      <c r="G92" s="5"/>
      <c r="H92"/>
      <c r="I92"/>
      <c r="T92" s="6"/>
    </row>
    <row r="93" spans="1:20" ht="15.75" x14ac:dyDescent="0.25">
      <c r="A93" s="2">
        <v>83</v>
      </c>
      <c r="B93" s="4">
        <v>170804130119</v>
      </c>
      <c r="C93" s="121">
        <v>37.692307692307693</v>
      </c>
      <c r="D93" s="5"/>
      <c r="E93" s="121">
        <v>32.941176470588232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 spans="1:20" x14ac:dyDescent="0.25">
      <c r="A94" s="2">
        <v>84</v>
      </c>
      <c r="B94" s="4">
        <v>170804130120</v>
      </c>
      <c r="C94" s="121">
        <v>36.153846153846153</v>
      </c>
      <c r="D94" s="5"/>
      <c r="E94" s="121">
        <v>35.294117647058826</v>
      </c>
      <c r="F94" s="5"/>
      <c r="G94" s="5"/>
      <c r="H94"/>
      <c r="I94"/>
    </row>
    <row r="95" spans="1:20" x14ac:dyDescent="0.25">
      <c r="A95" s="2">
        <v>85</v>
      </c>
      <c r="B95" s="4">
        <v>170804130121</v>
      </c>
      <c r="C95" s="121">
        <v>33.07692307692308</v>
      </c>
      <c r="D95" s="5"/>
      <c r="E95" s="121">
        <v>37.058823529411768</v>
      </c>
      <c r="F95" s="5"/>
      <c r="G95" s="5"/>
      <c r="H95"/>
      <c r="I95"/>
    </row>
    <row r="96" spans="1:20" x14ac:dyDescent="0.25">
      <c r="A96" s="2">
        <v>86</v>
      </c>
      <c r="B96" s="4">
        <v>170804130122</v>
      </c>
      <c r="C96" s="121">
        <v>33.07692307692308</v>
      </c>
      <c r="D96" s="5"/>
      <c r="E96" s="121">
        <v>37.058823529411768</v>
      </c>
      <c r="F96" s="5"/>
      <c r="G96" s="5"/>
      <c r="H96"/>
      <c r="I96"/>
    </row>
    <row r="97" spans="1:20" x14ac:dyDescent="0.25">
      <c r="A97" s="2">
        <v>87</v>
      </c>
      <c r="B97" s="4">
        <v>170804130123</v>
      </c>
      <c r="C97" s="121">
        <v>33.846153846153847</v>
      </c>
      <c r="D97" s="5"/>
      <c r="E97" s="121">
        <v>34.117647058823529</v>
      </c>
      <c r="F97" s="5"/>
      <c r="G97" s="5"/>
      <c r="H97"/>
      <c r="I97"/>
    </row>
    <row r="98" spans="1:20" x14ac:dyDescent="0.25">
      <c r="A98" s="2">
        <v>88</v>
      </c>
      <c r="B98" s="4">
        <v>170804130124</v>
      </c>
      <c r="C98" s="121">
        <v>26.923076923076923</v>
      </c>
      <c r="D98" s="5"/>
      <c r="E98" s="121">
        <v>31.176470588235293</v>
      </c>
      <c r="F98" s="5"/>
      <c r="G98" s="5"/>
      <c r="H98"/>
      <c r="I98"/>
    </row>
    <row r="99" spans="1:20" s="6" customFormat="1" ht="15.75" x14ac:dyDescent="0.25">
      <c r="A99" s="2">
        <v>89</v>
      </c>
      <c r="B99" s="4">
        <v>170804130125</v>
      </c>
      <c r="C99" s="121">
        <v>30.76923076923077</v>
      </c>
      <c r="D99" s="5"/>
      <c r="E99" s="121">
        <v>31.176470588235293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.75" x14ac:dyDescent="0.25">
      <c r="A100" s="2">
        <v>90</v>
      </c>
      <c r="B100" s="4">
        <v>170804130126</v>
      </c>
      <c r="C100" s="121">
        <v>39.230769230769234</v>
      </c>
      <c r="D100" s="5"/>
      <c r="E100" s="121">
        <v>36.470588235294116</v>
      </c>
      <c r="F100" s="5"/>
      <c r="G100" s="5"/>
      <c r="H100"/>
      <c r="I100"/>
      <c r="T100" s="6"/>
    </row>
    <row r="101" spans="1:20" ht="15.75" x14ac:dyDescent="0.25">
      <c r="A101" s="2">
        <v>91</v>
      </c>
      <c r="B101" s="4">
        <v>170804130127</v>
      </c>
      <c r="C101" s="121">
        <v>27.692307692307693</v>
      </c>
      <c r="D101" s="5"/>
      <c r="E101" s="121">
        <v>34.705882352941174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 spans="1:20" x14ac:dyDescent="0.25">
      <c r="A102" s="2">
        <v>92</v>
      </c>
      <c r="B102" s="4">
        <v>170804130128</v>
      </c>
      <c r="C102" s="121">
        <v>30.76923076923077</v>
      </c>
      <c r="D102" s="5"/>
      <c r="E102" s="121">
        <v>33.529411764705884</v>
      </c>
      <c r="F102" s="5"/>
      <c r="G102" s="5"/>
      <c r="H102"/>
      <c r="I102"/>
    </row>
    <row r="103" spans="1:20" x14ac:dyDescent="0.25">
      <c r="A103" s="2">
        <v>93</v>
      </c>
      <c r="B103" s="4">
        <v>170804130129</v>
      </c>
      <c r="C103" s="121">
        <v>33.07692307692308</v>
      </c>
      <c r="E103" s="121">
        <v>37.058823529411768</v>
      </c>
      <c r="G103" s="5"/>
      <c r="H103"/>
      <c r="I103"/>
    </row>
    <row r="104" spans="1:20" x14ac:dyDescent="0.25">
      <c r="A104" s="2">
        <v>94</v>
      </c>
      <c r="B104" s="4">
        <v>170804130131</v>
      </c>
      <c r="C104" s="121">
        <v>30</v>
      </c>
      <c r="E104" s="121">
        <v>34.117647058823529</v>
      </c>
      <c r="H104"/>
      <c r="I104"/>
    </row>
    <row r="105" spans="1:20" x14ac:dyDescent="0.25">
      <c r="A105" s="2">
        <v>95</v>
      </c>
      <c r="B105" s="4">
        <v>170804130132</v>
      </c>
      <c r="C105" s="121">
        <v>36.153846153846153</v>
      </c>
      <c r="E105" s="121">
        <v>31.176470588235293</v>
      </c>
    </row>
    <row r="106" spans="1:20" x14ac:dyDescent="0.25">
      <c r="A106" s="2">
        <v>96</v>
      </c>
      <c r="B106" s="4">
        <v>170804130133</v>
      </c>
      <c r="C106" s="121">
        <v>28.46153846153846</v>
      </c>
      <c r="E106" s="121">
        <v>30.588235294117649</v>
      </c>
    </row>
    <row r="107" spans="1:20" x14ac:dyDescent="0.25">
      <c r="A107" s="2">
        <v>97</v>
      </c>
      <c r="B107" s="4">
        <v>170804130134</v>
      </c>
      <c r="C107" s="121">
        <v>29.23076923076923</v>
      </c>
      <c r="E107" s="121">
        <v>31.176470588235293</v>
      </c>
    </row>
    <row r="108" spans="1:20" x14ac:dyDescent="0.25">
      <c r="A108" s="2">
        <v>98</v>
      </c>
      <c r="B108" s="4">
        <v>170804130135</v>
      </c>
      <c r="C108" s="121">
        <v>35.384615384615387</v>
      </c>
      <c r="E108" s="121">
        <v>32.941176470588232</v>
      </c>
    </row>
    <row r="109" spans="1:20" x14ac:dyDescent="0.25">
      <c r="A109" s="2">
        <v>99</v>
      </c>
      <c r="B109" s="4">
        <v>170804130136</v>
      </c>
      <c r="C109" s="121">
        <v>27.692307692307693</v>
      </c>
      <c r="E109" s="121">
        <v>31.176470588235293</v>
      </c>
    </row>
    <row r="110" spans="1:20" x14ac:dyDescent="0.25">
      <c r="A110" s="2">
        <v>100</v>
      </c>
      <c r="B110" s="4">
        <v>170804130137</v>
      </c>
      <c r="C110" s="121">
        <v>29.23076923076923</v>
      </c>
      <c r="E110" s="121">
        <v>31.764705882352942</v>
      </c>
    </row>
    <row r="111" spans="1:20" x14ac:dyDescent="0.25">
      <c r="A111" s="2">
        <v>101</v>
      </c>
      <c r="B111" s="4">
        <v>170804130138</v>
      </c>
      <c r="C111" s="121">
        <v>30.76923076923077</v>
      </c>
      <c r="E111" s="121">
        <v>29.411764705882351</v>
      </c>
    </row>
    <row r="112" spans="1:20" x14ac:dyDescent="0.25">
      <c r="A112" s="2">
        <v>102</v>
      </c>
      <c r="B112" s="4">
        <v>170804130139</v>
      </c>
      <c r="C112" s="121">
        <v>35.384615384615387</v>
      </c>
      <c r="E112" s="121">
        <v>32.352941176470587</v>
      </c>
    </row>
    <row r="113" spans="1:5" x14ac:dyDescent="0.25">
      <c r="A113" s="2">
        <v>103</v>
      </c>
      <c r="B113" s="4">
        <v>170804130140</v>
      </c>
      <c r="C113" s="121">
        <v>33.07692307692308</v>
      </c>
      <c r="E113" s="121">
        <v>35.294117647058826</v>
      </c>
    </row>
    <row r="114" spans="1:5" x14ac:dyDescent="0.25">
      <c r="A114" s="2">
        <v>104</v>
      </c>
      <c r="B114" s="4">
        <v>170804130141</v>
      </c>
      <c r="C114" s="121">
        <v>33.07692307692308</v>
      </c>
      <c r="E114" s="121">
        <v>32</v>
      </c>
    </row>
    <row r="115" spans="1:5" x14ac:dyDescent="0.25">
      <c r="A115" s="2">
        <v>105</v>
      </c>
      <c r="B115" s="4">
        <v>170804130142</v>
      </c>
      <c r="C115" s="121">
        <v>28.46153846153846</v>
      </c>
      <c r="E115" s="121">
        <v>32.352941176470587</v>
      </c>
    </row>
    <row r="116" spans="1:5" x14ac:dyDescent="0.25">
      <c r="A116" s="2">
        <v>106</v>
      </c>
      <c r="B116" s="4">
        <v>170804130143</v>
      </c>
      <c r="C116" s="121">
        <v>36.92307692307692</v>
      </c>
      <c r="E116" s="121">
        <v>36.470588235294116</v>
      </c>
    </row>
    <row r="117" spans="1:5" x14ac:dyDescent="0.25">
      <c r="A117" s="2">
        <v>107</v>
      </c>
      <c r="B117" s="4">
        <v>170804130144</v>
      </c>
      <c r="C117" s="121">
        <v>31.53846153846154</v>
      </c>
      <c r="E117" s="121">
        <v>32.941176470588232</v>
      </c>
    </row>
    <row r="118" spans="1:5" x14ac:dyDescent="0.25">
      <c r="A118" s="2">
        <v>108</v>
      </c>
      <c r="B118" s="4">
        <v>170804130145</v>
      </c>
      <c r="C118" s="121">
        <v>29.23076923076923</v>
      </c>
      <c r="E118" s="121">
        <v>12.941176470588236</v>
      </c>
    </row>
    <row r="119" spans="1:5" x14ac:dyDescent="0.25">
      <c r="A119" s="2">
        <v>109</v>
      </c>
      <c r="B119" s="4">
        <v>170804130146</v>
      </c>
      <c r="C119" s="121">
        <v>30</v>
      </c>
      <c r="E119" s="121">
        <v>33.529411764705884</v>
      </c>
    </row>
    <row r="120" spans="1:5" x14ac:dyDescent="0.25">
      <c r="A120" s="2">
        <v>110</v>
      </c>
      <c r="B120" s="4">
        <v>170804130147</v>
      </c>
      <c r="C120" s="121">
        <v>34.615384615384613</v>
      </c>
      <c r="E120" s="121">
        <v>34.705882352941174</v>
      </c>
    </row>
    <row r="121" spans="1:5" x14ac:dyDescent="0.25">
      <c r="A121" s="2">
        <v>111</v>
      </c>
      <c r="B121" s="4">
        <v>170804130148</v>
      </c>
      <c r="C121" s="121">
        <v>26.923076923076923</v>
      </c>
      <c r="E121" s="121">
        <v>30.588235294117649</v>
      </c>
    </row>
    <row r="122" spans="1:5" x14ac:dyDescent="0.25">
      <c r="A122" s="2">
        <v>112</v>
      </c>
      <c r="B122" s="4">
        <v>170804130149</v>
      </c>
      <c r="C122" s="121">
        <v>33.846153846153847</v>
      </c>
      <c r="E122" s="121">
        <v>25.882352941176471</v>
      </c>
    </row>
    <row r="123" spans="1:5" x14ac:dyDescent="0.25">
      <c r="A123" s="2">
        <v>113</v>
      </c>
      <c r="B123" s="4">
        <v>170804130150</v>
      </c>
      <c r="C123" s="121">
        <v>33.846153846153847</v>
      </c>
      <c r="E123" s="121">
        <v>30.588235294117649</v>
      </c>
    </row>
    <row r="124" spans="1:5" x14ac:dyDescent="0.25">
      <c r="A124" s="2">
        <v>114</v>
      </c>
      <c r="B124" s="4">
        <v>170804130151</v>
      </c>
      <c r="C124" s="121">
        <v>35.384615384615387</v>
      </c>
      <c r="E124" s="121">
        <v>30.588235294117649</v>
      </c>
    </row>
    <row r="125" spans="1:5" x14ac:dyDescent="0.25">
      <c r="A125" s="2">
        <v>115</v>
      </c>
      <c r="B125" s="4">
        <v>170804130152</v>
      </c>
      <c r="C125" s="121">
        <v>37.692307692307693</v>
      </c>
      <c r="E125" s="121">
        <v>38.235294117647058</v>
      </c>
    </row>
    <row r="126" spans="1:5" x14ac:dyDescent="0.25">
      <c r="A126" s="2">
        <v>116</v>
      </c>
      <c r="B126" s="4">
        <v>170804130153</v>
      </c>
      <c r="C126" s="121">
        <v>0</v>
      </c>
      <c r="E126" s="121">
        <v>0</v>
      </c>
    </row>
    <row r="127" spans="1:5" x14ac:dyDescent="0.25">
      <c r="A127" s="2">
        <v>117</v>
      </c>
      <c r="B127" s="4">
        <v>170804130154</v>
      </c>
      <c r="C127" s="121">
        <v>34.615384615384613</v>
      </c>
      <c r="E127" s="121">
        <v>33.529411764705884</v>
      </c>
    </row>
    <row r="128" spans="1:5" x14ac:dyDescent="0.25">
      <c r="A128" s="2">
        <v>118</v>
      </c>
      <c r="B128" s="4">
        <v>170804130155</v>
      </c>
      <c r="C128" s="121">
        <v>30.76923076923077</v>
      </c>
      <c r="E128" s="121">
        <v>34.705882352941174</v>
      </c>
    </row>
    <row r="129" spans="1:5" x14ac:dyDescent="0.25">
      <c r="A129" s="2">
        <v>119</v>
      </c>
      <c r="B129" s="4">
        <v>170804130156</v>
      </c>
      <c r="C129" s="121">
        <v>30.76923076923077</v>
      </c>
      <c r="E129" s="121">
        <v>34.705882352941174</v>
      </c>
    </row>
    <row r="130" spans="1:5" x14ac:dyDescent="0.25">
      <c r="A130" s="2">
        <v>120</v>
      </c>
      <c r="B130" s="4">
        <v>170804130157</v>
      </c>
      <c r="C130" s="121">
        <v>33.07692307692308</v>
      </c>
      <c r="E130" s="121">
        <v>32.352941176470587</v>
      </c>
    </row>
    <row r="131" spans="1:5" x14ac:dyDescent="0.25">
      <c r="A131" s="2">
        <v>121</v>
      </c>
      <c r="B131" s="4">
        <v>170804130158</v>
      </c>
      <c r="C131" s="121">
        <v>26.923076923076923</v>
      </c>
      <c r="E131" s="121">
        <v>12.352941176470589</v>
      </c>
    </row>
    <row r="132" spans="1:5" x14ac:dyDescent="0.25">
      <c r="A132" s="2">
        <v>122</v>
      </c>
      <c r="B132" s="4">
        <v>170804130159</v>
      </c>
      <c r="C132" s="121">
        <v>36.153846153846153</v>
      </c>
      <c r="E132" s="121">
        <v>32.941176470588232</v>
      </c>
    </row>
    <row r="133" spans="1:5" x14ac:dyDescent="0.25">
      <c r="A133" s="2">
        <v>123</v>
      </c>
      <c r="B133" s="4">
        <v>170804130160</v>
      </c>
      <c r="C133" s="121">
        <v>33.07692307692308</v>
      </c>
      <c r="E133" s="121">
        <v>36.470588235294116</v>
      </c>
    </row>
    <row r="134" spans="1:5" x14ac:dyDescent="0.25">
      <c r="A134" s="2">
        <v>124</v>
      </c>
      <c r="B134" s="4">
        <v>170804130161</v>
      </c>
      <c r="C134" s="121">
        <v>36.92307692307692</v>
      </c>
      <c r="E134" s="121">
        <v>36.470588235294116</v>
      </c>
    </row>
    <row r="135" spans="1:5" x14ac:dyDescent="0.25">
      <c r="A135" s="2">
        <v>125</v>
      </c>
      <c r="B135" s="4">
        <v>170804130162</v>
      </c>
      <c r="C135" s="121">
        <v>31.53846153846154</v>
      </c>
      <c r="E135" s="121">
        <v>38.823529411764703</v>
      </c>
    </row>
    <row r="136" spans="1:5" x14ac:dyDescent="0.25">
      <c r="A136" s="2">
        <v>126</v>
      </c>
      <c r="B136" s="4">
        <v>170804130163</v>
      </c>
      <c r="C136" s="121">
        <v>32.307692307692307</v>
      </c>
      <c r="E136" s="121">
        <v>37.058823529411768</v>
      </c>
    </row>
    <row r="137" spans="1:5" x14ac:dyDescent="0.25">
      <c r="A137" s="2">
        <v>127</v>
      </c>
      <c r="B137" s="4">
        <v>170804130164</v>
      </c>
      <c r="C137" s="121">
        <v>30.76923076923077</v>
      </c>
      <c r="E137" s="121">
        <v>34.705882352941174</v>
      </c>
    </row>
    <row r="138" spans="1:5" x14ac:dyDescent="0.25">
      <c r="A138" s="2">
        <v>128</v>
      </c>
      <c r="B138" s="4">
        <v>170804130165</v>
      </c>
      <c r="C138" s="121">
        <v>30.76923076923077</v>
      </c>
      <c r="E138" s="121">
        <v>34.705882352941174</v>
      </c>
    </row>
    <row r="139" spans="1:5" x14ac:dyDescent="0.25">
      <c r="A139" s="2">
        <v>129</v>
      </c>
      <c r="B139" s="4">
        <v>170804130166</v>
      </c>
      <c r="C139" s="121">
        <v>23.076923076923077</v>
      </c>
      <c r="E139" s="121">
        <v>28</v>
      </c>
    </row>
    <row r="140" spans="1:5" x14ac:dyDescent="0.25">
      <c r="A140" s="2">
        <v>130</v>
      </c>
      <c r="B140" s="4">
        <v>170804130167</v>
      </c>
      <c r="C140" s="121">
        <v>47.692307692307693</v>
      </c>
      <c r="E140" s="121">
        <v>43.529411764705884</v>
      </c>
    </row>
    <row r="141" spans="1:5" x14ac:dyDescent="0.25">
      <c r="A141" s="2">
        <v>131</v>
      </c>
      <c r="B141" s="4">
        <v>170804130168</v>
      </c>
      <c r="C141" s="121">
        <v>36.92307692307692</v>
      </c>
      <c r="E141" s="121">
        <v>35.294117647058826</v>
      </c>
    </row>
    <row r="142" spans="1:5" x14ac:dyDescent="0.25">
      <c r="A142" s="2">
        <v>132</v>
      </c>
      <c r="B142" s="4">
        <v>170804130169</v>
      </c>
      <c r="C142" s="121">
        <v>33.07692307692308</v>
      </c>
      <c r="E142" s="121">
        <v>37.647058823529413</v>
      </c>
    </row>
    <row r="143" spans="1:5" x14ac:dyDescent="0.25">
      <c r="A143" s="2">
        <v>133</v>
      </c>
      <c r="B143" s="4">
        <v>170804130170</v>
      </c>
      <c r="C143" s="121">
        <v>30</v>
      </c>
      <c r="E143" s="121">
        <v>32.941176470588232</v>
      </c>
    </row>
    <row r="144" spans="1:5" x14ac:dyDescent="0.25">
      <c r="A144" s="2">
        <v>134</v>
      </c>
      <c r="B144" s="4">
        <v>170804130171</v>
      </c>
      <c r="C144" s="121">
        <v>28.46153846153846</v>
      </c>
      <c r="E144" s="121">
        <v>30.588235294117649</v>
      </c>
    </row>
    <row r="145" spans="1:5" x14ac:dyDescent="0.25">
      <c r="A145" s="2">
        <v>135</v>
      </c>
      <c r="B145" s="4">
        <v>170804130172</v>
      </c>
      <c r="C145" s="121">
        <v>30.76923076923077</v>
      </c>
      <c r="E145" s="121">
        <v>35.294117647058826</v>
      </c>
    </row>
    <row r="146" spans="1:5" x14ac:dyDescent="0.25">
      <c r="A146" s="2">
        <v>136</v>
      </c>
      <c r="B146" s="4">
        <v>170804130173</v>
      </c>
      <c r="C146" s="121">
        <v>30</v>
      </c>
      <c r="E146" s="121">
        <v>32.352941176470587</v>
      </c>
    </row>
    <row r="147" spans="1:5" x14ac:dyDescent="0.25">
      <c r="A147" s="2">
        <v>137</v>
      </c>
      <c r="B147" s="4">
        <v>170804130174</v>
      </c>
      <c r="C147" s="121">
        <v>30</v>
      </c>
      <c r="E147" s="121">
        <v>32.941176470588232</v>
      </c>
    </row>
    <row r="148" spans="1:5" x14ac:dyDescent="0.25">
      <c r="A148" s="2">
        <v>138</v>
      </c>
      <c r="B148" s="4">
        <v>170804130175</v>
      </c>
      <c r="C148" s="121">
        <v>30</v>
      </c>
      <c r="E148" s="121">
        <v>32.941176470588232</v>
      </c>
    </row>
    <row r="149" spans="1:5" x14ac:dyDescent="0.25">
      <c r="A149" s="2">
        <v>139</v>
      </c>
      <c r="B149" s="4">
        <v>170804130176</v>
      </c>
      <c r="C149" s="121">
        <v>30.76923076923077</v>
      </c>
      <c r="E149" s="121">
        <v>35.882352941176471</v>
      </c>
    </row>
    <row r="150" spans="1:5" x14ac:dyDescent="0.25">
      <c r="A150" s="2">
        <v>140</v>
      </c>
      <c r="B150" s="4">
        <v>170804130177</v>
      </c>
      <c r="C150" s="121">
        <v>33.07692307692308</v>
      </c>
      <c r="E150" s="121">
        <v>35.882352941176471</v>
      </c>
    </row>
    <row r="151" spans="1:5" x14ac:dyDescent="0.25">
      <c r="A151" s="2">
        <v>141</v>
      </c>
      <c r="B151" s="4">
        <v>170804130178</v>
      </c>
      <c r="C151" s="121">
        <v>29.23076923076923</v>
      </c>
      <c r="E151" s="121">
        <v>33.529411764705884</v>
      </c>
    </row>
    <row r="152" spans="1:5" x14ac:dyDescent="0.25">
      <c r="A152" s="2">
        <v>142</v>
      </c>
      <c r="B152" s="4">
        <v>170804130179</v>
      </c>
      <c r="C152" s="121">
        <v>28.46153846153846</v>
      </c>
      <c r="E152" s="121">
        <v>28.823529411764707</v>
      </c>
    </row>
    <row r="153" spans="1:5" x14ac:dyDescent="0.25">
      <c r="A153" s="2">
        <v>143</v>
      </c>
      <c r="B153" s="4">
        <v>170804130180</v>
      </c>
      <c r="C153" s="121">
        <v>31.53846153846154</v>
      </c>
      <c r="E153" s="121">
        <v>32.941176470588232</v>
      </c>
    </row>
    <row r="154" spans="1:5" x14ac:dyDescent="0.25">
      <c r="A154" s="2">
        <v>144</v>
      </c>
      <c r="B154" s="4">
        <v>170804130181</v>
      </c>
      <c r="C154" s="121">
        <v>30</v>
      </c>
      <c r="E154" s="121">
        <v>33.529411764705884</v>
      </c>
    </row>
    <row r="155" spans="1:5" x14ac:dyDescent="0.25">
      <c r="A155" s="2">
        <v>145</v>
      </c>
      <c r="B155" s="4">
        <v>170804130182</v>
      </c>
      <c r="C155" s="121">
        <v>30</v>
      </c>
      <c r="E155" s="121">
        <v>32.941176470588232</v>
      </c>
    </row>
    <row r="156" spans="1:5" x14ac:dyDescent="0.25">
      <c r="A156" s="2">
        <v>146</v>
      </c>
      <c r="B156" s="4">
        <v>170804130183</v>
      </c>
      <c r="C156" s="121">
        <v>34.615384615384613</v>
      </c>
      <c r="E156" s="121">
        <v>35.294117647058826</v>
      </c>
    </row>
    <row r="157" spans="1:5" x14ac:dyDescent="0.25">
      <c r="A157" s="2">
        <v>147</v>
      </c>
      <c r="B157" s="4">
        <v>170804130185</v>
      </c>
      <c r="C157" s="121">
        <v>30</v>
      </c>
      <c r="E157" s="121">
        <v>35.882352941176471</v>
      </c>
    </row>
    <row r="158" spans="1:5" x14ac:dyDescent="0.25">
      <c r="A158" s="2">
        <v>148</v>
      </c>
      <c r="B158" s="4">
        <v>170804130186</v>
      </c>
      <c r="C158" s="121">
        <v>30</v>
      </c>
      <c r="E158" s="121">
        <v>34.705882352941174</v>
      </c>
    </row>
    <row r="159" spans="1:5" x14ac:dyDescent="0.25">
      <c r="A159" s="2">
        <v>149</v>
      </c>
      <c r="B159" s="4">
        <v>170804130187</v>
      </c>
      <c r="C159" s="121">
        <v>27.692307692307693</v>
      </c>
      <c r="E159" s="121">
        <v>29.411764705882351</v>
      </c>
    </row>
    <row r="160" spans="1:5" x14ac:dyDescent="0.25">
      <c r="A160" s="2">
        <v>150</v>
      </c>
      <c r="B160" s="4">
        <v>170804130188</v>
      </c>
      <c r="C160" s="121">
        <v>29.23076923076923</v>
      </c>
      <c r="E160" s="121">
        <v>38.235294117647058</v>
      </c>
    </row>
    <row r="161" spans="1:5" x14ac:dyDescent="0.25">
      <c r="A161" s="2">
        <v>151</v>
      </c>
      <c r="B161" s="4">
        <v>170804130189</v>
      </c>
      <c r="C161" s="121">
        <v>33.846153846153847</v>
      </c>
      <c r="E161" s="121">
        <v>34.705882352941174</v>
      </c>
    </row>
    <row r="162" spans="1:5" x14ac:dyDescent="0.25">
      <c r="A162" s="2">
        <v>152</v>
      </c>
      <c r="B162" s="4">
        <v>170804130190</v>
      </c>
      <c r="C162" s="121">
        <v>44.615384615384613</v>
      </c>
      <c r="E162" s="121">
        <v>39.411764705882355</v>
      </c>
    </row>
    <row r="163" spans="1:5" x14ac:dyDescent="0.25">
      <c r="A163" s="2">
        <v>153</v>
      </c>
      <c r="B163" s="4">
        <v>170804130191</v>
      </c>
      <c r="C163" s="121">
        <v>37.692307692307693</v>
      </c>
      <c r="E163" s="121">
        <v>34.705882352941174</v>
      </c>
    </row>
    <row r="164" spans="1:5" x14ac:dyDescent="0.25">
      <c r="A164" s="2">
        <v>154</v>
      </c>
      <c r="B164" s="4">
        <v>170804130192</v>
      </c>
      <c r="C164" s="121">
        <v>27.692307692307693</v>
      </c>
      <c r="E164" s="121">
        <v>31.764705882352942</v>
      </c>
    </row>
    <row r="165" spans="1:5" x14ac:dyDescent="0.25">
      <c r="A165" s="2">
        <v>155</v>
      </c>
      <c r="B165" s="4">
        <v>170804130193</v>
      </c>
      <c r="C165" s="121">
        <v>30</v>
      </c>
      <c r="E165" s="121">
        <v>32.941176470588232</v>
      </c>
    </row>
    <row r="166" spans="1:5" x14ac:dyDescent="0.25">
      <c r="A166" s="2">
        <v>156</v>
      </c>
      <c r="B166" s="4">
        <v>170804130195</v>
      </c>
      <c r="C166" s="121">
        <v>31.53846153846154</v>
      </c>
      <c r="E166" s="121">
        <v>37.647058823529413</v>
      </c>
    </row>
    <row r="167" spans="1:5" x14ac:dyDescent="0.25">
      <c r="A167" s="2">
        <v>157</v>
      </c>
      <c r="B167" s="4">
        <v>170804130196</v>
      </c>
      <c r="C167" s="121">
        <v>30.76923076923077</v>
      </c>
      <c r="E167" s="121">
        <v>31.764705882352942</v>
      </c>
    </row>
    <row r="168" spans="1:5" x14ac:dyDescent="0.25">
      <c r="A168" s="2">
        <v>158</v>
      </c>
      <c r="B168" s="4">
        <v>170804130197</v>
      </c>
      <c r="C168" s="121">
        <v>29.23076923076923</v>
      </c>
      <c r="E168" s="121">
        <v>30.588235294117649</v>
      </c>
    </row>
    <row r="169" spans="1:5" x14ac:dyDescent="0.25">
      <c r="A169" s="2">
        <v>159</v>
      </c>
      <c r="B169" s="4">
        <v>170804130198</v>
      </c>
      <c r="C169" s="121">
        <v>28.46153846153846</v>
      </c>
      <c r="E169" s="121">
        <v>30.588235294117649</v>
      </c>
    </row>
    <row r="170" spans="1:5" x14ac:dyDescent="0.25">
      <c r="A170" s="2">
        <v>160</v>
      </c>
      <c r="B170" s="4">
        <v>170804130199</v>
      </c>
      <c r="C170" s="121">
        <v>36.92307692307692</v>
      </c>
      <c r="E170" s="121">
        <v>32.352941176470587</v>
      </c>
    </row>
    <row r="171" spans="1:5" x14ac:dyDescent="0.25">
      <c r="A171" s="2">
        <v>161</v>
      </c>
      <c r="B171" s="4">
        <v>170804130200</v>
      </c>
      <c r="C171" s="121">
        <v>30</v>
      </c>
      <c r="E171" s="121">
        <v>32.941176470588232</v>
      </c>
    </row>
    <row r="172" spans="1:5" x14ac:dyDescent="0.25">
      <c r="A172" s="2">
        <v>162</v>
      </c>
      <c r="B172" s="4">
        <v>170804130202</v>
      </c>
      <c r="C172" s="121">
        <v>30.76923076923077</v>
      </c>
      <c r="E172" s="121">
        <v>35.294117647058826</v>
      </c>
    </row>
    <row r="173" spans="1:5" x14ac:dyDescent="0.25">
      <c r="A173" s="2">
        <v>163</v>
      </c>
      <c r="B173" s="4">
        <v>170804130203</v>
      </c>
      <c r="C173" s="121">
        <v>32.307692307692307</v>
      </c>
      <c r="E173" s="121">
        <v>34.117647058823529</v>
      </c>
    </row>
    <row r="174" spans="1:5" x14ac:dyDescent="0.25">
      <c r="A174" s="2">
        <v>164</v>
      </c>
      <c r="B174" s="4">
        <v>170804130204</v>
      </c>
      <c r="C174" s="121">
        <v>30</v>
      </c>
      <c r="E174" s="121">
        <v>34.705882352941174</v>
      </c>
    </row>
    <row r="175" spans="1:5" x14ac:dyDescent="0.25">
      <c r="A175" s="2">
        <v>165</v>
      </c>
      <c r="B175" s="4">
        <v>170804130205</v>
      </c>
      <c r="C175" s="121">
        <v>28.46153846153846</v>
      </c>
      <c r="E175" s="121">
        <v>31.764705882352942</v>
      </c>
    </row>
    <row r="176" spans="1:5" x14ac:dyDescent="0.25">
      <c r="A176" s="2">
        <v>166</v>
      </c>
      <c r="B176" s="4">
        <v>170804130206</v>
      </c>
      <c r="C176" s="121">
        <v>27.692307692307693</v>
      </c>
      <c r="E176" s="121">
        <v>30</v>
      </c>
    </row>
    <row r="177" spans="1:5" x14ac:dyDescent="0.25">
      <c r="A177" s="2">
        <v>167</v>
      </c>
      <c r="B177" s="4">
        <v>170804130207</v>
      </c>
      <c r="C177" s="121">
        <v>27.692307692307693</v>
      </c>
      <c r="E177" s="121">
        <v>33.529411764705884</v>
      </c>
    </row>
    <row r="178" spans="1:5" x14ac:dyDescent="0.25">
      <c r="A178" s="2">
        <v>168</v>
      </c>
      <c r="B178" s="4">
        <v>170804130208</v>
      </c>
      <c r="C178" s="121">
        <v>28.46153846153846</v>
      </c>
      <c r="E178" s="121">
        <v>32.352941176470587</v>
      </c>
    </row>
    <row r="179" spans="1:5" x14ac:dyDescent="0.25">
      <c r="A179" s="2">
        <v>169</v>
      </c>
      <c r="B179" s="4">
        <v>170804130209</v>
      </c>
      <c r="C179" s="121">
        <v>31.53846153846154</v>
      </c>
      <c r="E179" s="121">
        <v>41.764705882352942</v>
      </c>
    </row>
    <row r="180" spans="1:5" x14ac:dyDescent="0.25">
      <c r="A180" s="2">
        <v>170</v>
      </c>
      <c r="B180" s="4">
        <v>170804130211</v>
      </c>
      <c r="C180" s="121">
        <v>32.307692307692307</v>
      </c>
      <c r="E180" s="121">
        <v>36.470588235294116</v>
      </c>
    </row>
    <row r="181" spans="1:5" x14ac:dyDescent="0.25">
      <c r="A181" s="2">
        <v>171</v>
      </c>
      <c r="B181" s="4">
        <v>170804130212</v>
      </c>
      <c r="C181" s="121">
        <v>29.23076923076923</v>
      </c>
      <c r="E181" s="121">
        <v>33.529411764705884</v>
      </c>
    </row>
    <row r="182" spans="1:5" x14ac:dyDescent="0.25">
      <c r="A182" s="2">
        <v>172</v>
      </c>
      <c r="B182" s="4">
        <v>170804130213</v>
      </c>
      <c r="C182" s="121">
        <v>29.23076923076923</v>
      </c>
      <c r="E182" s="121">
        <v>30.588235294117649</v>
      </c>
    </row>
    <row r="183" spans="1:5" x14ac:dyDescent="0.25">
      <c r="A183" s="2">
        <v>173</v>
      </c>
      <c r="B183" s="4">
        <v>170804130214</v>
      </c>
      <c r="C183" s="121">
        <v>30</v>
      </c>
      <c r="E183" s="121">
        <v>35.882352941176471</v>
      </c>
    </row>
    <row r="184" spans="1:5" x14ac:dyDescent="0.25">
      <c r="A184" s="2">
        <v>174</v>
      </c>
      <c r="B184" s="4">
        <v>170804130215</v>
      </c>
      <c r="C184" s="121">
        <v>30</v>
      </c>
      <c r="E184" s="121">
        <v>32.941176470588232</v>
      </c>
    </row>
    <row r="185" spans="1:5" x14ac:dyDescent="0.25">
      <c r="A185" s="2">
        <v>175</v>
      </c>
      <c r="B185" s="4">
        <v>170804130216</v>
      </c>
      <c r="C185" s="121">
        <v>30</v>
      </c>
      <c r="E185" s="121">
        <v>11.176470588235293</v>
      </c>
    </row>
    <row r="186" spans="1:5" x14ac:dyDescent="0.25">
      <c r="A186" s="2">
        <v>176</v>
      </c>
      <c r="B186" s="4">
        <v>170804130217</v>
      </c>
      <c r="C186" s="121">
        <v>32.307692307692307</v>
      </c>
      <c r="E186" s="121">
        <v>34.117647058823529</v>
      </c>
    </row>
    <row r="187" spans="1:5" x14ac:dyDescent="0.25">
      <c r="A187" s="2">
        <v>177</v>
      </c>
      <c r="B187" s="4">
        <v>170804130218</v>
      </c>
      <c r="C187" s="121">
        <v>32.307692307692307</v>
      </c>
      <c r="E187" s="121">
        <v>34.117647058823529</v>
      </c>
    </row>
    <row r="188" spans="1:5" x14ac:dyDescent="0.25">
      <c r="A188" s="2">
        <v>178</v>
      </c>
      <c r="B188" s="4">
        <v>170804130220</v>
      </c>
      <c r="C188" s="121">
        <v>30.76923076923077</v>
      </c>
      <c r="E188" s="121">
        <v>32.352941176470587</v>
      </c>
    </row>
    <row r="189" spans="1:5" x14ac:dyDescent="0.25">
      <c r="A189" s="2">
        <v>179</v>
      </c>
      <c r="B189" s="4">
        <v>170804130221</v>
      </c>
      <c r="C189" s="121">
        <v>32.307692307692307</v>
      </c>
      <c r="E189" s="121">
        <v>37.647058823529413</v>
      </c>
    </row>
    <row r="190" spans="1:5" x14ac:dyDescent="0.25">
      <c r="A190" s="2">
        <v>180</v>
      </c>
      <c r="B190" s="4">
        <v>170804130222</v>
      </c>
      <c r="C190" s="121">
        <v>30.76923076923077</v>
      </c>
      <c r="E190" s="121">
        <v>32.941176470588232</v>
      </c>
    </row>
    <row r="191" spans="1:5" x14ac:dyDescent="0.25">
      <c r="A191" s="2">
        <v>181</v>
      </c>
      <c r="B191" s="4">
        <v>170804130223</v>
      </c>
      <c r="C191" s="121">
        <v>30.76923076923077</v>
      </c>
      <c r="E191" s="121">
        <v>34.117647058823529</v>
      </c>
    </row>
    <row r="192" spans="1:5" x14ac:dyDescent="0.25">
      <c r="A192" s="2">
        <v>182</v>
      </c>
      <c r="B192" s="4">
        <v>170804130224</v>
      </c>
      <c r="C192" s="121">
        <v>36.92307692307692</v>
      </c>
      <c r="E192" s="121">
        <v>40</v>
      </c>
    </row>
    <row r="193" spans="1:5" x14ac:dyDescent="0.25">
      <c r="A193" s="2">
        <v>183</v>
      </c>
      <c r="B193" s="4">
        <v>170804130226</v>
      </c>
      <c r="C193" s="121">
        <v>30</v>
      </c>
      <c r="E193" s="121">
        <v>30</v>
      </c>
    </row>
    <row r="194" spans="1:5" x14ac:dyDescent="0.25">
      <c r="A194" s="2">
        <v>184</v>
      </c>
      <c r="B194" s="4">
        <v>170804130227</v>
      </c>
      <c r="C194" s="121">
        <v>29.23076923076923</v>
      </c>
      <c r="E194" s="121">
        <v>31.176470588235293</v>
      </c>
    </row>
    <row r="195" spans="1:5" x14ac:dyDescent="0.25">
      <c r="A195" s="2">
        <v>185</v>
      </c>
      <c r="B195" s="4">
        <v>170804130228</v>
      </c>
      <c r="C195" s="121">
        <v>33.846153846153847</v>
      </c>
      <c r="E195" s="121">
        <v>35.294117647058826</v>
      </c>
    </row>
    <row r="196" spans="1:5" x14ac:dyDescent="0.25">
      <c r="A196" s="2">
        <v>186</v>
      </c>
      <c r="B196" s="4">
        <v>170804130229</v>
      </c>
      <c r="C196" s="121">
        <v>47.692307692307693</v>
      </c>
      <c r="E196" s="121">
        <v>34.705882352941174</v>
      </c>
    </row>
    <row r="197" spans="1:5" x14ac:dyDescent="0.25">
      <c r="A197" s="2">
        <v>187</v>
      </c>
      <c r="B197" s="4">
        <v>170804130230</v>
      </c>
      <c r="C197" s="121">
        <v>30</v>
      </c>
      <c r="E197" s="121">
        <v>32.941176470588232</v>
      </c>
    </row>
    <row r="198" spans="1:5" x14ac:dyDescent="0.25">
      <c r="A198" s="2">
        <v>188</v>
      </c>
      <c r="B198" s="4">
        <v>170804130231</v>
      </c>
      <c r="C198" s="121">
        <v>31.53846153846154</v>
      </c>
      <c r="E198" s="121">
        <v>35.882352941176471</v>
      </c>
    </row>
    <row r="199" spans="1:5" x14ac:dyDescent="0.25">
      <c r="A199" s="2">
        <v>189</v>
      </c>
      <c r="B199" s="4">
        <v>170804130233</v>
      </c>
      <c r="C199" s="121">
        <v>38.46153846153846</v>
      </c>
      <c r="E199" s="121">
        <v>37.058823529411768</v>
      </c>
    </row>
    <row r="200" spans="1:5" x14ac:dyDescent="0.25">
      <c r="A200" s="2">
        <v>190</v>
      </c>
      <c r="B200" s="4">
        <v>170804130234</v>
      </c>
      <c r="C200" s="121">
        <v>39.230769230769234</v>
      </c>
      <c r="E200" s="121">
        <v>34.117647058823529</v>
      </c>
    </row>
    <row r="201" spans="1:5" x14ac:dyDescent="0.25">
      <c r="A201" s="2">
        <v>191</v>
      </c>
      <c r="B201" s="4">
        <v>170804130238</v>
      </c>
      <c r="C201" s="121">
        <v>30.76923076923077</v>
      </c>
      <c r="E201" s="121">
        <v>29.411764705882351</v>
      </c>
    </row>
    <row r="202" spans="1:5" x14ac:dyDescent="0.25">
      <c r="A202" s="2">
        <v>192</v>
      </c>
      <c r="B202" s="4">
        <v>170804130239</v>
      </c>
      <c r="C202" s="121">
        <v>28.46153846153846</v>
      </c>
      <c r="E202" s="121">
        <v>33.529411764705884</v>
      </c>
    </row>
    <row r="203" spans="1:5" x14ac:dyDescent="0.25">
      <c r="A203" s="2">
        <v>193</v>
      </c>
      <c r="B203" s="4">
        <v>170804130240</v>
      </c>
      <c r="C203" s="121">
        <v>30.76923076923077</v>
      </c>
      <c r="E203" s="121">
        <v>29.411764705882351</v>
      </c>
    </row>
    <row r="204" spans="1:5" x14ac:dyDescent="0.25">
      <c r="A204" s="2">
        <v>194</v>
      </c>
      <c r="B204" s="4">
        <v>170804130241</v>
      </c>
      <c r="C204" s="121">
        <v>33.07692307692308</v>
      </c>
      <c r="E204" s="121">
        <v>26.470588235294116</v>
      </c>
    </row>
    <row r="205" spans="1:5" x14ac:dyDescent="0.25">
      <c r="A205" s="2">
        <v>195</v>
      </c>
      <c r="B205" s="4">
        <v>170804130242</v>
      </c>
      <c r="C205" s="121">
        <v>36.92307692307692</v>
      </c>
      <c r="E205" s="121">
        <v>28.823529411764707</v>
      </c>
    </row>
    <row r="206" spans="1:5" x14ac:dyDescent="0.25">
      <c r="A206" s="2">
        <v>196</v>
      </c>
      <c r="B206" s="4">
        <v>170804130243</v>
      </c>
      <c r="C206" s="121">
        <v>32.307692307692307</v>
      </c>
      <c r="E206" s="121">
        <v>25.294117647058822</v>
      </c>
    </row>
    <row r="207" spans="1:5" x14ac:dyDescent="0.25">
      <c r="A207" s="2">
        <v>197</v>
      </c>
      <c r="B207" s="4">
        <v>170804130244</v>
      </c>
      <c r="C207" s="121">
        <v>30.76923076923077</v>
      </c>
      <c r="E207" s="121">
        <v>33.529411764705884</v>
      </c>
    </row>
    <row r="208" spans="1:5" x14ac:dyDescent="0.25">
      <c r="A208" s="2">
        <v>198</v>
      </c>
      <c r="B208" s="4">
        <v>170804130245</v>
      </c>
      <c r="C208" s="121">
        <v>39.230769230769234</v>
      </c>
      <c r="E208" s="121">
        <v>34.117647058823529</v>
      </c>
    </row>
    <row r="209" spans="1:5" x14ac:dyDescent="0.25">
      <c r="A209" s="2">
        <v>199</v>
      </c>
      <c r="B209" s="4">
        <v>170804130246</v>
      </c>
      <c r="C209" s="121">
        <v>25.384615384615383</v>
      </c>
      <c r="E209" s="121">
        <v>33.529411764705884</v>
      </c>
    </row>
    <row r="210" spans="1:5" x14ac:dyDescent="0.25">
      <c r="A210" s="2">
        <v>200</v>
      </c>
      <c r="B210" s="4">
        <v>170804130247</v>
      </c>
      <c r="C210" s="121">
        <v>29.23076923076923</v>
      </c>
      <c r="E210" s="121">
        <v>31.176470588235293</v>
      </c>
    </row>
    <row r="211" spans="1:5" x14ac:dyDescent="0.25">
      <c r="A211" s="2">
        <v>201</v>
      </c>
      <c r="B211" s="4">
        <v>170804130248</v>
      </c>
      <c r="C211" s="121">
        <v>34.615384615384613</v>
      </c>
      <c r="E211" s="121">
        <v>32.941176470588232</v>
      </c>
    </row>
    <row r="212" spans="1:5" x14ac:dyDescent="0.25">
      <c r="A212" s="2">
        <v>202</v>
      </c>
      <c r="B212" s="4">
        <v>170804130249</v>
      </c>
      <c r="C212" s="121">
        <v>33.846153846153847</v>
      </c>
      <c r="E212" s="121">
        <v>35.882352941176471</v>
      </c>
    </row>
    <row r="213" spans="1:5" x14ac:dyDescent="0.25">
      <c r="A213" s="2">
        <v>203</v>
      </c>
      <c r="B213" s="4">
        <v>170804130250</v>
      </c>
      <c r="C213" s="121">
        <v>26.923076923076923</v>
      </c>
      <c r="E213" s="121">
        <v>34.117647058823529</v>
      </c>
    </row>
    <row r="214" spans="1:5" x14ac:dyDescent="0.25">
      <c r="A214" s="2">
        <v>204</v>
      </c>
      <c r="B214" s="4">
        <v>170804130251</v>
      </c>
      <c r="C214" s="121">
        <v>38.46153846153846</v>
      </c>
      <c r="E214" s="121">
        <v>32.941176470588232</v>
      </c>
    </row>
    <row r="215" spans="1:5" x14ac:dyDescent="0.25">
      <c r="A215" s="2">
        <v>205</v>
      </c>
      <c r="B215" s="4">
        <v>170804130253</v>
      </c>
      <c r="C215" s="121">
        <v>30.76923076923077</v>
      </c>
      <c r="E215" s="121">
        <v>25.294117647058822</v>
      </c>
    </row>
    <row r="216" spans="1:5" x14ac:dyDescent="0.25">
      <c r="A216" s="2">
        <v>206</v>
      </c>
      <c r="B216" s="4">
        <v>170804130254</v>
      </c>
      <c r="C216" s="121">
        <v>36.153846153846153</v>
      </c>
      <c r="E216" s="121">
        <v>35.294117647058826</v>
      </c>
    </row>
    <row r="217" spans="1:5" x14ac:dyDescent="0.25">
      <c r="A217" s="2">
        <v>207</v>
      </c>
      <c r="B217" s="4">
        <v>170804130255</v>
      </c>
      <c r="C217" s="121">
        <v>35.384615384615387</v>
      </c>
      <c r="E217" s="121">
        <v>34.117647058823529</v>
      </c>
    </row>
    <row r="218" spans="1:5" x14ac:dyDescent="0.25">
      <c r="A218" s="2">
        <v>208</v>
      </c>
      <c r="B218" s="4">
        <v>170804130256</v>
      </c>
      <c r="C218" s="121">
        <v>37.692307692307693</v>
      </c>
      <c r="E218" s="121">
        <v>31.764705882352942</v>
      </c>
    </row>
    <row r="219" spans="1:5" x14ac:dyDescent="0.25">
      <c r="A219" s="2">
        <v>209</v>
      </c>
      <c r="B219" s="4">
        <v>170804130257</v>
      </c>
      <c r="C219" s="121">
        <v>29.23076923076923</v>
      </c>
      <c r="E219" s="121">
        <v>31.176470588235293</v>
      </c>
    </row>
    <row r="220" spans="1:5" x14ac:dyDescent="0.25">
      <c r="A220" s="2">
        <v>210</v>
      </c>
      <c r="B220" s="4">
        <v>170804130258</v>
      </c>
      <c r="C220" s="121">
        <v>44.615384615384613</v>
      </c>
      <c r="E220" s="121">
        <v>39.411764705882355</v>
      </c>
    </row>
    <row r="221" spans="1:5" x14ac:dyDescent="0.25">
      <c r="A221" s="2">
        <v>211</v>
      </c>
      <c r="B221" s="4">
        <v>170804130259</v>
      </c>
      <c r="C221" s="121">
        <v>33.846153846153847</v>
      </c>
      <c r="E221" s="121">
        <v>32.941176470588232</v>
      </c>
    </row>
    <row r="222" spans="1:5" x14ac:dyDescent="0.25">
      <c r="A222" s="2">
        <v>212</v>
      </c>
      <c r="B222" s="4">
        <v>170804130260</v>
      </c>
      <c r="C222" s="121">
        <v>34.615384615384613</v>
      </c>
      <c r="E222" s="121">
        <v>35.882352941176471</v>
      </c>
    </row>
    <row r="223" spans="1:5" x14ac:dyDescent="0.25">
      <c r="A223" s="2">
        <v>213</v>
      </c>
      <c r="B223" s="4">
        <v>170804130261</v>
      </c>
      <c r="C223" s="121">
        <v>30</v>
      </c>
      <c r="E223" s="121">
        <v>32.941176470588232</v>
      </c>
    </row>
    <row r="224" spans="1:5" x14ac:dyDescent="0.25">
      <c r="A224" s="2">
        <v>214</v>
      </c>
      <c r="B224" s="4">
        <v>170804130262</v>
      </c>
      <c r="C224" s="121">
        <v>31.53846153846154</v>
      </c>
      <c r="E224" s="121">
        <v>32.352941176470587</v>
      </c>
    </row>
    <row r="225" spans="1:5" x14ac:dyDescent="0.25">
      <c r="A225" s="2">
        <v>215</v>
      </c>
      <c r="B225" s="4">
        <v>170804130263</v>
      </c>
      <c r="C225" s="121">
        <v>32.307692307692307</v>
      </c>
      <c r="E225" s="121">
        <v>34.117647058823529</v>
      </c>
    </row>
    <row r="226" spans="1:5" x14ac:dyDescent="0.25">
      <c r="A226" s="2">
        <v>216</v>
      </c>
      <c r="B226" s="4">
        <v>170804130264</v>
      </c>
      <c r="C226" s="121">
        <v>30.76923076923077</v>
      </c>
      <c r="E226" s="121">
        <v>35.882352941176471</v>
      </c>
    </row>
    <row r="227" spans="1:5" x14ac:dyDescent="0.25">
      <c r="A227" s="2">
        <v>217</v>
      </c>
      <c r="B227" s="4">
        <v>170804130265</v>
      </c>
      <c r="C227" s="121">
        <v>30</v>
      </c>
      <c r="E227" s="121">
        <v>32.352941176470587</v>
      </c>
    </row>
    <row r="228" spans="1:5" x14ac:dyDescent="0.25">
      <c r="A228" s="2">
        <v>218</v>
      </c>
      <c r="B228" s="4">
        <v>170804130266</v>
      </c>
      <c r="C228" s="121">
        <v>31.53846153846154</v>
      </c>
      <c r="E228" s="121">
        <v>30</v>
      </c>
    </row>
    <row r="229" spans="1:5" x14ac:dyDescent="0.25">
      <c r="A229" s="2">
        <v>219</v>
      </c>
      <c r="B229" s="4">
        <v>170804130267</v>
      </c>
      <c r="C229" s="121">
        <v>41.53846153846154</v>
      </c>
      <c r="E229" s="121">
        <v>34.705882352941174</v>
      </c>
    </row>
    <row r="230" spans="1:5" x14ac:dyDescent="0.25">
      <c r="A230" s="2">
        <v>220</v>
      </c>
      <c r="B230" s="4">
        <v>170804130268</v>
      </c>
      <c r="C230" s="121">
        <v>30</v>
      </c>
      <c r="E230" s="121">
        <v>32.941176470588232</v>
      </c>
    </row>
    <row r="231" spans="1:5" x14ac:dyDescent="0.25">
      <c r="A231" s="2">
        <v>221</v>
      </c>
      <c r="B231" s="4">
        <v>170804130269</v>
      </c>
      <c r="C231" s="121">
        <v>43.846153846153847</v>
      </c>
      <c r="E231" s="121">
        <v>40</v>
      </c>
    </row>
    <row r="232" spans="1:5" x14ac:dyDescent="0.25">
      <c r="A232" s="2">
        <v>222</v>
      </c>
      <c r="B232" s="4">
        <v>170804130270</v>
      </c>
      <c r="C232" s="121">
        <v>32.307692307692307</v>
      </c>
      <c r="E232" s="121">
        <v>31.176470588235293</v>
      </c>
    </row>
    <row r="233" spans="1:5" x14ac:dyDescent="0.25">
      <c r="A233" s="2">
        <v>223</v>
      </c>
      <c r="B233" s="4">
        <v>170804130271</v>
      </c>
      <c r="C233" s="121">
        <v>40.769230769230766</v>
      </c>
      <c r="E233" s="121">
        <v>38.235294117647058</v>
      </c>
    </row>
    <row r="234" spans="1:5" x14ac:dyDescent="0.25">
      <c r="A234" s="2">
        <v>224</v>
      </c>
      <c r="B234" s="4">
        <v>170804130272</v>
      </c>
      <c r="C234" s="121">
        <v>28.46153846153846</v>
      </c>
      <c r="E234" s="121">
        <v>35.882352941176471</v>
      </c>
    </row>
    <row r="235" spans="1:5" x14ac:dyDescent="0.25">
      <c r="A235" s="2">
        <v>225</v>
      </c>
      <c r="B235" s="4">
        <v>170804130273</v>
      </c>
      <c r="C235" s="121">
        <v>46.92307692307692</v>
      </c>
      <c r="E235" s="121">
        <v>37.058823529411768</v>
      </c>
    </row>
    <row r="236" spans="1:5" x14ac:dyDescent="0.25">
      <c r="A236" s="2">
        <v>226</v>
      </c>
      <c r="B236" s="4">
        <v>170804130274</v>
      </c>
      <c r="C236" s="121">
        <v>30</v>
      </c>
      <c r="E236" s="121">
        <v>31.176470588235293</v>
      </c>
    </row>
    <row r="237" spans="1:5" x14ac:dyDescent="0.25">
      <c r="A237" s="2">
        <v>227</v>
      </c>
      <c r="B237" s="4">
        <v>170804130275</v>
      </c>
      <c r="C237" s="121">
        <v>30</v>
      </c>
      <c r="E237" s="121">
        <v>31.176470588235293</v>
      </c>
    </row>
    <row r="238" spans="1:5" x14ac:dyDescent="0.25">
      <c r="A238" s="2">
        <v>228</v>
      </c>
      <c r="B238" s="4">
        <v>170804130276</v>
      </c>
      <c r="C238" s="121">
        <v>31.53846153846154</v>
      </c>
      <c r="E238" s="121">
        <v>32.941176470588232</v>
      </c>
    </row>
    <row r="239" spans="1:5" x14ac:dyDescent="0.25">
      <c r="A239" s="2">
        <v>229</v>
      </c>
      <c r="B239" s="4">
        <v>170804130277</v>
      </c>
      <c r="C239" s="121">
        <v>29.23076923076923</v>
      </c>
      <c r="E239" s="121">
        <v>12.352941176470589</v>
      </c>
    </row>
    <row r="240" spans="1:5" x14ac:dyDescent="0.25">
      <c r="A240" s="2">
        <v>230</v>
      </c>
      <c r="B240" s="4">
        <v>170804130278</v>
      </c>
      <c r="C240" s="121">
        <v>29.23076923076923</v>
      </c>
      <c r="E240" s="121">
        <v>31.764705882352942</v>
      </c>
    </row>
    <row r="241" spans="1:5" x14ac:dyDescent="0.25">
      <c r="A241" s="2">
        <v>231</v>
      </c>
      <c r="B241" s="4">
        <v>170804130279</v>
      </c>
      <c r="C241" s="121">
        <v>30</v>
      </c>
      <c r="E241" s="121">
        <v>30.588235294117649</v>
      </c>
    </row>
    <row r="242" spans="1:5" x14ac:dyDescent="0.25">
      <c r="A242" s="2">
        <v>232</v>
      </c>
      <c r="B242" s="4">
        <v>170804130280</v>
      </c>
      <c r="C242" s="121">
        <v>33.07692307692308</v>
      </c>
      <c r="E242" s="121">
        <v>34.705882352941174</v>
      </c>
    </row>
    <row r="243" spans="1:5" x14ac:dyDescent="0.25">
      <c r="A243" s="2">
        <v>233</v>
      </c>
      <c r="B243" s="4">
        <v>170804130281</v>
      </c>
      <c r="C243" s="121">
        <v>37.692307692307693</v>
      </c>
      <c r="E243" s="121">
        <v>33.529411764705884</v>
      </c>
    </row>
    <row r="244" spans="1:5" x14ac:dyDescent="0.25">
      <c r="A244" s="2">
        <v>234</v>
      </c>
      <c r="B244" s="4">
        <v>170804130282</v>
      </c>
      <c r="C244" s="121">
        <v>34.615384615384613</v>
      </c>
      <c r="E244" s="121">
        <v>34.117647058823529</v>
      </c>
    </row>
    <row r="245" spans="1:5" x14ac:dyDescent="0.25">
      <c r="A245" s="2">
        <v>235</v>
      </c>
      <c r="B245" s="4">
        <v>170804130283</v>
      </c>
      <c r="C245" s="121">
        <v>44.615384615384613</v>
      </c>
      <c r="E245" s="121">
        <v>41.176470588235297</v>
      </c>
    </row>
    <row r="246" spans="1:5" x14ac:dyDescent="0.25">
      <c r="A246" s="2">
        <v>236</v>
      </c>
      <c r="B246" s="4">
        <v>170804130284</v>
      </c>
      <c r="C246" s="121">
        <v>40</v>
      </c>
      <c r="E246" s="121">
        <v>32.941176470588232</v>
      </c>
    </row>
    <row r="247" spans="1:5" x14ac:dyDescent="0.25">
      <c r="A247" s="2">
        <v>237</v>
      </c>
      <c r="B247" s="4">
        <v>170804130285</v>
      </c>
      <c r="C247" s="121">
        <v>31.53846153846154</v>
      </c>
      <c r="E247" s="121">
        <v>32.941176470588232</v>
      </c>
    </row>
    <row r="248" spans="1:5" x14ac:dyDescent="0.25">
      <c r="A248" s="2">
        <v>238</v>
      </c>
      <c r="B248" s="4">
        <v>170804130286</v>
      </c>
      <c r="C248" s="121">
        <v>43.846153846153847</v>
      </c>
      <c r="E248" s="121">
        <v>35.882352941176471</v>
      </c>
    </row>
    <row r="249" spans="1:5" x14ac:dyDescent="0.25">
      <c r="A249" s="2">
        <v>239</v>
      </c>
      <c r="B249" s="4">
        <v>170804130287</v>
      </c>
      <c r="C249" s="121">
        <v>34.615384615384613</v>
      </c>
      <c r="E249" s="121">
        <v>35.882352941176471</v>
      </c>
    </row>
    <row r="250" spans="1:5" x14ac:dyDescent="0.25">
      <c r="A250" s="2">
        <v>240</v>
      </c>
      <c r="B250" s="4">
        <v>170804130288</v>
      </c>
      <c r="C250" s="121">
        <v>30</v>
      </c>
      <c r="E250" s="121">
        <v>32.941176470588232</v>
      </c>
    </row>
    <row r="251" spans="1:5" x14ac:dyDescent="0.25">
      <c r="A251" s="2">
        <v>241</v>
      </c>
      <c r="B251" s="4">
        <v>170804130289</v>
      </c>
      <c r="C251" s="121">
        <v>30</v>
      </c>
      <c r="E251" s="121">
        <v>32.352941176470587</v>
      </c>
    </row>
    <row r="252" spans="1:5" x14ac:dyDescent="0.25">
      <c r="A252" s="2">
        <v>242</v>
      </c>
      <c r="B252" s="4">
        <v>170804130291</v>
      </c>
      <c r="C252" s="121">
        <v>39.230769230769234</v>
      </c>
      <c r="E252" s="121">
        <v>38.235294117647058</v>
      </c>
    </row>
    <row r="253" spans="1:5" x14ac:dyDescent="0.25">
      <c r="A253" s="2">
        <v>243</v>
      </c>
      <c r="B253" s="4">
        <v>170804130292</v>
      </c>
      <c r="C253" s="121">
        <v>30</v>
      </c>
      <c r="E253" s="121">
        <v>36.470588235294116</v>
      </c>
    </row>
    <row r="254" spans="1:5" x14ac:dyDescent="0.25">
      <c r="A254" s="2">
        <v>244</v>
      </c>
      <c r="B254" s="4">
        <v>170804130293</v>
      </c>
      <c r="C254" s="121">
        <v>30</v>
      </c>
      <c r="E254" s="121">
        <v>34.117647058823529</v>
      </c>
    </row>
    <row r="255" spans="1:5" x14ac:dyDescent="0.25">
      <c r="A255" s="2">
        <v>245</v>
      </c>
      <c r="B255" s="4">
        <v>170804130294</v>
      </c>
      <c r="C255" s="121">
        <v>27.692307692307693</v>
      </c>
      <c r="E255" s="121">
        <v>29.411764705882351</v>
      </c>
    </row>
    <row r="256" spans="1:5" x14ac:dyDescent="0.25">
      <c r="A256" s="2">
        <v>246</v>
      </c>
      <c r="B256" s="4">
        <v>170804130295</v>
      </c>
      <c r="C256" s="121">
        <v>30.76923076923077</v>
      </c>
      <c r="E256" s="121">
        <v>28.235294117647058</v>
      </c>
    </row>
    <row r="257" spans="1:5" x14ac:dyDescent="0.25">
      <c r="A257" s="2">
        <v>247</v>
      </c>
      <c r="B257" s="4">
        <v>170804130296</v>
      </c>
      <c r="C257" s="121">
        <v>30.76923076923077</v>
      </c>
      <c r="E257" s="121">
        <v>35</v>
      </c>
    </row>
    <row r="258" spans="1:5" x14ac:dyDescent="0.25">
      <c r="A258" s="2">
        <v>248</v>
      </c>
      <c r="B258" s="4">
        <v>170804130297</v>
      </c>
      <c r="C258" s="121">
        <v>40</v>
      </c>
      <c r="E258" s="121">
        <v>37.647058823529413</v>
      </c>
    </row>
    <row r="259" spans="1:5" x14ac:dyDescent="0.25">
      <c r="A259" s="2">
        <v>249</v>
      </c>
      <c r="B259" s="4">
        <v>170804130298</v>
      </c>
      <c r="C259" s="121">
        <v>30.76923076923077</v>
      </c>
      <c r="E259" s="121">
        <v>29.411764705882351</v>
      </c>
    </row>
    <row r="260" spans="1:5" x14ac:dyDescent="0.25">
      <c r="A260" s="2">
        <v>250</v>
      </c>
      <c r="B260" s="4">
        <v>170804130299</v>
      </c>
      <c r="C260" s="121">
        <v>33.846153846153847</v>
      </c>
      <c r="E260" s="121">
        <v>34.117647058823529</v>
      </c>
    </row>
    <row r="261" spans="1:5" x14ac:dyDescent="0.25">
      <c r="A261" s="2">
        <v>251</v>
      </c>
      <c r="B261" s="4">
        <v>170804130300</v>
      </c>
      <c r="C261" s="121">
        <v>35.384615384615387</v>
      </c>
      <c r="E261" s="121">
        <v>34.705882352941174</v>
      </c>
    </row>
    <row r="262" spans="1:5" x14ac:dyDescent="0.25">
      <c r="A262" s="2">
        <v>252</v>
      </c>
      <c r="B262" s="4">
        <v>170804130301</v>
      </c>
      <c r="C262" s="121">
        <v>29.23076923076923</v>
      </c>
      <c r="E262" s="121">
        <v>0</v>
      </c>
    </row>
    <row r="263" spans="1:5" x14ac:dyDescent="0.25">
      <c r="A263" s="2">
        <v>253</v>
      </c>
      <c r="B263" s="4">
        <v>170804130302</v>
      </c>
      <c r="C263" s="121">
        <v>33.07692307692308</v>
      </c>
      <c r="E263" s="121">
        <v>34.705882352941174</v>
      </c>
    </row>
    <row r="264" spans="1:5" x14ac:dyDescent="0.25">
      <c r="A264" s="2">
        <v>254</v>
      </c>
      <c r="B264" s="4">
        <v>170804130303</v>
      </c>
      <c r="C264" s="121">
        <v>30</v>
      </c>
      <c r="E264" s="121">
        <v>30</v>
      </c>
    </row>
    <row r="265" spans="1:5" x14ac:dyDescent="0.25">
      <c r="A265" s="2">
        <v>255</v>
      </c>
      <c r="B265" s="4">
        <v>170804130304</v>
      </c>
      <c r="C265" s="121">
        <v>38.46153846153846</v>
      </c>
      <c r="E265" s="121">
        <v>31.176470588235293</v>
      </c>
    </row>
    <row r="266" spans="1:5" x14ac:dyDescent="0.25">
      <c r="A266" s="2">
        <v>256</v>
      </c>
      <c r="B266" s="4">
        <v>170804130305</v>
      </c>
      <c r="C266" s="121">
        <v>30.76923076923077</v>
      </c>
      <c r="E266" s="121">
        <v>29.411764705882351</v>
      </c>
    </row>
    <row r="267" spans="1:5" x14ac:dyDescent="0.25">
      <c r="A267" s="2">
        <v>257</v>
      </c>
      <c r="B267" s="4">
        <v>170804130306</v>
      </c>
      <c r="C267" s="121">
        <v>40</v>
      </c>
      <c r="E267" s="121">
        <v>36.470588235294116</v>
      </c>
    </row>
    <row r="268" spans="1:5" x14ac:dyDescent="0.25">
      <c r="A268" s="2">
        <v>258</v>
      </c>
      <c r="B268" s="4">
        <v>170804130307</v>
      </c>
      <c r="C268" s="121">
        <v>39.230769230769234</v>
      </c>
      <c r="E268" s="121">
        <v>34.117647058823529</v>
      </c>
    </row>
    <row r="269" spans="1:5" x14ac:dyDescent="0.25">
      <c r="A269" s="2">
        <v>259</v>
      </c>
      <c r="B269" s="4">
        <v>170804130308</v>
      </c>
      <c r="C269" s="121">
        <v>31.53846153846154</v>
      </c>
      <c r="E269" s="121">
        <v>31.176470588235293</v>
      </c>
    </row>
    <row r="270" spans="1:5" x14ac:dyDescent="0.25">
      <c r="A270" s="2">
        <v>260</v>
      </c>
      <c r="B270" s="4">
        <v>170804130309</v>
      </c>
      <c r="C270" s="121">
        <v>30.76923076923077</v>
      </c>
      <c r="E270" s="121">
        <v>34.705882352941174</v>
      </c>
    </row>
    <row r="271" spans="1:5" x14ac:dyDescent="0.25">
      <c r="A271" s="2">
        <v>261</v>
      </c>
      <c r="B271" s="4">
        <v>170804130310</v>
      </c>
      <c r="C271" s="121">
        <v>29.23076923076923</v>
      </c>
      <c r="E271" s="121">
        <v>33.529411764705884</v>
      </c>
    </row>
    <row r="272" spans="1:5" x14ac:dyDescent="0.25">
      <c r="A272" s="2">
        <v>262</v>
      </c>
      <c r="B272" s="4">
        <v>170804130311</v>
      </c>
      <c r="C272" s="121">
        <v>32.307692307692307</v>
      </c>
      <c r="E272" s="121">
        <v>34.705882352941174</v>
      </c>
    </row>
    <row r="273" spans="1:5" x14ac:dyDescent="0.25">
      <c r="A273" s="2">
        <v>263</v>
      </c>
      <c r="B273" s="4">
        <v>170804130312</v>
      </c>
      <c r="C273" s="121">
        <v>28.46153846153846</v>
      </c>
      <c r="E273" s="121">
        <v>31.764705882352942</v>
      </c>
    </row>
    <row r="274" spans="1:5" x14ac:dyDescent="0.25">
      <c r="A274" s="2">
        <v>264</v>
      </c>
      <c r="B274" s="4">
        <v>170804130313</v>
      </c>
      <c r="C274" s="121">
        <v>26.923076923076923</v>
      </c>
      <c r="E274" s="121">
        <v>28.235294117647058</v>
      </c>
    </row>
    <row r="275" spans="1:5" x14ac:dyDescent="0.25">
      <c r="A275" s="2">
        <v>265</v>
      </c>
      <c r="B275" s="4">
        <v>170804130314</v>
      </c>
      <c r="C275" s="121">
        <v>43.07692307692308</v>
      </c>
      <c r="E275" s="121">
        <v>37.647058823529413</v>
      </c>
    </row>
    <row r="276" spans="1:5" x14ac:dyDescent="0.25">
      <c r="A276" s="2">
        <v>266</v>
      </c>
      <c r="B276" s="4">
        <v>170804130315</v>
      </c>
      <c r="C276" s="121">
        <v>31.53846153846154</v>
      </c>
      <c r="E276" s="121">
        <v>31.176470588235293</v>
      </c>
    </row>
    <row r="277" spans="1:5" x14ac:dyDescent="0.25">
      <c r="A277" s="2">
        <v>267</v>
      </c>
      <c r="B277" s="4">
        <v>170804130317</v>
      </c>
      <c r="C277" s="121">
        <v>30</v>
      </c>
      <c r="E277" s="121">
        <v>29.411764705882351</v>
      </c>
    </row>
    <row r="278" spans="1:5" x14ac:dyDescent="0.25">
      <c r="A278" s="2">
        <v>268</v>
      </c>
      <c r="B278" s="4">
        <v>170804130318</v>
      </c>
      <c r="C278" s="121">
        <v>29.23076923076923</v>
      </c>
      <c r="E278" s="121">
        <v>30</v>
      </c>
    </row>
    <row r="279" spans="1:5" x14ac:dyDescent="0.25">
      <c r="A279" s="151">
        <v>269</v>
      </c>
      <c r="B279" s="4">
        <v>170804130319</v>
      </c>
      <c r="C279" s="121">
        <v>31.53846153846154</v>
      </c>
      <c r="E279" s="121">
        <v>35.294117647058826</v>
      </c>
    </row>
    <row r="280" spans="1:5" x14ac:dyDescent="0.25">
      <c r="A280" s="151">
        <v>270</v>
      </c>
      <c r="B280" s="4">
        <v>170804130320</v>
      </c>
      <c r="C280" s="121">
        <v>40.769230769230766</v>
      </c>
      <c r="E280" s="121">
        <v>34.705882352941174</v>
      </c>
    </row>
    <row r="281" spans="1:5" x14ac:dyDescent="0.25">
      <c r="A281" s="151">
        <v>271</v>
      </c>
      <c r="B281" s="4">
        <v>170804130322</v>
      </c>
      <c r="C281" s="121">
        <v>43.846153846153847</v>
      </c>
      <c r="E281" s="121">
        <v>35.882352941176471</v>
      </c>
    </row>
    <row r="282" spans="1:5" x14ac:dyDescent="0.25">
      <c r="A282" s="151">
        <v>272</v>
      </c>
      <c r="B282" s="4">
        <v>170804130323</v>
      </c>
      <c r="C282" s="121">
        <v>30.76923076923077</v>
      </c>
      <c r="E282" s="121">
        <v>29.411764705882351</v>
      </c>
    </row>
    <row r="283" spans="1:5" x14ac:dyDescent="0.25">
      <c r="A283" s="151">
        <v>273</v>
      </c>
      <c r="B283" s="4">
        <v>170804130324</v>
      </c>
      <c r="C283" s="121">
        <v>36.92307692307692</v>
      </c>
      <c r="E283" s="121">
        <v>37.647058823529413</v>
      </c>
    </row>
    <row r="284" spans="1:5" x14ac:dyDescent="0.25">
      <c r="A284" s="151">
        <v>274</v>
      </c>
      <c r="B284" s="4">
        <v>170804130325</v>
      </c>
      <c r="C284" s="121">
        <v>29.23076923076923</v>
      </c>
      <c r="E284" s="121">
        <v>28.235294117647058</v>
      </c>
    </row>
    <row r="285" spans="1:5" x14ac:dyDescent="0.25">
      <c r="A285" s="151">
        <v>275</v>
      </c>
      <c r="B285" s="4">
        <v>170804130326</v>
      </c>
      <c r="C285" s="121">
        <v>28.46153846153846</v>
      </c>
      <c r="E285" s="121">
        <v>29.411764705882351</v>
      </c>
    </row>
    <row r="286" spans="1:5" x14ac:dyDescent="0.25">
      <c r="A286" s="151">
        <v>276</v>
      </c>
      <c r="B286" s="4">
        <v>170804130327</v>
      </c>
      <c r="C286" s="121">
        <v>32.307692307692307</v>
      </c>
      <c r="E286" s="121">
        <v>28.235294117647058</v>
      </c>
    </row>
    <row r="287" spans="1:5" x14ac:dyDescent="0.25">
      <c r="A287" s="151">
        <v>277</v>
      </c>
      <c r="B287" s="4">
        <v>170804130328</v>
      </c>
      <c r="C287" s="121">
        <v>30.76923076923077</v>
      </c>
      <c r="E287" s="121">
        <v>31.176470588235293</v>
      </c>
    </row>
    <row r="288" spans="1:5" x14ac:dyDescent="0.25">
      <c r="A288" s="151">
        <v>278</v>
      </c>
      <c r="B288" s="4">
        <v>170804130329</v>
      </c>
      <c r="C288" s="121">
        <v>36.92307692307692</v>
      </c>
      <c r="E288" s="121">
        <v>30.588235294117649</v>
      </c>
    </row>
    <row r="289" spans="1:5" x14ac:dyDescent="0.25">
      <c r="A289" s="151">
        <v>279</v>
      </c>
      <c r="B289" s="4">
        <v>170804130330</v>
      </c>
      <c r="C289" s="121">
        <v>33.846153846153847</v>
      </c>
      <c r="E289" s="121">
        <v>30.588235294117649</v>
      </c>
    </row>
    <row r="290" spans="1:5" x14ac:dyDescent="0.25">
      <c r="A290" s="151">
        <v>280</v>
      </c>
      <c r="B290" s="4">
        <v>170804130331</v>
      </c>
      <c r="C290" s="121">
        <v>43.846153846153847</v>
      </c>
      <c r="E290" s="121">
        <v>36.470588235294116</v>
      </c>
    </row>
    <row r="291" spans="1:5" x14ac:dyDescent="0.25">
      <c r="A291" s="151">
        <v>281</v>
      </c>
      <c r="B291" s="4">
        <v>170804130332</v>
      </c>
      <c r="C291" s="121">
        <v>30.76923076923077</v>
      </c>
      <c r="E291" s="121">
        <v>29.411764705882351</v>
      </c>
    </row>
    <row r="292" spans="1:5" x14ac:dyDescent="0.25">
      <c r="A292" s="151">
        <v>282</v>
      </c>
      <c r="B292" s="148">
        <v>170804130333</v>
      </c>
      <c r="C292" s="148">
        <v>32.307692307692307</v>
      </c>
      <c r="E292" s="148">
        <v>21.176470588235293</v>
      </c>
    </row>
    <row r="293" spans="1:5" x14ac:dyDescent="0.25">
      <c r="A293" s="151">
        <v>283</v>
      </c>
      <c r="B293" s="148">
        <v>170804130334</v>
      </c>
      <c r="C293" s="148">
        <v>38.46153846153846</v>
      </c>
      <c r="E293" s="148">
        <v>32.941176470588232</v>
      </c>
    </row>
    <row r="294" spans="1:5" x14ac:dyDescent="0.25">
      <c r="A294" s="151">
        <v>284</v>
      </c>
      <c r="B294" s="148">
        <v>170804130335</v>
      </c>
      <c r="C294" s="148">
        <v>30.76923076923077</v>
      </c>
      <c r="E294" s="148">
        <v>29.411764705882351</v>
      </c>
    </row>
    <row r="295" spans="1:5" x14ac:dyDescent="0.25">
      <c r="A295" s="151">
        <v>285</v>
      </c>
      <c r="B295" s="148">
        <v>170804130336</v>
      </c>
      <c r="C295" s="148">
        <v>36.92307692307692</v>
      </c>
      <c r="E295" s="148">
        <v>30.588235294117649</v>
      </c>
    </row>
    <row r="296" spans="1:5" x14ac:dyDescent="0.25">
      <c r="A296" s="151">
        <v>286</v>
      </c>
      <c r="B296" s="148">
        <v>170804130337</v>
      </c>
      <c r="C296" s="148">
        <v>32.307692307692307</v>
      </c>
      <c r="E296" s="148">
        <v>29.411764705882351</v>
      </c>
    </row>
    <row r="297" spans="1:5" x14ac:dyDescent="0.25">
      <c r="A297" s="151">
        <v>287</v>
      </c>
      <c r="B297" s="148">
        <v>170804130338</v>
      </c>
      <c r="C297" s="148">
        <v>40.769230769230766</v>
      </c>
      <c r="E297" s="148">
        <v>28.823529411764707</v>
      </c>
    </row>
    <row r="298" spans="1:5" x14ac:dyDescent="0.25">
      <c r="A298" s="151">
        <v>288</v>
      </c>
      <c r="B298" s="148">
        <v>170804130339</v>
      </c>
      <c r="C298" s="148">
        <v>27.692307692307693</v>
      </c>
      <c r="E298" s="148">
        <v>31.764705882352942</v>
      </c>
    </row>
    <row r="299" spans="1:5" x14ac:dyDescent="0.25">
      <c r="A299" s="151">
        <v>289</v>
      </c>
      <c r="B299" s="148">
        <v>170804130340</v>
      </c>
      <c r="C299" s="148">
        <v>33.07692307692308</v>
      </c>
      <c r="E299" s="148">
        <v>34.117647058823529</v>
      </c>
    </row>
    <row r="300" spans="1:5" x14ac:dyDescent="0.25">
      <c r="A300" s="151">
        <v>290</v>
      </c>
      <c r="B300" s="148">
        <v>170804130341</v>
      </c>
      <c r="C300" s="148">
        <v>36.92307692307692</v>
      </c>
      <c r="E300" s="148">
        <v>32.352941176470587</v>
      </c>
    </row>
    <row r="301" spans="1:5" x14ac:dyDescent="0.25">
      <c r="A301" s="151">
        <v>291</v>
      </c>
      <c r="B301" s="148">
        <v>170804130342</v>
      </c>
      <c r="C301" s="148">
        <v>30</v>
      </c>
      <c r="E301" s="148">
        <v>33.529411764705884</v>
      </c>
    </row>
    <row r="302" spans="1:5" x14ac:dyDescent="0.25">
      <c r="A302" s="151">
        <v>292</v>
      </c>
      <c r="B302" s="148">
        <v>170804130343</v>
      </c>
      <c r="C302" s="148">
        <v>38.46153846153846</v>
      </c>
      <c r="E302" s="148">
        <v>35.294117647058826</v>
      </c>
    </row>
    <row r="303" spans="1:5" x14ac:dyDescent="0.25">
      <c r="A303" s="151">
        <v>293</v>
      </c>
      <c r="B303" s="148">
        <v>170804130344</v>
      </c>
      <c r="C303" s="148">
        <v>31.53846153846154</v>
      </c>
      <c r="E303" s="148">
        <v>30</v>
      </c>
    </row>
    <row r="304" spans="1:5" x14ac:dyDescent="0.25">
      <c r="A304" s="151">
        <v>294</v>
      </c>
      <c r="B304" s="148">
        <v>170804130345</v>
      </c>
      <c r="C304" s="148">
        <v>27.692307692307693</v>
      </c>
      <c r="E304" s="148">
        <v>27.647058823529413</v>
      </c>
    </row>
    <row r="305" spans="1:5" x14ac:dyDescent="0.25">
      <c r="A305" s="151">
        <v>295</v>
      </c>
      <c r="B305" s="148">
        <v>170804130346</v>
      </c>
      <c r="C305" s="148">
        <v>30.76923076923077</v>
      </c>
      <c r="E305" s="148">
        <v>35.294117647058826</v>
      </c>
    </row>
    <row r="306" spans="1:5" x14ac:dyDescent="0.25">
      <c r="A306" s="151">
        <v>296</v>
      </c>
      <c r="B306" s="148">
        <v>170804130347</v>
      </c>
      <c r="C306" s="148">
        <v>33.07692307692308</v>
      </c>
      <c r="E306" s="148">
        <v>33.529411764705884</v>
      </c>
    </row>
    <row r="307" spans="1:5" x14ac:dyDescent="0.25">
      <c r="A307" s="151">
        <v>297</v>
      </c>
      <c r="B307" s="148">
        <v>170804130348</v>
      </c>
      <c r="C307" s="148">
        <v>30.76923076923077</v>
      </c>
      <c r="E307" s="148">
        <v>32.941176470588232</v>
      </c>
    </row>
    <row r="308" spans="1:5" x14ac:dyDescent="0.25">
      <c r="A308" s="151">
        <v>298</v>
      </c>
      <c r="B308" s="148">
        <v>170804130349</v>
      </c>
      <c r="C308" s="148">
        <v>45.384615384615387</v>
      </c>
      <c r="E308" s="148">
        <v>34.705882352941174</v>
      </c>
    </row>
    <row r="309" spans="1:5" x14ac:dyDescent="0.25">
      <c r="A309" s="151">
        <v>299</v>
      </c>
      <c r="B309" s="148">
        <v>170804130350</v>
      </c>
      <c r="C309" s="148">
        <v>40.769230769230766</v>
      </c>
      <c r="E309" s="148">
        <v>32.941176470588232</v>
      </c>
    </row>
    <row r="310" spans="1:5" x14ac:dyDescent="0.25">
      <c r="A310" s="151">
        <v>300</v>
      </c>
      <c r="B310" s="148">
        <v>170804130351</v>
      </c>
      <c r="C310" s="148">
        <v>33.846153846153847</v>
      </c>
      <c r="E310" s="148">
        <v>34.117647058823529</v>
      </c>
    </row>
    <row r="311" spans="1:5" x14ac:dyDescent="0.25">
      <c r="A311" s="151">
        <v>301</v>
      </c>
      <c r="B311" s="148">
        <v>170804130352</v>
      </c>
      <c r="C311" s="148">
        <v>30.76923076923077</v>
      </c>
      <c r="E311" s="148">
        <v>29.411764705882351</v>
      </c>
    </row>
    <row r="312" spans="1:5" x14ac:dyDescent="0.25">
      <c r="A312" s="151">
        <v>302</v>
      </c>
      <c r="B312" s="148">
        <v>170804130353</v>
      </c>
      <c r="C312" s="148">
        <v>25.384615384615383</v>
      </c>
      <c r="E312" s="148">
        <v>28.823529411764707</v>
      </c>
    </row>
    <row r="313" spans="1:5" x14ac:dyDescent="0.25">
      <c r="A313" s="151">
        <v>303</v>
      </c>
      <c r="B313" s="148">
        <v>170804130354</v>
      </c>
      <c r="C313" s="148">
        <v>33.846153846153847</v>
      </c>
      <c r="E313" s="148">
        <v>30.588235294117649</v>
      </c>
    </row>
    <row r="314" spans="1:5" x14ac:dyDescent="0.25">
      <c r="A314" s="151">
        <v>304</v>
      </c>
      <c r="B314" s="148">
        <v>170804130356</v>
      </c>
      <c r="C314" s="148">
        <v>37.692307692307693</v>
      </c>
      <c r="E314" s="148">
        <v>34.117647058823529</v>
      </c>
    </row>
    <row r="315" spans="1:5" x14ac:dyDescent="0.25">
      <c r="A315" s="151">
        <v>305</v>
      </c>
      <c r="B315" s="148">
        <v>170804130357</v>
      </c>
      <c r="C315" s="148">
        <v>29.23076923076923</v>
      </c>
      <c r="E315" s="148">
        <v>31.764705882352942</v>
      </c>
    </row>
    <row r="316" spans="1:5" x14ac:dyDescent="0.25">
      <c r="A316" s="151">
        <v>306</v>
      </c>
      <c r="B316" s="148">
        <v>170804130358</v>
      </c>
      <c r="C316" s="148">
        <v>27.692307692307693</v>
      </c>
      <c r="E316" s="148">
        <v>29.411764705882351</v>
      </c>
    </row>
    <row r="317" spans="1:5" x14ac:dyDescent="0.25">
      <c r="A317" s="151">
        <v>307</v>
      </c>
      <c r="B317" s="148">
        <v>170804130359</v>
      </c>
      <c r="C317" s="148">
        <v>36.153846153846153</v>
      </c>
      <c r="E317" s="148">
        <v>35.294117647058826</v>
      </c>
    </row>
    <row r="318" spans="1:5" x14ac:dyDescent="0.25">
      <c r="A318" s="151">
        <v>308</v>
      </c>
      <c r="B318" s="148">
        <v>170804130360</v>
      </c>
      <c r="C318" s="148">
        <v>31.53846153846154</v>
      </c>
      <c r="E318" s="148">
        <v>35.294117647058826</v>
      </c>
    </row>
    <row r="319" spans="1:5" x14ac:dyDescent="0.25">
      <c r="A319" s="151">
        <v>309</v>
      </c>
      <c r="B319" s="148">
        <v>170804130361</v>
      </c>
      <c r="C319" s="148">
        <v>27.692307692307693</v>
      </c>
      <c r="E319" s="148">
        <v>30.588235294117649</v>
      </c>
    </row>
    <row r="320" spans="1:5" x14ac:dyDescent="0.25">
      <c r="A320" s="151">
        <v>310</v>
      </c>
      <c r="B320" s="148">
        <v>170804130362</v>
      </c>
      <c r="C320" s="148">
        <v>36.92307692307692</v>
      </c>
      <c r="E320" s="148">
        <v>39.411764705882355</v>
      </c>
    </row>
    <row r="321" spans="1:5" x14ac:dyDescent="0.25">
      <c r="A321" s="151">
        <v>311</v>
      </c>
      <c r="B321" s="148">
        <v>170804130363</v>
      </c>
      <c r="C321" s="148">
        <v>29.23076923076923</v>
      </c>
      <c r="E321" s="148">
        <v>31.176470588235293</v>
      </c>
    </row>
    <row r="322" spans="1:5" x14ac:dyDescent="0.25">
      <c r="A322" s="151">
        <v>312</v>
      </c>
      <c r="B322" s="148">
        <v>170804130364</v>
      </c>
      <c r="C322" s="148">
        <v>27.692307692307693</v>
      </c>
      <c r="E322" s="148">
        <v>30.588235294117649</v>
      </c>
    </row>
    <row r="323" spans="1:5" x14ac:dyDescent="0.25">
      <c r="A323" s="151">
        <v>313</v>
      </c>
      <c r="B323" s="148">
        <v>170804130365</v>
      </c>
      <c r="C323" s="148">
        <v>27.692307692307693</v>
      </c>
      <c r="E323" s="148">
        <v>32.941176470588232</v>
      </c>
    </row>
  </sheetData>
  <mergeCells count="8">
    <mergeCell ref="O3:T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43958-5858-4286-B336-A6C60B2E3434}">
  <dimension ref="A1:T323"/>
  <sheetViews>
    <sheetView workbookViewId="0">
      <selection activeCell="H15" sqref="H15"/>
    </sheetView>
  </sheetViews>
  <sheetFormatPr defaultColWidth="10.42578125" defaultRowHeight="15" x14ac:dyDescent="0.25"/>
  <cols>
    <col min="1" max="1" width="10.42578125" style="2"/>
    <col min="2" max="2" width="15.140625" style="2" bestFit="1" customWidth="1"/>
    <col min="3" max="4" width="10.42578125" style="2"/>
    <col min="5" max="5" width="35.28515625" style="2" customWidth="1"/>
    <col min="6" max="6" width="18.42578125" style="2" customWidth="1"/>
    <col min="7" max="7" width="10.42578125" style="2"/>
    <col min="8" max="257" width="10.42578125" style="1"/>
    <col min="258" max="258" width="15.140625" style="1" bestFit="1" customWidth="1"/>
    <col min="259" max="260" width="10.42578125" style="1"/>
    <col min="261" max="261" width="35.28515625" style="1" customWidth="1"/>
    <col min="262" max="262" width="18.42578125" style="1" customWidth="1"/>
    <col min="263" max="513" width="10.42578125" style="1"/>
    <col min="514" max="514" width="15.140625" style="1" bestFit="1" customWidth="1"/>
    <col min="515" max="516" width="10.42578125" style="1"/>
    <col min="517" max="517" width="35.28515625" style="1" customWidth="1"/>
    <col min="518" max="518" width="18.42578125" style="1" customWidth="1"/>
    <col min="519" max="769" width="10.42578125" style="1"/>
    <col min="770" max="770" width="15.140625" style="1" bestFit="1" customWidth="1"/>
    <col min="771" max="772" width="10.42578125" style="1"/>
    <col min="773" max="773" width="35.28515625" style="1" customWidth="1"/>
    <col min="774" max="774" width="18.42578125" style="1" customWidth="1"/>
    <col min="775" max="1025" width="10.42578125" style="1"/>
    <col min="1026" max="1026" width="15.140625" style="1" bestFit="1" customWidth="1"/>
    <col min="1027" max="1028" width="10.42578125" style="1"/>
    <col min="1029" max="1029" width="35.28515625" style="1" customWidth="1"/>
    <col min="1030" max="1030" width="18.42578125" style="1" customWidth="1"/>
    <col min="1031" max="1281" width="10.42578125" style="1"/>
    <col min="1282" max="1282" width="15.140625" style="1" bestFit="1" customWidth="1"/>
    <col min="1283" max="1284" width="10.42578125" style="1"/>
    <col min="1285" max="1285" width="35.28515625" style="1" customWidth="1"/>
    <col min="1286" max="1286" width="18.42578125" style="1" customWidth="1"/>
    <col min="1287" max="1537" width="10.42578125" style="1"/>
    <col min="1538" max="1538" width="15.140625" style="1" bestFit="1" customWidth="1"/>
    <col min="1539" max="1540" width="10.42578125" style="1"/>
    <col min="1541" max="1541" width="35.28515625" style="1" customWidth="1"/>
    <col min="1542" max="1542" width="18.42578125" style="1" customWidth="1"/>
    <col min="1543" max="1793" width="10.42578125" style="1"/>
    <col min="1794" max="1794" width="15.140625" style="1" bestFit="1" customWidth="1"/>
    <col min="1795" max="1796" width="10.42578125" style="1"/>
    <col min="1797" max="1797" width="35.28515625" style="1" customWidth="1"/>
    <col min="1798" max="1798" width="18.42578125" style="1" customWidth="1"/>
    <col min="1799" max="2049" width="10.42578125" style="1"/>
    <col min="2050" max="2050" width="15.140625" style="1" bestFit="1" customWidth="1"/>
    <col min="2051" max="2052" width="10.42578125" style="1"/>
    <col min="2053" max="2053" width="35.28515625" style="1" customWidth="1"/>
    <col min="2054" max="2054" width="18.42578125" style="1" customWidth="1"/>
    <col min="2055" max="2305" width="10.42578125" style="1"/>
    <col min="2306" max="2306" width="15.140625" style="1" bestFit="1" customWidth="1"/>
    <col min="2307" max="2308" width="10.42578125" style="1"/>
    <col min="2309" max="2309" width="35.28515625" style="1" customWidth="1"/>
    <col min="2310" max="2310" width="18.42578125" style="1" customWidth="1"/>
    <col min="2311" max="2561" width="10.42578125" style="1"/>
    <col min="2562" max="2562" width="15.140625" style="1" bestFit="1" customWidth="1"/>
    <col min="2563" max="2564" width="10.42578125" style="1"/>
    <col min="2565" max="2565" width="35.28515625" style="1" customWidth="1"/>
    <col min="2566" max="2566" width="18.42578125" style="1" customWidth="1"/>
    <col min="2567" max="2817" width="10.42578125" style="1"/>
    <col min="2818" max="2818" width="15.140625" style="1" bestFit="1" customWidth="1"/>
    <col min="2819" max="2820" width="10.42578125" style="1"/>
    <col min="2821" max="2821" width="35.28515625" style="1" customWidth="1"/>
    <col min="2822" max="2822" width="18.42578125" style="1" customWidth="1"/>
    <col min="2823" max="3073" width="10.42578125" style="1"/>
    <col min="3074" max="3074" width="15.140625" style="1" bestFit="1" customWidth="1"/>
    <col min="3075" max="3076" width="10.42578125" style="1"/>
    <col min="3077" max="3077" width="35.28515625" style="1" customWidth="1"/>
    <col min="3078" max="3078" width="18.42578125" style="1" customWidth="1"/>
    <col min="3079" max="3329" width="10.42578125" style="1"/>
    <col min="3330" max="3330" width="15.140625" style="1" bestFit="1" customWidth="1"/>
    <col min="3331" max="3332" width="10.42578125" style="1"/>
    <col min="3333" max="3333" width="35.28515625" style="1" customWidth="1"/>
    <col min="3334" max="3334" width="18.42578125" style="1" customWidth="1"/>
    <col min="3335" max="3585" width="10.42578125" style="1"/>
    <col min="3586" max="3586" width="15.140625" style="1" bestFit="1" customWidth="1"/>
    <col min="3587" max="3588" width="10.42578125" style="1"/>
    <col min="3589" max="3589" width="35.28515625" style="1" customWidth="1"/>
    <col min="3590" max="3590" width="18.42578125" style="1" customWidth="1"/>
    <col min="3591" max="3841" width="10.42578125" style="1"/>
    <col min="3842" max="3842" width="15.140625" style="1" bestFit="1" customWidth="1"/>
    <col min="3843" max="3844" width="10.42578125" style="1"/>
    <col min="3845" max="3845" width="35.28515625" style="1" customWidth="1"/>
    <col min="3846" max="3846" width="18.42578125" style="1" customWidth="1"/>
    <col min="3847" max="4097" width="10.42578125" style="1"/>
    <col min="4098" max="4098" width="15.140625" style="1" bestFit="1" customWidth="1"/>
    <col min="4099" max="4100" width="10.42578125" style="1"/>
    <col min="4101" max="4101" width="35.28515625" style="1" customWidth="1"/>
    <col min="4102" max="4102" width="18.42578125" style="1" customWidth="1"/>
    <col min="4103" max="4353" width="10.42578125" style="1"/>
    <col min="4354" max="4354" width="15.140625" style="1" bestFit="1" customWidth="1"/>
    <col min="4355" max="4356" width="10.42578125" style="1"/>
    <col min="4357" max="4357" width="35.28515625" style="1" customWidth="1"/>
    <col min="4358" max="4358" width="18.42578125" style="1" customWidth="1"/>
    <col min="4359" max="4609" width="10.42578125" style="1"/>
    <col min="4610" max="4610" width="15.140625" style="1" bestFit="1" customWidth="1"/>
    <col min="4611" max="4612" width="10.42578125" style="1"/>
    <col min="4613" max="4613" width="35.28515625" style="1" customWidth="1"/>
    <col min="4614" max="4614" width="18.42578125" style="1" customWidth="1"/>
    <col min="4615" max="4865" width="10.42578125" style="1"/>
    <col min="4866" max="4866" width="15.140625" style="1" bestFit="1" customWidth="1"/>
    <col min="4867" max="4868" width="10.42578125" style="1"/>
    <col min="4869" max="4869" width="35.28515625" style="1" customWidth="1"/>
    <col min="4870" max="4870" width="18.42578125" style="1" customWidth="1"/>
    <col min="4871" max="5121" width="10.42578125" style="1"/>
    <col min="5122" max="5122" width="15.140625" style="1" bestFit="1" customWidth="1"/>
    <col min="5123" max="5124" width="10.42578125" style="1"/>
    <col min="5125" max="5125" width="35.28515625" style="1" customWidth="1"/>
    <col min="5126" max="5126" width="18.42578125" style="1" customWidth="1"/>
    <col min="5127" max="5377" width="10.42578125" style="1"/>
    <col min="5378" max="5378" width="15.140625" style="1" bestFit="1" customWidth="1"/>
    <col min="5379" max="5380" width="10.42578125" style="1"/>
    <col min="5381" max="5381" width="35.28515625" style="1" customWidth="1"/>
    <col min="5382" max="5382" width="18.42578125" style="1" customWidth="1"/>
    <col min="5383" max="5633" width="10.42578125" style="1"/>
    <col min="5634" max="5634" width="15.140625" style="1" bestFit="1" customWidth="1"/>
    <col min="5635" max="5636" width="10.42578125" style="1"/>
    <col min="5637" max="5637" width="35.28515625" style="1" customWidth="1"/>
    <col min="5638" max="5638" width="18.42578125" style="1" customWidth="1"/>
    <col min="5639" max="5889" width="10.42578125" style="1"/>
    <col min="5890" max="5890" width="15.140625" style="1" bestFit="1" customWidth="1"/>
    <col min="5891" max="5892" width="10.42578125" style="1"/>
    <col min="5893" max="5893" width="35.28515625" style="1" customWidth="1"/>
    <col min="5894" max="5894" width="18.42578125" style="1" customWidth="1"/>
    <col min="5895" max="6145" width="10.42578125" style="1"/>
    <col min="6146" max="6146" width="15.140625" style="1" bestFit="1" customWidth="1"/>
    <col min="6147" max="6148" width="10.42578125" style="1"/>
    <col min="6149" max="6149" width="35.28515625" style="1" customWidth="1"/>
    <col min="6150" max="6150" width="18.42578125" style="1" customWidth="1"/>
    <col min="6151" max="6401" width="10.42578125" style="1"/>
    <col min="6402" max="6402" width="15.140625" style="1" bestFit="1" customWidth="1"/>
    <col min="6403" max="6404" width="10.42578125" style="1"/>
    <col min="6405" max="6405" width="35.28515625" style="1" customWidth="1"/>
    <col min="6406" max="6406" width="18.42578125" style="1" customWidth="1"/>
    <col min="6407" max="6657" width="10.42578125" style="1"/>
    <col min="6658" max="6658" width="15.140625" style="1" bestFit="1" customWidth="1"/>
    <col min="6659" max="6660" width="10.42578125" style="1"/>
    <col min="6661" max="6661" width="35.28515625" style="1" customWidth="1"/>
    <col min="6662" max="6662" width="18.42578125" style="1" customWidth="1"/>
    <col min="6663" max="6913" width="10.42578125" style="1"/>
    <col min="6914" max="6914" width="15.140625" style="1" bestFit="1" customWidth="1"/>
    <col min="6915" max="6916" width="10.42578125" style="1"/>
    <col min="6917" max="6917" width="35.28515625" style="1" customWidth="1"/>
    <col min="6918" max="6918" width="18.42578125" style="1" customWidth="1"/>
    <col min="6919" max="7169" width="10.42578125" style="1"/>
    <col min="7170" max="7170" width="15.140625" style="1" bestFit="1" customWidth="1"/>
    <col min="7171" max="7172" width="10.42578125" style="1"/>
    <col min="7173" max="7173" width="35.28515625" style="1" customWidth="1"/>
    <col min="7174" max="7174" width="18.42578125" style="1" customWidth="1"/>
    <col min="7175" max="7425" width="10.42578125" style="1"/>
    <col min="7426" max="7426" width="15.140625" style="1" bestFit="1" customWidth="1"/>
    <col min="7427" max="7428" width="10.42578125" style="1"/>
    <col min="7429" max="7429" width="35.28515625" style="1" customWidth="1"/>
    <col min="7430" max="7430" width="18.42578125" style="1" customWidth="1"/>
    <col min="7431" max="7681" width="10.42578125" style="1"/>
    <col min="7682" max="7682" width="15.140625" style="1" bestFit="1" customWidth="1"/>
    <col min="7683" max="7684" width="10.42578125" style="1"/>
    <col min="7685" max="7685" width="35.28515625" style="1" customWidth="1"/>
    <col min="7686" max="7686" width="18.42578125" style="1" customWidth="1"/>
    <col min="7687" max="7937" width="10.42578125" style="1"/>
    <col min="7938" max="7938" width="15.140625" style="1" bestFit="1" customWidth="1"/>
    <col min="7939" max="7940" width="10.42578125" style="1"/>
    <col min="7941" max="7941" width="35.28515625" style="1" customWidth="1"/>
    <col min="7942" max="7942" width="18.42578125" style="1" customWidth="1"/>
    <col min="7943" max="8193" width="10.42578125" style="1"/>
    <col min="8194" max="8194" width="15.140625" style="1" bestFit="1" customWidth="1"/>
    <col min="8195" max="8196" width="10.42578125" style="1"/>
    <col min="8197" max="8197" width="35.28515625" style="1" customWidth="1"/>
    <col min="8198" max="8198" width="18.42578125" style="1" customWidth="1"/>
    <col min="8199" max="8449" width="10.42578125" style="1"/>
    <col min="8450" max="8450" width="15.140625" style="1" bestFit="1" customWidth="1"/>
    <col min="8451" max="8452" width="10.42578125" style="1"/>
    <col min="8453" max="8453" width="35.28515625" style="1" customWidth="1"/>
    <col min="8454" max="8454" width="18.42578125" style="1" customWidth="1"/>
    <col min="8455" max="8705" width="10.42578125" style="1"/>
    <col min="8706" max="8706" width="15.140625" style="1" bestFit="1" customWidth="1"/>
    <col min="8707" max="8708" width="10.42578125" style="1"/>
    <col min="8709" max="8709" width="35.28515625" style="1" customWidth="1"/>
    <col min="8710" max="8710" width="18.42578125" style="1" customWidth="1"/>
    <col min="8711" max="8961" width="10.42578125" style="1"/>
    <col min="8962" max="8962" width="15.140625" style="1" bestFit="1" customWidth="1"/>
    <col min="8963" max="8964" width="10.42578125" style="1"/>
    <col min="8965" max="8965" width="35.28515625" style="1" customWidth="1"/>
    <col min="8966" max="8966" width="18.42578125" style="1" customWidth="1"/>
    <col min="8967" max="9217" width="10.42578125" style="1"/>
    <col min="9218" max="9218" width="15.140625" style="1" bestFit="1" customWidth="1"/>
    <col min="9219" max="9220" width="10.42578125" style="1"/>
    <col min="9221" max="9221" width="35.28515625" style="1" customWidth="1"/>
    <col min="9222" max="9222" width="18.42578125" style="1" customWidth="1"/>
    <col min="9223" max="9473" width="10.42578125" style="1"/>
    <col min="9474" max="9474" width="15.140625" style="1" bestFit="1" customWidth="1"/>
    <col min="9475" max="9476" width="10.42578125" style="1"/>
    <col min="9477" max="9477" width="35.28515625" style="1" customWidth="1"/>
    <col min="9478" max="9478" width="18.42578125" style="1" customWidth="1"/>
    <col min="9479" max="9729" width="10.42578125" style="1"/>
    <col min="9730" max="9730" width="15.140625" style="1" bestFit="1" customWidth="1"/>
    <col min="9731" max="9732" width="10.42578125" style="1"/>
    <col min="9733" max="9733" width="35.28515625" style="1" customWidth="1"/>
    <col min="9734" max="9734" width="18.42578125" style="1" customWidth="1"/>
    <col min="9735" max="9985" width="10.42578125" style="1"/>
    <col min="9986" max="9986" width="15.140625" style="1" bestFit="1" customWidth="1"/>
    <col min="9987" max="9988" width="10.42578125" style="1"/>
    <col min="9989" max="9989" width="35.28515625" style="1" customWidth="1"/>
    <col min="9990" max="9990" width="18.42578125" style="1" customWidth="1"/>
    <col min="9991" max="10241" width="10.42578125" style="1"/>
    <col min="10242" max="10242" width="15.140625" style="1" bestFit="1" customWidth="1"/>
    <col min="10243" max="10244" width="10.42578125" style="1"/>
    <col min="10245" max="10245" width="35.28515625" style="1" customWidth="1"/>
    <col min="10246" max="10246" width="18.42578125" style="1" customWidth="1"/>
    <col min="10247" max="10497" width="10.42578125" style="1"/>
    <col min="10498" max="10498" width="15.140625" style="1" bestFit="1" customWidth="1"/>
    <col min="10499" max="10500" width="10.42578125" style="1"/>
    <col min="10501" max="10501" width="35.28515625" style="1" customWidth="1"/>
    <col min="10502" max="10502" width="18.42578125" style="1" customWidth="1"/>
    <col min="10503" max="10753" width="10.42578125" style="1"/>
    <col min="10754" max="10754" width="15.140625" style="1" bestFit="1" customWidth="1"/>
    <col min="10755" max="10756" width="10.42578125" style="1"/>
    <col min="10757" max="10757" width="35.28515625" style="1" customWidth="1"/>
    <col min="10758" max="10758" width="18.42578125" style="1" customWidth="1"/>
    <col min="10759" max="11009" width="10.42578125" style="1"/>
    <col min="11010" max="11010" width="15.140625" style="1" bestFit="1" customWidth="1"/>
    <col min="11011" max="11012" width="10.42578125" style="1"/>
    <col min="11013" max="11013" width="35.28515625" style="1" customWidth="1"/>
    <col min="11014" max="11014" width="18.42578125" style="1" customWidth="1"/>
    <col min="11015" max="11265" width="10.42578125" style="1"/>
    <col min="11266" max="11266" width="15.140625" style="1" bestFit="1" customWidth="1"/>
    <col min="11267" max="11268" width="10.42578125" style="1"/>
    <col min="11269" max="11269" width="35.28515625" style="1" customWidth="1"/>
    <col min="11270" max="11270" width="18.42578125" style="1" customWidth="1"/>
    <col min="11271" max="11521" width="10.42578125" style="1"/>
    <col min="11522" max="11522" width="15.140625" style="1" bestFit="1" customWidth="1"/>
    <col min="11523" max="11524" width="10.42578125" style="1"/>
    <col min="11525" max="11525" width="35.28515625" style="1" customWidth="1"/>
    <col min="11526" max="11526" width="18.42578125" style="1" customWidth="1"/>
    <col min="11527" max="11777" width="10.42578125" style="1"/>
    <col min="11778" max="11778" width="15.140625" style="1" bestFit="1" customWidth="1"/>
    <col min="11779" max="11780" width="10.42578125" style="1"/>
    <col min="11781" max="11781" width="35.28515625" style="1" customWidth="1"/>
    <col min="11782" max="11782" width="18.42578125" style="1" customWidth="1"/>
    <col min="11783" max="12033" width="10.42578125" style="1"/>
    <col min="12034" max="12034" width="15.140625" style="1" bestFit="1" customWidth="1"/>
    <col min="12035" max="12036" width="10.42578125" style="1"/>
    <col min="12037" max="12037" width="35.28515625" style="1" customWidth="1"/>
    <col min="12038" max="12038" width="18.42578125" style="1" customWidth="1"/>
    <col min="12039" max="12289" width="10.42578125" style="1"/>
    <col min="12290" max="12290" width="15.140625" style="1" bestFit="1" customWidth="1"/>
    <col min="12291" max="12292" width="10.42578125" style="1"/>
    <col min="12293" max="12293" width="35.28515625" style="1" customWidth="1"/>
    <col min="12294" max="12294" width="18.42578125" style="1" customWidth="1"/>
    <col min="12295" max="12545" width="10.42578125" style="1"/>
    <col min="12546" max="12546" width="15.140625" style="1" bestFit="1" customWidth="1"/>
    <col min="12547" max="12548" width="10.42578125" style="1"/>
    <col min="12549" max="12549" width="35.28515625" style="1" customWidth="1"/>
    <col min="12550" max="12550" width="18.42578125" style="1" customWidth="1"/>
    <col min="12551" max="12801" width="10.42578125" style="1"/>
    <col min="12802" max="12802" width="15.140625" style="1" bestFit="1" customWidth="1"/>
    <col min="12803" max="12804" width="10.42578125" style="1"/>
    <col min="12805" max="12805" width="35.28515625" style="1" customWidth="1"/>
    <col min="12806" max="12806" width="18.42578125" style="1" customWidth="1"/>
    <col min="12807" max="13057" width="10.42578125" style="1"/>
    <col min="13058" max="13058" width="15.140625" style="1" bestFit="1" customWidth="1"/>
    <col min="13059" max="13060" width="10.42578125" style="1"/>
    <col min="13061" max="13061" width="35.28515625" style="1" customWidth="1"/>
    <col min="13062" max="13062" width="18.42578125" style="1" customWidth="1"/>
    <col min="13063" max="13313" width="10.42578125" style="1"/>
    <col min="13314" max="13314" width="15.140625" style="1" bestFit="1" customWidth="1"/>
    <col min="13315" max="13316" width="10.42578125" style="1"/>
    <col min="13317" max="13317" width="35.28515625" style="1" customWidth="1"/>
    <col min="13318" max="13318" width="18.42578125" style="1" customWidth="1"/>
    <col min="13319" max="13569" width="10.42578125" style="1"/>
    <col min="13570" max="13570" width="15.140625" style="1" bestFit="1" customWidth="1"/>
    <col min="13571" max="13572" width="10.42578125" style="1"/>
    <col min="13573" max="13573" width="35.28515625" style="1" customWidth="1"/>
    <col min="13574" max="13574" width="18.42578125" style="1" customWidth="1"/>
    <col min="13575" max="13825" width="10.42578125" style="1"/>
    <col min="13826" max="13826" width="15.140625" style="1" bestFit="1" customWidth="1"/>
    <col min="13827" max="13828" width="10.42578125" style="1"/>
    <col min="13829" max="13829" width="35.28515625" style="1" customWidth="1"/>
    <col min="13830" max="13830" width="18.42578125" style="1" customWidth="1"/>
    <col min="13831" max="14081" width="10.42578125" style="1"/>
    <col min="14082" max="14082" width="15.140625" style="1" bestFit="1" customWidth="1"/>
    <col min="14083" max="14084" width="10.42578125" style="1"/>
    <col min="14085" max="14085" width="35.28515625" style="1" customWidth="1"/>
    <col min="14086" max="14086" width="18.42578125" style="1" customWidth="1"/>
    <col min="14087" max="14337" width="10.42578125" style="1"/>
    <col min="14338" max="14338" width="15.140625" style="1" bestFit="1" customWidth="1"/>
    <col min="14339" max="14340" width="10.42578125" style="1"/>
    <col min="14341" max="14341" width="35.28515625" style="1" customWidth="1"/>
    <col min="14342" max="14342" width="18.42578125" style="1" customWidth="1"/>
    <col min="14343" max="14593" width="10.42578125" style="1"/>
    <col min="14594" max="14594" width="15.140625" style="1" bestFit="1" customWidth="1"/>
    <col min="14595" max="14596" width="10.42578125" style="1"/>
    <col min="14597" max="14597" width="35.28515625" style="1" customWidth="1"/>
    <col min="14598" max="14598" width="18.42578125" style="1" customWidth="1"/>
    <col min="14599" max="14849" width="10.42578125" style="1"/>
    <col min="14850" max="14850" width="15.140625" style="1" bestFit="1" customWidth="1"/>
    <col min="14851" max="14852" width="10.42578125" style="1"/>
    <col min="14853" max="14853" width="35.28515625" style="1" customWidth="1"/>
    <col min="14854" max="14854" width="18.42578125" style="1" customWidth="1"/>
    <col min="14855" max="15105" width="10.42578125" style="1"/>
    <col min="15106" max="15106" width="15.140625" style="1" bestFit="1" customWidth="1"/>
    <col min="15107" max="15108" width="10.42578125" style="1"/>
    <col min="15109" max="15109" width="35.28515625" style="1" customWidth="1"/>
    <col min="15110" max="15110" width="18.42578125" style="1" customWidth="1"/>
    <col min="15111" max="15361" width="10.42578125" style="1"/>
    <col min="15362" max="15362" width="15.140625" style="1" bestFit="1" customWidth="1"/>
    <col min="15363" max="15364" width="10.42578125" style="1"/>
    <col min="15365" max="15365" width="35.28515625" style="1" customWidth="1"/>
    <col min="15366" max="15366" width="18.42578125" style="1" customWidth="1"/>
    <col min="15367" max="15617" width="10.42578125" style="1"/>
    <col min="15618" max="15618" width="15.140625" style="1" bestFit="1" customWidth="1"/>
    <col min="15619" max="15620" width="10.42578125" style="1"/>
    <col min="15621" max="15621" width="35.28515625" style="1" customWidth="1"/>
    <col min="15622" max="15622" width="18.42578125" style="1" customWidth="1"/>
    <col min="15623" max="15873" width="10.42578125" style="1"/>
    <col min="15874" max="15874" width="15.140625" style="1" bestFit="1" customWidth="1"/>
    <col min="15875" max="15876" width="10.42578125" style="1"/>
    <col min="15877" max="15877" width="35.28515625" style="1" customWidth="1"/>
    <col min="15878" max="15878" width="18.42578125" style="1" customWidth="1"/>
    <col min="15879" max="16129" width="10.42578125" style="1"/>
    <col min="16130" max="16130" width="15.140625" style="1" bestFit="1" customWidth="1"/>
    <col min="16131" max="16132" width="10.42578125" style="1"/>
    <col min="16133" max="16133" width="35.28515625" style="1" customWidth="1"/>
    <col min="16134" max="16134" width="18.42578125" style="1" customWidth="1"/>
    <col min="16135" max="16384" width="10.42578125" style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60" x14ac:dyDescent="0.25">
      <c r="A3" s="170" t="s">
        <v>259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260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261</v>
      </c>
      <c r="B5" s="173"/>
      <c r="C5" s="173"/>
      <c r="D5" s="173"/>
      <c r="E5" s="174"/>
      <c r="F5" s="69"/>
      <c r="G5" s="26" t="s">
        <v>38</v>
      </c>
      <c r="H5" s="40">
        <f>D12</f>
        <v>84.249084249084248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82.783882783882774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83.516483516483504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15.75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36.153846153846153</v>
      </c>
      <c r="D11" s="3">
        <f>COUNTIF(C11:C291,"&gt;="&amp;D10)</f>
        <v>230</v>
      </c>
      <c r="E11" s="121">
        <v>35.294117647058798</v>
      </c>
      <c r="F11" s="95">
        <f>COUNTIF(E11:E291,"&gt;="&amp;F10)</f>
        <v>226</v>
      </c>
      <c r="G11" s="108" t="s">
        <v>5</v>
      </c>
      <c r="H11" s="59">
        <v>3</v>
      </c>
      <c r="I11" s="59">
        <v>2</v>
      </c>
      <c r="J11" s="124">
        <v>1</v>
      </c>
      <c r="K11" s="124">
        <v>2</v>
      </c>
      <c r="L11" s="124">
        <v>3</v>
      </c>
      <c r="M11" s="124"/>
      <c r="N11" s="124">
        <v>3</v>
      </c>
      <c r="O11" s="124">
        <v>3</v>
      </c>
      <c r="P11" s="124">
        <v>3</v>
      </c>
      <c r="Q11" s="124">
        <v>3</v>
      </c>
      <c r="R11" s="124">
        <v>1</v>
      </c>
      <c r="S11" s="124">
        <v>1</v>
      </c>
      <c r="T11" s="51"/>
    </row>
    <row r="12" spans="1:20" ht="15.75" x14ac:dyDescent="0.25">
      <c r="A12" s="2">
        <v>2</v>
      </c>
      <c r="B12" s="4">
        <v>170804130004</v>
      </c>
      <c r="C12" s="121">
        <v>35.384615384615387</v>
      </c>
      <c r="D12" s="96">
        <f>(230/273)*100</f>
        <v>84.249084249084248</v>
      </c>
      <c r="E12" s="121">
        <v>35.882352941176471</v>
      </c>
      <c r="F12" s="97">
        <f>(226/273)*100</f>
        <v>82.783882783882774</v>
      </c>
      <c r="G12" s="108" t="s">
        <v>4</v>
      </c>
      <c r="H12" s="59"/>
      <c r="I12" s="59">
        <v>3</v>
      </c>
      <c r="J12" s="124">
        <v>1</v>
      </c>
      <c r="K12" s="124">
        <v>2</v>
      </c>
      <c r="L12" s="124">
        <v>3</v>
      </c>
      <c r="M12" s="124">
        <v>1</v>
      </c>
      <c r="N12" s="124">
        <v>3</v>
      </c>
      <c r="O12" s="124">
        <v>3</v>
      </c>
      <c r="P12" s="124">
        <v>3</v>
      </c>
      <c r="Q12" s="124">
        <v>3</v>
      </c>
      <c r="R12" s="124">
        <v>1</v>
      </c>
      <c r="S12" s="124">
        <v>1</v>
      </c>
      <c r="T12" s="51">
        <v>1</v>
      </c>
    </row>
    <row r="13" spans="1:20" ht="15.75" x14ac:dyDescent="0.25">
      <c r="A13" s="2">
        <v>3</v>
      </c>
      <c r="B13" s="4">
        <v>170804130005</v>
      </c>
      <c r="C13" s="121">
        <v>38.46153846153846</v>
      </c>
      <c r="D13" s="3"/>
      <c r="E13" s="121">
        <v>39.411764705882355</v>
      </c>
      <c r="F13" s="109"/>
      <c r="G13" s="108" t="s">
        <v>3</v>
      </c>
      <c r="H13" s="59">
        <v>3</v>
      </c>
      <c r="I13" s="59">
        <v>1</v>
      </c>
      <c r="J13" s="124"/>
      <c r="K13" s="124">
        <v>1</v>
      </c>
      <c r="L13" s="124">
        <v>3</v>
      </c>
      <c r="M13" s="124">
        <v>1</v>
      </c>
      <c r="N13" s="124">
        <v>3</v>
      </c>
      <c r="O13" s="124">
        <v>1</v>
      </c>
      <c r="P13" s="124">
        <v>1</v>
      </c>
      <c r="Q13" s="124">
        <v>3</v>
      </c>
      <c r="R13" s="124"/>
      <c r="S13" s="124">
        <v>1</v>
      </c>
      <c r="T13" s="51">
        <v>1</v>
      </c>
    </row>
    <row r="14" spans="1:20" ht="15.75" x14ac:dyDescent="0.25">
      <c r="A14" s="2">
        <v>4</v>
      </c>
      <c r="B14" s="4">
        <v>170804130006</v>
      </c>
      <c r="C14" s="121">
        <v>33.07692307692308</v>
      </c>
      <c r="D14" s="3"/>
      <c r="E14" s="121">
        <v>37.058823529411768</v>
      </c>
      <c r="F14" s="109"/>
      <c r="G14" s="101" t="s">
        <v>2</v>
      </c>
      <c r="H14" s="59">
        <f>AVERAGE(H11:H13)</f>
        <v>3</v>
      </c>
      <c r="I14" s="59">
        <f t="shared" ref="I14:T14" si="0">AVERAGE(I11:I13)</f>
        <v>2</v>
      </c>
      <c r="J14" s="59">
        <f t="shared" si="0"/>
        <v>1</v>
      </c>
      <c r="K14" s="59">
        <f t="shared" si="0"/>
        <v>1.6666666666666667</v>
      </c>
      <c r="L14" s="59">
        <f t="shared" si="0"/>
        <v>3</v>
      </c>
      <c r="M14" s="59">
        <f t="shared" si="0"/>
        <v>1</v>
      </c>
      <c r="N14" s="59">
        <f t="shared" si="0"/>
        <v>3</v>
      </c>
      <c r="O14" s="59">
        <f t="shared" si="0"/>
        <v>2.3333333333333335</v>
      </c>
      <c r="P14" s="59">
        <f t="shared" si="0"/>
        <v>2.3333333333333335</v>
      </c>
      <c r="Q14" s="59">
        <f t="shared" si="0"/>
        <v>3</v>
      </c>
      <c r="R14" s="59">
        <f t="shared" si="0"/>
        <v>1</v>
      </c>
      <c r="S14" s="59">
        <f t="shared" si="0"/>
        <v>1</v>
      </c>
      <c r="T14" s="59">
        <f t="shared" si="0"/>
        <v>1</v>
      </c>
    </row>
    <row r="15" spans="1:20" ht="15.75" x14ac:dyDescent="0.25">
      <c r="A15" s="2">
        <v>5</v>
      </c>
      <c r="B15" s="4">
        <v>170804130009</v>
      </c>
      <c r="C15" s="121">
        <v>41.53846153846154</v>
      </c>
      <c r="D15" s="3"/>
      <c r="E15" s="121">
        <v>36.470588235294116</v>
      </c>
      <c r="F15" s="109"/>
      <c r="G15" s="102" t="s">
        <v>1</v>
      </c>
      <c r="H15" s="103">
        <f>(83.52*H14)/100</f>
        <v>2.5055999999999998</v>
      </c>
      <c r="I15" s="103">
        <f t="shared" ref="I15:T15" si="1">(83.52*I14)/100</f>
        <v>1.6703999999999999</v>
      </c>
      <c r="J15" s="103">
        <f t="shared" si="1"/>
        <v>0.83519999999999994</v>
      </c>
      <c r="K15" s="103">
        <f t="shared" si="1"/>
        <v>1.3919999999999999</v>
      </c>
      <c r="L15" s="103">
        <f t="shared" si="1"/>
        <v>2.5055999999999998</v>
      </c>
      <c r="M15" s="103">
        <f t="shared" si="1"/>
        <v>0.83519999999999994</v>
      </c>
      <c r="N15" s="103">
        <f t="shared" si="1"/>
        <v>2.5055999999999998</v>
      </c>
      <c r="O15" s="103">
        <f t="shared" si="1"/>
        <v>1.9487999999999999</v>
      </c>
      <c r="P15" s="103">
        <f t="shared" si="1"/>
        <v>1.9487999999999999</v>
      </c>
      <c r="Q15" s="103">
        <f t="shared" si="1"/>
        <v>2.5055999999999998</v>
      </c>
      <c r="R15" s="103">
        <f t="shared" si="1"/>
        <v>0.83519999999999994</v>
      </c>
      <c r="S15" s="103">
        <f t="shared" si="1"/>
        <v>0.83519999999999994</v>
      </c>
      <c r="T15" s="103">
        <f t="shared" si="1"/>
        <v>0.83519999999999994</v>
      </c>
    </row>
    <row r="16" spans="1:20" x14ac:dyDescent="0.25">
      <c r="A16" s="2">
        <v>6</v>
      </c>
      <c r="B16" s="4">
        <v>170804130010</v>
      </c>
      <c r="C16" s="121">
        <v>36.92307692307692</v>
      </c>
      <c r="D16" s="3"/>
      <c r="E16" s="121">
        <v>38.235294117647058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</row>
    <row r="17" spans="1:19" x14ac:dyDescent="0.25">
      <c r="A17" s="2">
        <v>7</v>
      </c>
      <c r="B17" s="4">
        <v>170804130012</v>
      </c>
      <c r="C17" s="121">
        <v>36.92307692307692</v>
      </c>
      <c r="D17" s="3"/>
      <c r="E17" s="121">
        <v>38.235294117647058</v>
      </c>
      <c r="F17" s="3"/>
    </row>
    <row r="18" spans="1:19" x14ac:dyDescent="0.25">
      <c r="A18" s="2">
        <v>8</v>
      </c>
      <c r="B18" s="4">
        <v>170804130017</v>
      </c>
      <c r="C18" s="121">
        <v>26.153846153846153</v>
      </c>
      <c r="D18" s="3"/>
      <c r="E18" s="121">
        <v>26.470588235294116</v>
      </c>
      <c r="F18" s="49"/>
    </row>
    <row r="19" spans="1:19" x14ac:dyDescent="0.25">
      <c r="A19" s="2">
        <v>9</v>
      </c>
      <c r="B19" s="4">
        <v>170804130021</v>
      </c>
      <c r="C19" s="121">
        <v>36.153846153846153</v>
      </c>
      <c r="D19" s="3"/>
      <c r="E19" s="121">
        <v>37.058823529411768</v>
      </c>
      <c r="F19" s="49"/>
    </row>
    <row r="20" spans="1:19" x14ac:dyDescent="0.25">
      <c r="A20" s="2">
        <v>10</v>
      </c>
      <c r="B20" s="4">
        <v>170804130022</v>
      </c>
      <c r="C20" s="121">
        <v>28.46153846153846</v>
      </c>
      <c r="D20" s="3"/>
      <c r="E20" s="121">
        <v>25.882352941176471</v>
      </c>
      <c r="F20" s="49"/>
      <c r="J20" s="7"/>
      <c r="K20" s="7"/>
    </row>
    <row r="21" spans="1:19" x14ac:dyDescent="0.25">
      <c r="A21" s="2">
        <v>11</v>
      </c>
      <c r="B21" s="4">
        <v>170804130027</v>
      </c>
      <c r="C21" s="121">
        <v>29.23076923076923</v>
      </c>
      <c r="D21" s="3"/>
      <c r="E21" s="121">
        <v>30.588235294117649</v>
      </c>
      <c r="F21" s="49"/>
      <c r="H21" s="104"/>
      <c r="I21" s="165"/>
      <c r="J21" s="165"/>
      <c r="M21" s="7"/>
      <c r="N21" s="7"/>
      <c r="O21" s="7"/>
      <c r="P21" s="7"/>
    </row>
    <row r="22" spans="1:19" x14ac:dyDescent="0.25">
      <c r="A22" s="2">
        <v>12</v>
      </c>
      <c r="B22" s="4">
        <v>170804130028</v>
      </c>
      <c r="C22" s="121">
        <v>41.53846153846154</v>
      </c>
      <c r="D22" s="3"/>
      <c r="E22" s="121">
        <v>37.058823529411768</v>
      </c>
      <c r="F22" s="49"/>
      <c r="H22" s="111"/>
      <c r="I22" s="84"/>
      <c r="J22" s="84"/>
      <c r="M22" s="7"/>
      <c r="N22" s="7"/>
      <c r="O22" s="7"/>
      <c r="P22" s="7"/>
    </row>
    <row r="23" spans="1:19" x14ac:dyDescent="0.25">
      <c r="A23" s="2">
        <v>13</v>
      </c>
      <c r="B23" s="4">
        <v>170804130031</v>
      </c>
      <c r="C23" s="121">
        <v>35.384615384615387</v>
      </c>
      <c r="D23" s="3"/>
      <c r="E23" s="121">
        <v>32.941176470588232</v>
      </c>
      <c r="F23" s="49"/>
      <c r="H23" s="2"/>
      <c r="N23" s="7"/>
      <c r="O23" s="7"/>
      <c r="P23" s="7"/>
    </row>
    <row r="24" spans="1:19" x14ac:dyDescent="0.25">
      <c r="A24" s="2">
        <v>14</v>
      </c>
      <c r="B24" s="4">
        <v>170804130032</v>
      </c>
      <c r="C24" s="121">
        <v>27.692307692307693</v>
      </c>
      <c r="D24" s="3"/>
      <c r="E24" s="121">
        <v>27.058823529411764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19" ht="15.75" x14ac:dyDescent="0.25">
      <c r="A25" s="2">
        <v>15</v>
      </c>
      <c r="B25" s="4">
        <v>170804130033</v>
      </c>
      <c r="C25" s="121">
        <v>26.153846153846153</v>
      </c>
      <c r="D25" s="112"/>
      <c r="E25" s="121">
        <v>31.764705882352942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15.75" x14ac:dyDescent="0.25">
      <c r="A26" s="2">
        <v>16</v>
      </c>
      <c r="B26" s="4">
        <v>170804130036</v>
      </c>
      <c r="C26" s="121">
        <v>36.92307692307692</v>
      </c>
      <c r="D26" s="3"/>
      <c r="E26" s="121">
        <v>37.647058823529413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15.75" x14ac:dyDescent="0.25">
      <c r="A27" s="2">
        <v>17</v>
      </c>
      <c r="B27" s="4">
        <v>170804130045</v>
      </c>
      <c r="C27" s="121">
        <v>35.384615384615387</v>
      </c>
      <c r="D27" s="3"/>
      <c r="E27" s="121">
        <v>32.941176470588232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15.75" x14ac:dyDescent="0.25">
      <c r="A28" s="2">
        <v>18</v>
      </c>
      <c r="B28" s="4">
        <v>170804130047</v>
      </c>
      <c r="C28" s="121">
        <v>36.92307692307692</v>
      </c>
      <c r="D28" s="3"/>
      <c r="E28" s="121">
        <v>31.176470588235293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15.75" x14ac:dyDescent="0.25">
      <c r="A29" s="2">
        <v>19</v>
      </c>
      <c r="B29" s="4">
        <v>170804130048</v>
      </c>
      <c r="C29" s="121">
        <v>30.76923076923077</v>
      </c>
      <c r="D29" s="3"/>
      <c r="E29" s="121">
        <v>27.647058823529413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15.75" x14ac:dyDescent="0.25">
      <c r="A30" s="2">
        <v>20</v>
      </c>
      <c r="B30" s="4">
        <v>170804130049</v>
      </c>
      <c r="C30" s="121">
        <v>34.615384615384613</v>
      </c>
      <c r="D30" s="3"/>
      <c r="E30" s="121">
        <v>27.058823529411764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15.75" x14ac:dyDescent="0.25">
      <c r="A31" s="2">
        <v>21</v>
      </c>
      <c r="B31" s="4">
        <v>170804130050</v>
      </c>
      <c r="C31" s="121">
        <v>36.153846153846153</v>
      </c>
      <c r="D31" s="3"/>
      <c r="E31" s="121">
        <v>31.764705882352942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15.75" x14ac:dyDescent="0.25">
      <c r="A32" s="2">
        <v>22</v>
      </c>
      <c r="B32" s="4">
        <v>170804130051</v>
      </c>
      <c r="C32" s="121">
        <v>32.307692307692307</v>
      </c>
      <c r="D32" s="3"/>
      <c r="E32" s="121">
        <v>34.705882352941174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15.75" x14ac:dyDescent="0.25">
      <c r="A33" s="2">
        <v>23</v>
      </c>
      <c r="B33" s="4">
        <v>170804130052</v>
      </c>
      <c r="C33" s="121">
        <v>34.615384615384613</v>
      </c>
      <c r="D33" s="3"/>
      <c r="E33" s="121">
        <v>40.588235294117645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15.75" x14ac:dyDescent="0.25">
      <c r="A34" s="2">
        <v>24</v>
      </c>
      <c r="B34" s="4">
        <v>170804130053</v>
      </c>
      <c r="C34" s="121">
        <v>24.615384615384617</v>
      </c>
      <c r="D34" s="3"/>
      <c r="E34" s="121">
        <v>20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</row>
    <row r="35" spans="1:20" x14ac:dyDescent="0.25">
      <c r="A35" s="2">
        <v>25</v>
      </c>
      <c r="B35" s="4">
        <v>170804130054</v>
      </c>
      <c r="C35" s="121">
        <v>33.846153846153847</v>
      </c>
      <c r="D35" s="3"/>
      <c r="E35" s="121">
        <v>30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</row>
    <row r="36" spans="1:20" x14ac:dyDescent="0.25">
      <c r="A36" s="2">
        <v>26</v>
      </c>
      <c r="B36" s="4">
        <v>170804130056</v>
      </c>
      <c r="C36" s="121">
        <v>36.153846153846153</v>
      </c>
      <c r="D36" s="3"/>
      <c r="E36" s="121">
        <v>37.058823529411768</v>
      </c>
      <c r="F36" s="49"/>
    </row>
    <row r="37" spans="1:20" x14ac:dyDescent="0.25">
      <c r="A37" s="2">
        <v>27</v>
      </c>
      <c r="B37" s="4">
        <v>170804130057</v>
      </c>
      <c r="C37" s="121">
        <v>36.153846153846153</v>
      </c>
      <c r="D37" s="3"/>
      <c r="E37" s="121">
        <v>41.176470588235297</v>
      </c>
      <c r="F37" s="49"/>
    </row>
    <row r="38" spans="1:20" ht="15.75" x14ac:dyDescent="0.25">
      <c r="A38" s="2">
        <v>28</v>
      </c>
      <c r="B38" s="4">
        <v>170804130058</v>
      </c>
      <c r="C38" s="121">
        <v>27.692307692307693</v>
      </c>
      <c r="D38" s="3"/>
      <c r="E38" s="121">
        <v>37.058823529411768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</row>
    <row r="39" spans="1:20" ht="15.75" x14ac:dyDescent="0.25">
      <c r="A39" s="2">
        <v>29</v>
      </c>
      <c r="B39" s="4">
        <v>170804130059</v>
      </c>
      <c r="C39" s="121">
        <v>23.846153846153847</v>
      </c>
      <c r="D39" s="3"/>
      <c r="E39" s="121">
        <v>30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15.75" x14ac:dyDescent="0.25">
      <c r="A40" s="2">
        <v>30</v>
      </c>
      <c r="B40" s="4">
        <v>170804130060</v>
      </c>
      <c r="C40" s="121">
        <v>36.92307692307692</v>
      </c>
      <c r="D40" s="3"/>
      <c r="E40" s="121">
        <v>32.941176470588232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15.75" x14ac:dyDescent="0.25">
      <c r="A41" s="2">
        <v>31</v>
      </c>
      <c r="B41" s="4">
        <v>170804130061</v>
      </c>
      <c r="C41" s="121">
        <v>36.92307692307692</v>
      </c>
      <c r="D41" s="3"/>
      <c r="E41" s="121">
        <v>38.235294117647058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15.75" x14ac:dyDescent="0.25">
      <c r="A42" s="2">
        <v>32</v>
      </c>
      <c r="B42" s="4">
        <v>170804130062</v>
      </c>
      <c r="C42" s="121">
        <v>37.692307692307693</v>
      </c>
      <c r="D42" s="3"/>
      <c r="E42" s="121">
        <v>37.647058823529413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15.75" x14ac:dyDescent="0.25">
      <c r="A43" s="2">
        <v>33</v>
      </c>
      <c r="B43" s="4">
        <v>170804130063</v>
      </c>
      <c r="C43" s="121">
        <v>36.153846153846153</v>
      </c>
      <c r="D43" s="3"/>
      <c r="E43" s="121">
        <v>35.882352941176471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15.75" x14ac:dyDescent="0.25">
      <c r="A44" s="2">
        <v>34</v>
      </c>
      <c r="B44" s="4">
        <v>170804130064</v>
      </c>
      <c r="C44" s="121">
        <v>25.384615384615383</v>
      </c>
      <c r="D44" s="3"/>
      <c r="E44" s="121">
        <v>32.941176470588232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15.75" x14ac:dyDescent="0.25">
      <c r="A45" s="2">
        <v>35</v>
      </c>
      <c r="B45" s="4">
        <v>170804130065</v>
      </c>
      <c r="C45" s="121">
        <v>28.46153846153846</v>
      </c>
      <c r="D45" s="3"/>
      <c r="E45" s="121">
        <v>31.176470588235293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15.75" x14ac:dyDescent="0.25">
      <c r="A46" s="2">
        <v>36</v>
      </c>
      <c r="B46" s="4">
        <v>170804130066</v>
      </c>
      <c r="C46" s="121">
        <v>36.92307692307692</v>
      </c>
      <c r="D46" s="3"/>
      <c r="E46" s="121">
        <v>35.294117647058826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15.75" x14ac:dyDescent="0.25">
      <c r="A47" s="2">
        <v>37</v>
      </c>
      <c r="B47" s="4">
        <v>170804130067</v>
      </c>
      <c r="C47" s="121">
        <v>37.692307692307693</v>
      </c>
      <c r="D47" s="3"/>
      <c r="E47" s="121">
        <v>41.764705882352942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15.75" x14ac:dyDescent="0.25">
      <c r="A48" s="2">
        <v>38</v>
      </c>
      <c r="B48" s="4">
        <v>170804130069</v>
      </c>
      <c r="C48" s="121">
        <v>41.53846153846154</v>
      </c>
      <c r="D48" s="3"/>
      <c r="E48" s="121">
        <v>47.058823529411768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x14ac:dyDescent="0.25">
      <c r="A49" s="2">
        <v>39</v>
      </c>
      <c r="B49" s="4">
        <v>170804130071</v>
      </c>
      <c r="C49" s="121">
        <v>42.307692307692307</v>
      </c>
      <c r="D49" s="3"/>
      <c r="E49" s="121">
        <v>42.941176470588232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x14ac:dyDescent="0.25">
      <c r="A50" s="2">
        <v>40</v>
      </c>
      <c r="B50" s="4">
        <v>170804130075</v>
      </c>
      <c r="C50" s="121">
        <v>31.53846153846154</v>
      </c>
      <c r="D50" s="3"/>
      <c r="E50" s="121">
        <v>35.882352941176471</v>
      </c>
      <c r="F50" s="49"/>
    </row>
    <row r="51" spans="1:19" x14ac:dyDescent="0.25">
      <c r="A51" s="2">
        <v>41</v>
      </c>
      <c r="B51" s="4">
        <v>170804130076</v>
      </c>
      <c r="C51" s="121">
        <v>35.384615384615387</v>
      </c>
      <c r="D51" s="3"/>
      <c r="E51" s="121">
        <v>43.529411764705884</v>
      </c>
      <c r="F51" s="49"/>
    </row>
    <row r="52" spans="1:19" ht="15.75" x14ac:dyDescent="0.25">
      <c r="A52" s="2">
        <v>42</v>
      </c>
      <c r="B52" s="4">
        <v>170804130077</v>
      </c>
      <c r="C52" s="121">
        <v>33.846153846153847</v>
      </c>
      <c r="D52" s="112"/>
      <c r="E52" s="121">
        <v>40.588235294117645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</row>
    <row r="53" spans="1:19" ht="15.75" x14ac:dyDescent="0.25">
      <c r="A53" s="2">
        <v>43</v>
      </c>
      <c r="B53" s="4">
        <v>170804130078</v>
      </c>
      <c r="C53" s="121">
        <v>38.46153846153846</v>
      </c>
      <c r="D53" s="112"/>
      <c r="E53" s="121">
        <v>33.529411764705884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15.75" x14ac:dyDescent="0.25">
      <c r="A54" s="2">
        <v>44</v>
      </c>
      <c r="B54" s="4">
        <v>170804130079</v>
      </c>
      <c r="C54" s="121">
        <v>40</v>
      </c>
      <c r="D54" s="3"/>
      <c r="E54" s="121">
        <v>34.117647058823529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15.75" x14ac:dyDescent="0.25">
      <c r="A55" s="2">
        <v>45</v>
      </c>
      <c r="B55" s="4">
        <v>170804130080</v>
      </c>
      <c r="C55" s="121">
        <v>33.07692307692308</v>
      </c>
      <c r="D55" s="3"/>
      <c r="E55" s="121">
        <v>40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15.75" x14ac:dyDescent="0.25">
      <c r="A56" s="2">
        <v>46</v>
      </c>
      <c r="B56" s="4">
        <v>170804130081</v>
      </c>
      <c r="C56" s="121">
        <v>39.230769230769234</v>
      </c>
      <c r="D56" s="3"/>
      <c r="E56" s="121">
        <v>36.470588235294116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15.75" x14ac:dyDescent="0.25">
      <c r="A57" s="2">
        <v>47</v>
      </c>
      <c r="B57" s="4">
        <v>170804130082</v>
      </c>
      <c r="C57" s="121">
        <v>33.846153846153847</v>
      </c>
      <c r="D57" s="3"/>
      <c r="E57" s="121">
        <v>31.176470588235293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15.75" x14ac:dyDescent="0.25">
      <c r="A58" s="2">
        <v>48</v>
      </c>
      <c r="B58" s="4">
        <v>170804130083</v>
      </c>
      <c r="C58" s="121">
        <v>40</v>
      </c>
      <c r="D58" s="3"/>
      <c r="E58" s="121">
        <v>38.235294117647058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15.75" x14ac:dyDescent="0.25">
      <c r="A59" s="2">
        <v>49</v>
      </c>
      <c r="B59" s="4">
        <v>170804130084</v>
      </c>
      <c r="C59" s="121">
        <v>30.76923076923077</v>
      </c>
      <c r="D59" s="3"/>
      <c r="E59" s="121">
        <v>34.705882352941174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15.75" x14ac:dyDescent="0.25">
      <c r="A60" s="2">
        <v>50</v>
      </c>
      <c r="B60" s="4">
        <v>170804130085</v>
      </c>
      <c r="C60" s="121">
        <v>35.384615384615387</v>
      </c>
      <c r="D60" s="3"/>
      <c r="E60" s="121">
        <v>32.941176470588232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15.75" x14ac:dyDescent="0.25">
      <c r="A61" s="2">
        <v>51</v>
      </c>
      <c r="B61" s="4">
        <v>170804130086</v>
      </c>
      <c r="C61" s="121">
        <v>43.07692307692308</v>
      </c>
      <c r="D61" s="3"/>
      <c r="E61" s="121">
        <v>37.058823529411768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15.75" x14ac:dyDescent="0.25">
      <c r="A62" s="2">
        <v>52</v>
      </c>
      <c r="B62" s="4">
        <v>170804130089</v>
      </c>
      <c r="C62" s="121">
        <v>37.692307692307693</v>
      </c>
      <c r="D62" s="3"/>
      <c r="E62" s="121">
        <v>38.823529411764703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x14ac:dyDescent="0.25">
      <c r="A63" s="2">
        <v>53</v>
      </c>
      <c r="B63" s="4">
        <v>170804130090</v>
      </c>
      <c r="C63" s="121">
        <v>39.230769230769234</v>
      </c>
      <c r="D63" s="3"/>
      <c r="E63" s="121">
        <v>37.647058823529413</v>
      </c>
      <c r="F63" s="49"/>
    </row>
    <row r="64" spans="1:19" x14ac:dyDescent="0.25">
      <c r="A64" s="2">
        <v>54</v>
      </c>
      <c r="B64" s="4">
        <v>170804130091</v>
      </c>
      <c r="C64" s="121">
        <v>39.230769230769234</v>
      </c>
      <c r="D64" s="3"/>
      <c r="E64" s="121">
        <v>41.176470588235297</v>
      </c>
      <c r="F64" s="49"/>
    </row>
    <row r="65" spans="1:9" x14ac:dyDescent="0.25">
      <c r="A65" s="2">
        <v>55</v>
      </c>
      <c r="B65" s="4">
        <v>170804130092</v>
      </c>
      <c r="C65" s="121">
        <v>40</v>
      </c>
      <c r="D65" s="3"/>
      <c r="E65" s="121">
        <v>44.117647058823529</v>
      </c>
      <c r="F65" s="49"/>
    </row>
    <row r="66" spans="1:9" x14ac:dyDescent="0.25">
      <c r="A66" s="2">
        <v>56</v>
      </c>
      <c r="B66" s="4">
        <v>170804130093</v>
      </c>
      <c r="C66" s="121">
        <v>27.692307692307693</v>
      </c>
      <c r="D66" s="3"/>
      <c r="E66" s="121">
        <v>26.470588235294116</v>
      </c>
      <c r="F66" s="49"/>
    </row>
    <row r="67" spans="1:9" x14ac:dyDescent="0.25">
      <c r="A67" s="2">
        <v>57</v>
      </c>
      <c r="B67" s="4">
        <v>170804130094</v>
      </c>
      <c r="C67" s="121">
        <v>27.692307692307693</v>
      </c>
      <c r="D67" s="3"/>
      <c r="E67" s="121">
        <v>24.705882352941178</v>
      </c>
      <c r="F67" s="49"/>
    </row>
    <row r="68" spans="1:9" x14ac:dyDescent="0.25">
      <c r="A68" s="2">
        <v>58</v>
      </c>
      <c r="B68" s="4">
        <v>170804130097</v>
      </c>
      <c r="C68" s="121">
        <v>34.615384615384613</v>
      </c>
      <c r="D68" s="3"/>
      <c r="E68" s="121">
        <v>35.882352941176471</v>
      </c>
      <c r="F68" s="49"/>
    </row>
    <row r="69" spans="1:9" x14ac:dyDescent="0.25">
      <c r="A69" s="2">
        <v>59</v>
      </c>
      <c r="B69" s="4">
        <v>170804130099</v>
      </c>
      <c r="C69" s="121">
        <v>49.230769230769234</v>
      </c>
      <c r="D69" s="3"/>
      <c r="E69" s="121">
        <v>38.235294117647058</v>
      </c>
      <c r="F69" s="49"/>
    </row>
    <row r="70" spans="1:9" x14ac:dyDescent="0.25">
      <c r="A70" s="2">
        <v>60</v>
      </c>
      <c r="B70" s="4">
        <v>170804130101</v>
      </c>
      <c r="C70" s="121">
        <v>25.384615384615383</v>
      </c>
      <c r="D70" s="3"/>
      <c r="E70" s="121">
        <v>5.882352941176471</v>
      </c>
      <c r="F70" s="49"/>
    </row>
    <row r="71" spans="1:9" x14ac:dyDescent="0.25">
      <c r="A71" s="2">
        <v>61</v>
      </c>
      <c r="B71" s="4">
        <v>170804130102</v>
      </c>
      <c r="C71" s="121">
        <v>36.92307692307692</v>
      </c>
      <c r="D71" s="3"/>
      <c r="E71" s="121">
        <v>35.882352941176471</v>
      </c>
      <c r="F71" s="49"/>
    </row>
    <row r="72" spans="1:9" x14ac:dyDescent="0.25">
      <c r="A72" s="2">
        <v>62</v>
      </c>
      <c r="B72" s="4">
        <v>170804130103</v>
      </c>
      <c r="C72" s="121">
        <v>35.384615384615387</v>
      </c>
      <c r="D72" s="3"/>
      <c r="E72" s="121">
        <v>33.529411764705884</v>
      </c>
      <c r="F72" s="49"/>
    </row>
    <row r="73" spans="1:9" x14ac:dyDescent="0.25">
      <c r="A73" s="2">
        <v>63</v>
      </c>
      <c r="B73" s="4">
        <v>170804130104</v>
      </c>
      <c r="C73" s="121">
        <v>37.692307692307693</v>
      </c>
      <c r="D73" s="3"/>
      <c r="E73" s="121">
        <v>32.941176470588232</v>
      </c>
      <c r="F73" s="49"/>
    </row>
    <row r="74" spans="1:9" x14ac:dyDescent="0.25">
      <c r="A74" s="2">
        <v>64</v>
      </c>
      <c r="B74" s="4">
        <v>170804130105</v>
      </c>
      <c r="C74" s="121">
        <v>37.692307692307693</v>
      </c>
      <c r="D74" s="3"/>
      <c r="E74" s="121">
        <v>35.882352941176471</v>
      </c>
      <c r="F74" s="49"/>
    </row>
    <row r="75" spans="1:9" x14ac:dyDescent="0.25">
      <c r="A75" s="2">
        <v>65</v>
      </c>
      <c r="B75" s="4">
        <v>170804130106</v>
      </c>
      <c r="C75" s="121">
        <v>40</v>
      </c>
      <c r="D75" s="3"/>
      <c r="E75" s="121">
        <v>41.764705882352942</v>
      </c>
      <c r="F75" s="49"/>
    </row>
    <row r="76" spans="1:9" x14ac:dyDescent="0.25">
      <c r="A76" s="2">
        <v>66</v>
      </c>
      <c r="B76" s="4">
        <v>170804130107</v>
      </c>
      <c r="C76" s="121">
        <v>39.230769230769234</v>
      </c>
      <c r="D76" s="3"/>
      <c r="E76" s="121">
        <v>41.764705882352942</v>
      </c>
      <c r="F76" s="49"/>
    </row>
    <row r="77" spans="1:9" x14ac:dyDescent="0.25">
      <c r="A77" s="2">
        <v>67</v>
      </c>
      <c r="B77" s="4">
        <v>170804130108</v>
      </c>
      <c r="C77" s="121">
        <v>40.769230769230766</v>
      </c>
      <c r="D77" s="3"/>
      <c r="E77" s="121">
        <v>34.705882352941174</v>
      </c>
      <c r="F77" s="49"/>
    </row>
    <row r="78" spans="1:9" x14ac:dyDescent="0.25">
      <c r="A78" s="2">
        <v>68</v>
      </c>
      <c r="B78" s="4">
        <v>170804130109</v>
      </c>
      <c r="C78" s="121">
        <v>29.23076923076923</v>
      </c>
      <c r="D78" s="3"/>
      <c r="E78" s="121">
        <v>25.294117647058822</v>
      </c>
      <c r="F78" s="49"/>
    </row>
    <row r="79" spans="1:9" x14ac:dyDescent="0.25">
      <c r="A79" s="2">
        <v>69</v>
      </c>
      <c r="B79" s="4">
        <v>170804130110</v>
      </c>
      <c r="C79" s="121">
        <v>40.769230769230766</v>
      </c>
      <c r="D79" s="3"/>
      <c r="E79" s="121">
        <v>32.352941176470587</v>
      </c>
      <c r="F79" s="49"/>
      <c r="G79" s="5"/>
    </row>
    <row r="80" spans="1:9" x14ac:dyDescent="0.25">
      <c r="A80" s="2">
        <v>70</v>
      </c>
      <c r="B80" s="4">
        <v>170804130112</v>
      </c>
      <c r="C80" s="121">
        <v>37.692307692307693</v>
      </c>
      <c r="D80" s="112"/>
      <c r="E80" s="121">
        <v>35.294117647058826</v>
      </c>
      <c r="F80" s="113"/>
      <c r="G80" s="5"/>
      <c r="H80"/>
      <c r="I80"/>
    </row>
    <row r="81" spans="1:20" x14ac:dyDescent="0.25">
      <c r="A81" s="2">
        <v>71</v>
      </c>
      <c r="B81" s="4">
        <v>170804130113</v>
      </c>
      <c r="C81" s="121">
        <v>29.23076923076923</v>
      </c>
      <c r="D81" s="112"/>
      <c r="E81" s="121">
        <v>35.294117647058826</v>
      </c>
      <c r="F81" s="113"/>
      <c r="G81" s="5"/>
      <c r="H81"/>
      <c r="I81"/>
    </row>
    <row r="82" spans="1:20" x14ac:dyDescent="0.25">
      <c r="A82" s="2">
        <v>72</v>
      </c>
      <c r="B82" s="4">
        <v>170804130117</v>
      </c>
      <c r="C82" s="121">
        <v>40</v>
      </c>
      <c r="D82" s="3"/>
      <c r="E82" s="121">
        <v>45.882352941176471</v>
      </c>
      <c r="F82" s="49"/>
      <c r="G82" s="5"/>
      <c r="H82"/>
      <c r="I82"/>
    </row>
    <row r="83" spans="1:20" x14ac:dyDescent="0.25">
      <c r="A83" s="2">
        <v>73</v>
      </c>
      <c r="B83" s="4">
        <v>170804130118</v>
      </c>
      <c r="C83" s="121">
        <v>40</v>
      </c>
      <c r="D83" s="5"/>
      <c r="E83" s="121">
        <v>33.529411764705884</v>
      </c>
      <c r="F83" s="5"/>
      <c r="G83" s="5"/>
      <c r="H83"/>
      <c r="I83"/>
    </row>
    <row r="84" spans="1:20" x14ac:dyDescent="0.25">
      <c r="A84" s="2">
        <v>74</v>
      </c>
      <c r="B84" s="4">
        <v>170804130119</v>
      </c>
      <c r="C84" s="121">
        <v>39.230769230769234</v>
      </c>
      <c r="D84" s="115"/>
      <c r="E84" s="121">
        <v>35.882352941176471</v>
      </c>
      <c r="F84" s="115"/>
      <c r="G84" s="5"/>
      <c r="H84"/>
      <c r="I84"/>
    </row>
    <row r="85" spans="1:20" ht="15.75" x14ac:dyDescent="0.25">
      <c r="A85" s="2">
        <v>75</v>
      </c>
      <c r="B85" s="4">
        <v>170804130120</v>
      </c>
      <c r="C85" s="121">
        <v>36.153846153846153</v>
      </c>
      <c r="D85" s="5"/>
      <c r="E85" s="121">
        <v>30.588235294117649</v>
      </c>
      <c r="F85" s="5"/>
      <c r="G85" s="5"/>
      <c r="H85"/>
      <c r="I85"/>
      <c r="T85" s="6"/>
    </row>
    <row r="86" spans="1:20" ht="15.75" x14ac:dyDescent="0.25">
      <c r="A86" s="2">
        <v>76</v>
      </c>
      <c r="B86" s="4">
        <v>170804130123</v>
      </c>
      <c r="C86" s="121">
        <v>38.46153846153846</v>
      </c>
      <c r="D86" s="116"/>
      <c r="E86" s="121">
        <v>28.235294117647058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 spans="1:20" x14ac:dyDescent="0.25">
      <c r="A87" s="2">
        <v>77</v>
      </c>
      <c r="B87" s="4">
        <v>170804130124</v>
      </c>
      <c r="C87" s="121">
        <v>25.384615384615383</v>
      </c>
      <c r="D87" s="5"/>
      <c r="E87" s="121">
        <v>28.235294117647058</v>
      </c>
      <c r="F87" s="5"/>
      <c r="G87" s="5"/>
      <c r="H87"/>
      <c r="I87"/>
    </row>
    <row r="88" spans="1:20" x14ac:dyDescent="0.25">
      <c r="A88" s="2">
        <v>78</v>
      </c>
      <c r="B88" s="4">
        <v>170804130125</v>
      </c>
      <c r="C88" s="121">
        <v>34.615384615384613</v>
      </c>
      <c r="D88" s="5"/>
      <c r="E88" s="121">
        <v>39.411764705882355</v>
      </c>
      <c r="F88" s="5"/>
      <c r="G88" s="5"/>
      <c r="H88"/>
      <c r="I88"/>
    </row>
    <row r="89" spans="1:20" x14ac:dyDescent="0.25">
      <c r="A89" s="2">
        <v>79</v>
      </c>
      <c r="B89" s="4">
        <v>170804130126</v>
      </c>
      <c r="C89" s="121">
        <v>43.846153846153847</v>
      </c>
      <c r="D89" s="5"/>
      <c r="E89" s="121">
        <v>45.294117647058826</v>
      </c>
      <c r="F89" s="5"/>
      <c r="G89" s="5"/>
      <c r="H89"/>
      <c r="I89"/>
    </row>
    <row r="90" spans="1:20" x14ac:dyDescent="0.25">
      <c r="A90" s="2">
        <v>80</v>
      </c>
      <c r="B90" s="4">
        <v>170804130127</v>
      </c>
      <c r="C90" s="121">
        <v>31.53846153846154</v>
      </c>
      <c r="D90" s="5"/>
      <c r="E90" s="121">
        <v>33.529411764705884</v>
      </c>
      <c r="F90" s="5"/>
      <c r="G90" s="5"/>
      <c r="H90"/>
      <c r="I90"/>
    </row>
    <row r="91" spans="1:20" x14ac:dyDescent="0.25">
      <c r="A91" s="2">
        <v>81</v>
      </c>
      <c r="B91" s="4">
        <v>170804130128</v>
      </c>
      <c r="C91" s="121">
        <v>40</v>
      </c>
      <c r="D91" s="5"/>
      <c r="E91" s="121">
        <v>35.294117647058826</v>
      </c>
      <c r="F91" s="5"/>
      <c r="G91" s="5"/>
      <c r="H91"/>
      <c r="I91"/>
    </row>
    <row r="92" spans="1:20" ht="15.75" x14ac:dyDescent="0.25">
      <c r="A92" s="2">
        <v>82</v>
      </c>
      <c r="B92" s="4">
        <v>170804130131</v>
      </c>
      <c r="C92" s="121">
        <v>30</v>
      </c>
      <c r="D92" s="5"/>
      <c r="E92" s="121">
        <v>34.705882352941174</v>
      </c>
      <c r="F92" s="5"/>
      <c r="G92" s="5"/>
      <c r="H92"/>
      <c r="I92"/>
      <c r="T92" s="6"/>
    </row>
    <row r="93" spans="1:20" ht="15.75" x14ac:dyDescent="0.25">
      <c r="A93" s="2">
        <v>83</v>
      </c>
      <c r="B93" s="4">
        <v>170804130132</v>
      </c>
      <c r="C93" s="121">
        <v>26.923076923076923</v>
      </c>
      <c r="D93" s="5"/>
      <c r="E93" s="121">
        <v>29.411764705882351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 spans="1:20" x14ac:dyDescent="0.25">
      <c r="A94" s="2">
        <v>84</v>
      </c>
      <c r="B94" s="4">
        <v>170804130133</v>
      </c>
      <c r="C94" s="121">
        <v>35.384615384615387</v>
      </c>
      <c r="D94" s="5"/>
      <c r="E94" s="121">
        <v>34.705882352941174</v>
      </c>
      <c r="F94" s="5"/>
      <c r="G94" s="5"/>
      <c r="H94"/>
      <c r="I94"/>
    </row>
    <row r="95" spans="1:20" x14ac:dyDescent="0.25">
      <c r="A95" s="2">
        <v>85</v>
      </c>
      <c r="B95" s="4">
        <v>170804130134</v>
      </c>
      <c r="C95" s="121">
        <v>40</v>
      </c>
      <c r="D95" s="5"/>
      <c r="E95" s="121">
        <v>37.647058823529413</v>
      </c>
      <c r="F95" s="5"/>
      <c r="G95" s="5"/>
      <c r="H95"/>
      <c r="I95"/>
    </row>
    <row r="96" spans="1:20" x14ac:dyDescent="0.25">
      <c r="A96" s="2">
        <v>86</v>
      </c>
      <c r="B96" s="4">
        <v>170804130136</v>
      </c>
      <c r="C96" s="121">
        <v>33.846153846153847</v>
      </c>
      <c r="D96" s="5"/>
      <c r="E96" s="121">
        <v>37.647058823529413</v>
      </c>
      <c r="F96" s="5"/>
      <c r="G96" s="5"/>
      <c r="H96"/>
      <c r="I96"/>
    </row>
    <row r="97" spans="1:20" x14ac:dyDescent="0.25">
      <c r="A97" s="2">
        <v>87</v>
      </c>
      <c r="B97" s="4">
        <v>170804130137</v>
      </c>
      <c r="C97" s="121">
        <v>36.153846153846153</v>
      </c>
      <c r="D97" s="5"/>
      <c r="E97" s="121">
        <v>35.882352941176471</v>
      </c>
      <c r="F97" s="5"/>
      <c r="G97" s="5"/>
      <c r="H97"/>
      <c r="I97"/>
    </row>
    <row r="98" spans="1:20" x14ac:dyDescent="0.25">
      <c r="A98" s="2">
        <v>88</v>
      </c>
      <c r="B98" s="4">
        <v>170804130139</v>
      </c>
      <c r="C98" s="121">
        <v>42.307692307692307</v>
      </c>
      <c r="D98" s="5"/>
      <c r="E98" s="121">
        <v>38.823529411764703</v>
      </c>
      <c r="F98" s="5"/>
      <c r="G98" s="5"/>
      <c r="H98"/>
      <c r="I98"/>
    </row>
    <row r="99" spans="1:20" x14ac:dyDescent="0.25">
      <c r="A99" s="2">
        <v>89</v>
      </c>
      <c r="B99" s="4">
        <v>170804130140</v>
      </c>
      <c r="C99" s="121">
        <v>37.692307692307693</v>
      </c>
      <c r="D99" s="5"/>
      <c r="E99" s="121">
        <v>39.411764705882355</v>
      </c>
      <c r="F99" s="5"/>
      <c r="G99" s="5"/>
      <c r="H99"/>
      <c r="I99"/>
    </row>
    <row r="100" spans="1:20" ht="15.75" x14ac:dyDescent="0.25">
      <c r="A100" s="2">
        <v>90</v>
      </c>
      <c r="B100" s="4">
        <v>170804130142</v>
      </c>
      <c r="C100" s="121">
        <v>36.92307692307692</v>
      </c>
      <c r="D100" s="5"/>
      <c r="E100" s="121">
        <v>31.764705882352942</v>
      </c>
      <c r="F100" s="5"/>
      <c r="G100" s="5"/>
      <c r="H100"/>
      <c r="I100"/>
      <c r="T100" s="6"/>
    </row>
    <row r="101" spans="1:20" ht="15.75" x14ac:dyDescent="0.25">
      <c r="A101" s="2">
        <v>91</v>
      </c>
      <c r="B101" s="4">
        <v>170804130143</v>
      </c>
      <c r="C101" s="121">
        <v>36.92307692307692</v>
      </c>
      <c r="D101" s="5"/>
      <c r="E101" s="121">
        <v>40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 spans="1:20" x14ac:dyDescent="0.25">
      <c r="A102" s="2">
        <v>92</v>
      </c>
      <c r="B102" s="4">
        <v>170804130144</v>
      </c>
      <c r="C102" s="121">
        <v>33.846153846153847</v>
      </c>
      <c r="D102" s="5"/>
      <c r="E102" s="121">
        <v>37.647058823529413</v>
      </c>
      <c r="F102" s="5"/>
      <c r="G102" s="5"/>
      <c r="H102"/>
      <c r="I102"/>
    </row>
    <row r="103" spans="1:20" x14ac:dyDescent="0.25">
      <c r="A103" s="2">
        <v>93</v>
      </c>
      <c r="B103" s="4">
        <v>170804130145</v>
      </c>
      <c r="C103" s="121">
        <v>35.384615384615387</v>
      </c>
      <c r="E103" s="121">
        <v>40</v>
      </c>
      <c r="G103" s="5"/>
      <c r="H103"/>
      <c r="I103"/>
    </row>
    <row r="104" spans="1:20" x14ac:dyDescent="0.25">
      <c r="A104" s="2">
        <v>94</v>
      </c>
      <c r="B104" s="4">
        <v>170804130146</v>
      </c>
      <c r="C104" s="121">
        <v>41.53846153846154</v>
      </c>
      <c r="E104" s="121">
        <v>33.529411764705884</v>
      </c>
      <c r="H104"/>
      <c r="I104"/>
    </row>
    <row r="105" spans="1:20" x14ac:dyDescent="0.25">
      <c r="A105" s="2">
        <v>95</v>
      </c>
      <c r="B105" s="4">
        <v>170804130147</v>
      </c>
      <c r="C105" s="121">
        <v>43.07692307692308</v>
      </c>
      <c r="E105" s="121">
        <v>39.411764705882355</v>
      </c>
    </row>
    <row r="106" spans="1:20" x14ac:dyDescent="0.25">
      <c r="A106" s="2">
        <v>96</v>
      </c>
      <c r="B106" s="4">
        <v>170804130148</v>
      </c>
      <c r="C106" s="121">
        <v>25.384615384615383</v>
      </c>
      <c r="E106" s="121">
        <v>30.588235294117649</v>
      </c>
    </row>
    <row r="107" spans="1:20" x14ac:dyDescent="0.25">
      <c r="A107" s="2">
        <v>97</v>
      </c>
      <c r="B107" s="4">
        <v>170804130149</v>
      </c>
      <c r="C107" s="121">
        <v>36.92307692307692</v>
      </c>
      <c r="E107" s="121">
        <v>36.470588235294116</v>
      </c>
    </row>
    <row r="108" spans="1:20" x14ac:dyDescent="0.25">
      <c r="A108" s="2">
        <v>98</v>
      </c>
      <c r="B108" s="4">
        <v>170804130150</v>
      </c>
      <c r="C108" s="121">
        <v>39.230769230769234</v>
      </c>
      <c r="E108" s="121">
        <v>39.411764705882355</v>
      </c>
    </row>
    <row r="109" spans="1:20" x14ac:dyDescent="0.25">
      <c r="A109" s="2">
        <v>99</v>
      </c>
      <c r="B109" s="4">
        <v>170804130151</v>
      </c>
      <c r="C109" s="121">
        <v>39.230769230769234</v>
      </c>
      <c r="E109" s="121">
        <v>31.176470588235293</v>
      </c>
    </row>
    <row r="110" spans="1:20" x14ac:dyDescent="0.25">
      <c r="A110" s="2">
        <v>100</v>
      </c>
      <c r="B110" s="4">
        <v>170804130152</v>
      </c>
      <c r="C110" s="121">
        <v>40.769230769230766</v>
      </c>
      <c r="E110" s="121">
        <v>42.941176470588232</v>
      </c>
    </row>
    <row r="111" spans="1:20" x14ac:dyDescent="0.25">
      <c r="A111" s="2">
        <v>101</v>
      </c>
      <c r="B111" s="4">
        <v>170804130154</v>
      </c>
      <c r="C111" s="121">
        <v>36.92307692307692</v>
      </c>
      <c r="E111" s="121">
        <v>40.588235294117645</v>
      </c>
    </row>
    <row r="112" spans="1:20" x14ac:dyDescent="0.25">
      <c r="A112" s="2">
        <v>102</v>
      </c>
      <c r="B112" s="4">
        <v>170804130155</v>
      </c>
      <c r="C112" s="121">
        <v>35.384615384615387</v>
      </c>
      <c r="E112" s="121">
        <v>37.058823529411768</v>
      </c>
    </row>
    <row r="113" spans="1:5" x14ac:dyDescent="0.25">
      <c r="A113" s="2">
        <v>103</v>
      </c>
      <c r="B113" s="4">
        <v>170804130157</v>
      </c>
      <c r="C113" s="121">
        <v>30</v>
      </c>
      <c r="E113" s="121">
        <v>34.117647058823529</v>
      </c>
    </row>
    <row r="114" spans="1:5" x14ac:dyDescent="0.25">
      <c r="A114" s="2">
        <v>104</v>
      </c>
      <c r="B114" s="4">
        <v>170804130158</v>
      </c>
      <c r="C114" s="121">
        <v>26.923076923076923</v>
      </c>
      <c r="E114" s="121">
        <v>30.588235294117649</v>
      </c>
    </row>
    <row r="115" spans="1:5" x14ac:dyDescent="0.25">
      <c r="A115" s="2">
        <v>105</v>
      </c>
      <c r="B115" s="4">
        <v>170804130159</v>
      </c>
      <c r="C115" s="121">
        <v>32.307692307692307</v>
      </c>
      <c r="E115" s="121">
        <v>40.588235294117645</v>
      </c>
    </row>
    <row r="116" spans="1:5" x14ac:dyDescent="0.25">
      <c r="A116" s="2">
        <v>106</v>
      </c>
      <c r="B116" s="4">
        <v>170804130160</v>
      </c>
      <c r="C116" s="121">
        <v>35.384615384615387</v>
      </c>
      <c r="E116" s="121">
        <v>35.882352941176471</v>
      </c>
    </row>
    <row r="117" spans="1:5" x14ac:dyDescent="0.25">
      <c r="A117" s="2">
        <v>107</v>
      </c>
      <c r="B117" s="4">
        <v>170804130161</v>
      </c>
      <c r="C117" s="121">
        <v>39.230769230769234</v>
      </c>
      <c r="E117" s="121">
        <v>40</v>
      </c>
    </row>
    <row r="118" spans="1:5" x14ac:dyDescent="0.25">
      <c r="A118" s="2">
        <v>108</v>
      </c>
      <c r="B118" s="4">
        <v>170804130162</v>
      </c>
      <c r="C118" s="121">
        <v>40</v>
      </c>
      <c r="E118" s="121">
        <v>40.588235294117645</v>
      </c>
    </row>
    <row r="119" spans="1:5" x14ac:dyDescent="0.25">
      <c r="A119" s="2">
        <v>109</v>
      </c>
      <c r="B119" s="4">
        <v>170804130163</v>
      </c>
      <c r="C119" s="121">
        <v>35.384615384615387</v>
      </c>
      <c r="E119" s="121">
        <v>29.411764705882351</v>
      </c>
    </row>
    <row r="120" spans="1:5" x14ac:dyDescent="0.25">
      <c r="A120" s="2">
        <v>110</v>
      </c>
      <c r="B120" s="4">
        <v>170804130167</v>
      </c>
      <c r="C120" s="121">
        <v>43.07692307692308</v>
      </c>
      <c r="E120" s="121">
        <v>42.352941176470587</v>
      </c>
    </row>
    <row r="121" spans="1:5" x14ac:dyDescent="0.25">
      <c r="A121" s="2">
        <v>111</v>
      </c>
      <c r="B121" s="4">
        <v>170804130168</v>
      </c>
      <c r="C121" s="121">
        <v>33.07692307692308</v>
      </c>
      <c r="E121" s="121">
        <v>34.705882352941174</v>
      </c>
    </row>
    <row r="122" spans="1:5" x14ac:dyDescent="0.25">
      <c r="A122" s="2">
        <v>112</v>
      </c>
      <c r="B122" s="4">
        <v>170804130169</v>
      </c>
      <c r="C122" s="121">
        <v>43.846153846153847</v>
      </c>
      <c r="E122" s="121">
        <v>40</v>
      </c>
    </row>
    <row r="123" spans="1:5" x14ac:dyDescent="0.25">
      <c r="A123" s="2">
        <v>113</v>
      </c>
      <c r="B123" s="4">
        <v>170804130171</v>
      </c>
      <c r="C123" s="121">
        <v>9.2307692307692299</v>
      </c>
      <c r="E123" s="121">
        <v>0</v>
      </c>
    </row>
    <row r="124" spans="1:5" x14ac:dyDescent="0.25">
      <c r="A124" s="2">
        <v>114</v>
      </c>
      <c r="B124" s="4">
        <v>170804130172</v>
      </c>
      <c r="C124" s="121">
        <v>40.769230769230766</v>
      </c>
      <c r="E124" s="121">
        <v>38.823529411764703</v>
      </c>
    </row>
    <row r="125" spans="1:5" x14ac:dyDescent="0.25">
      <c r="A125" s="2">
        <v>115</v>
      </c>
      <c r="B125" s="4">
        <v>170804130173</v>
      </c>
      <c r="C125" s="121">
        <v>33.07692307692308</v>
      </c>
      <c r="E125" s="121">
        <v>32.352941176470587</v>
      </c>
    </row>
    <row r="126" spans="1:5" x14ac:dyDescent="0.25">
      <c r="A126" s="2">
        <v>116</v>
      </c>
      <c r="B126" s="4">
        <v>170804130174</v>
      </c>
      <c r="C126" s="121">
        <v>31.53846153846154</v>
      </c>
      <c r="E126" s="121">
        <v>34.117647058823529</v>
      </c>
    </row>
    <row r="127" spans="1:5" x14ac:dyDescent="0.25">
      <c r="A127" s="2">
        <v>117</v>
      </c>
      <c r="B127" s="4">
        <v>170804130176</v>
      </c>
      <c r="C127" s="121">
        <v>38.46153846153846</v>
      </c>
      <c r="E127" s="121">
        <v>44.117647058823529</v>
      </c>
    </row>
    <row r="128" spans="1:5" x14ac:dyDescent="0.25">
      <c r="A128" s="2">
        <v>118</v>
      </c>
      <c r="B128" s="4">
        <v>170804130177</v>
      </c>
      <c r="C128" s="121">
        <v>41.53846153846154</v>
      </c>
      <c r="E128" s="121">
        <v>44.705882352941174</v>
      </c>
    </row>
    <row r="129" spans="1:5" x14ac:dyDescent="0.25">
      <c r="A129" s="2">
        <v>119</v>
      </c>
      <c r="B129" s="4">
        <v>170804130178</v>
      </c>
      <c r="C129" s="121">
        <v>33.07692307692308</v>
      </c>
      <c r="E129" s="121">
        <v>34.117647058823529</v>
      </c>
    </row>
    <row r="130" spans="1:5" x14ac:dyDescent="0.25">
      <c r="A130" s="2">
        <v>120</v>
      </c>
      <c r="B130" s="4">
        <v>170804130179</v>
      </c>
      <c r="C130" s="121">
        <v>26.923076923076923</v>
      </c>
      <c r="E130" s="121">
        <v>27.647058823529413</v>
      </c>
    </row>
    <row r="131" spans="1:5" x14ac:dyDescent="0.25">
      <c r="A131" s="2">
        <v>121</v>
      </c>
      <c r="B131" s="4">
        <v>170804130180</v>
      </c>
      <c r="C131" s="121">
        <v>35.384615384615387</v>
      </c>
      <c r="E131" s="121">
        <v>41.176470588235297</v>
      </c>
    </row>
    <row r="132" spans="1:5" x14ac:dyDescent="0.25">
      <c r="A132" s="2">
        <v>122</v>
      </c>
      <c r="B132" s="4">
        <v>170804130181</v>
      </c>
      <c r="C132" s="121">
        <v>33.846153846153847</v>
      </c>
      <c r="E132" s="121">
        <v>35.294117647058826</v>
      </c>
    </row>
    <row r="133" spans="1:5" x14ac:dyDescent="0.25">
      <c r="A133" s="2">
        <v>123</v>
      </c>
      <c r="B133" s="4">
        <v>170804130183</v>
      </c>
      <c r="C133" s="121">
        <v>33.846153846153847</v>
      </c>
      <c r="E133" s="121">
        <v>34.705882352941174</v>
      </c>
    </row>
    <row r="134" spans="1:5" x14ac:dyDescent="0.25">
      <c r="A134" s="2">
        <v>124</v>
      </c>
      <c r="B134" s="4">
        <v>170804130185</v>
      </c>
      <c r="C134" s="121">
        <v>36.153846153846153</v>
      </c>
      <c r="E134" s="121">
        <v>42.352941176470587</v>
      </c>
    </row>
    <row r="135" spans="1:5" x14ac:dyDescent="0.25">
      <c r="A135" s="2">
        <v>125</v>
      </c>
      <c r="B135" s="4">
        <v>170804130186</v>
      </c>
      <c r="C135" s="121">
        <v>34.615384615384613</v>
      </c>
      <c r="E135" s="121">
        <v>36.470588235294116</v>
      </c>
    </row>
    <row r="136" spans="1:5" x14ac:dyDescent="0.25">
      <c r="A136" s="2">
        <v>126</v>
      </c>
      <c r="B136" s="4">
        <v>170804130187</v>
      </c>
      <c r="C136" s="121">
        <v>29.23076923076923</v>
      </c>
      <c r="E136" s="121">
        <v>30</v>
      </c>
    </row>
    <row r="137" spans="1:5" x14ac:dyDescent="0.25">
      <c r="A137" s="2">
        <v>127</v>
      </c>
      <c r="B137" s="4">
        <v>170804130188</v>
      </c>
      <c r="C137" s="121">
        <v>43.07692307692308</v>
      </c>
      <c r="E137" s="121">
        <v>42.941176470588232</v>
      </c>
    </row>
    <row r="138" spans="1:5" x14ac:dyDescent="0.25">
      <c r="A138" s="2">
        <v>128</v>
      </c>
      <c r="B138" s="4">
        <v>170804130189</v>
      </c>
      <c r="C138" s="121">
        <v>49.230769230769234</v>
      </c>
      <c r="E138" s="121">
        <v>39.411764705882355</v>
      </c>
    </row>
    <row r="139" spans="1:5" x14ac:dyDescent="0.25">
      <c r="A139" s="2">
        <v>129</v>
      </c>
      <c r="B139" s="4">
        <v>170804130190</v>
      </c>
      <c r="C139" s="121">
        <v>40.769230769230766</v>
      </c>
      <c r="E139" s="121">
        <v>44.705882352941174</v>
      </c>
    </row>
    <row r="140" spans="1:5" x14ac:dyDescent="0.25">
      <c r="A140" s="2">
        <v>130</v>
      </c>
      <c r="B140" s="4">
        <v>170804130191</v>
      </c>
      <c r="C140" s="121">
        <v>40.769230769230766</v>
      </c>
      <c r="E140" s="121">
        <v>45.294117647058826</v>
      </c>
    </row>
    <row r="141" spans="1:5" x14ac:dyDescent="0.25">
      <c r="A141" s="2">
        <v>131</v>
      </c>
      <c r="B141" s="4">
        <v>170804130192</v>
      </c>
      <c r="C141" s="121">
        <v>30.76923076923077</v>
      </c>
      <c r="E141" s="121">
        <v>29.411764705882351</v>
      </c>
    </row>
    <row r="142" spans="1:5" x14ac:dyDescent="0.25">
      <c r="A142" s="2">
        <v>132</v>
      </c>
      <c r="B142" s="4">
        <v>170804130195</v>
      </c>
      <c r="C142" s="121">
        <v>36.92307692307692</v>
      </c>
      <c r="E142" s="121">
        <v>39.411764705882355</v>
      </c>
    </row>
    <row r="143" spans="1:5" x14ac:dyDescent="0.25">
      <c r="A143" s="2">
        <v>133</v>
      </c>
      <c r="B143" s="4">
        <v>170804130196</v>
      </c>
      <c r="C143" s="121">
        <v>33.846153846153847</v>
      </c>
      <c r="E143" s="121">
        <v>37.647058823529413</v>
      </c>
    </row>
    <row r="144" spans="1:5" x14ac:dyDescent="0.25">
      <c r="A144" s="2">
        <v>134</v>
      </c>
      <c r="B144" s="4">
        <v>170804130197</v>
      </c>
      <c r="C144" s="121">
        <v>30.76923076923077</v>
      </c>
      <c r="E144" s="121">
        <v>4.7058823529411766</v>
      </c>
    </row>
    <row r="145" spans="1:5" x14ac:dyDescent="0.25">
      <c r="A145" s="2">
        <v>135</v>
      </c>
      <c r="B145" s="4">
        <v>170804130198</v>
      </c>
      <c r="C145" s="121">
        <v>29.23076923076923</v>
      </c>
      <c r="E145" s="121">
        <v>33.529411764705884</v>
      </c>
    </row>
    <row r="146" spans="1:5" x14ac:dyDescent="0.25">
      <c r="A146" s="2">
        <v>136</v>
      </c>
      <c r="B146" s="4">
        <v>170804130199</v>
      </c>
      <c r="C146" s="121">
        <v>41.53846153846154</v>
      </c>
      <c r="E146" s="121">
        <v>40.588235294117645</v>
      </c>
    </row>
    <row r="147" spans="1:5" x14ac:dyDescent="0.25">
      <c r="A147" s="2">
        <v>137</v>
      </c>
      <c r="B147" s="4">
        <v>170804130200</v>
      </c>
      <c r="C147" s="121">
        <v>37.692307692307693</v>
      </c>
      <c r="E147" s="121">
        <v>40</v>
      </c>
    </row>
    <row r="148" spans="1:5" x14ac:dyDescent="0.25">
      <c r="A148" s="2">
        <v>138</v>
      </c>
      <c r="B148" s="4">
        <v>170804130202</v>
      </c>
      <c r="C148" s="121">
        <v>36.92307692307692</v>
      </c>
      <c r="E148" s="121">
        <v>38.235294117647058</v>
      </c>
    </row>
    <row r="149" spans="1:5" x14ac:dyDescent="0.25">
      <c r="A149" s="2">
        <v>139</v>
      </c>
      <c r="B149" s="4">
        <v>170804130203</v>
      </c>
      <c r="C149" s="121">
        <v>41.53846153846154</v>
      </c>
      <c r="E149" s="121">
        <v>42.352941176470587</v>
      </c>
    </row>
    <row r="150" spans="1:5" x14ac:dyDescent="0.25">
      <c r="A150" s="2">
        <v>140</v>
      </c>
      <c r="B150" s="4">
        <v>170804130204</v>
      </c>
      <c r="C150" s="121">
        <v>36.153846153846153</v>
      </c>
      <c r="E150" s="121">
        <v>36.470588235294116</v>
      </c>
    </row>
    <row r="151" spans="1:5" x14ac:dyDescent="0.25">
      <c r="A151" s="2">
        <v>141</v>
      </c>
      <c r="B151" s="4">
        <v>170804130205</v>
      </c>
      <c r="C151" s="121">
        <v>27.692307692307693</v>
      </c>
      <c r="E151" s="121">
        <v>30.588235294117649</v>
      </c>
    </row>
    <row r="152" spans="1:5" x14ac:dyDescent="0.25">
      <c r="A152" s="2">
        <v>142</v>
      </c>
      <c r="B152" s="4">
        <v>170804130206</v>
      </c>
      <c r="C152" s="121">
        <v>26.153846153846153</v>
      </c>
      <c r="E152" s="121">
        <v>34.705882352941174</v>
      </c>
    </row>
    <row r="153" spans="1:5" x14ac:dyDescent="0.25">
      <c r="A153" s="2">
        <v>143</v>
      </c>
      <c r="B153" s="4">
        <v>170804130207</v>
      </c>
      <c r="C153" s="121">
        <v>40</v>
      </c>
      <c r="E153" s="121">
        <v>43.529411764705884</v>
      </c>
    </row>
    <row r="154" spans="1:5" x14ac:dyDescent="0.25">
      <c r="A154" s="2">
        <v>144</v>
      </c>
      <c r="B154" s="4">
        <v>170804130208</v>
      </c>
      <c r="C154" s="121">
        <v>33.07692307692308</v>
      </c>
      <c r="E154" s="121">
        <v>41.176470588235297</v>
      </c>
    </row>
    <row r="155" spans="1:5" x14ac:dyDescent="0.25">
      <c r="A155" s="2">
        <v>145</v>
      </c>
      <c r="B155" s="4">
        <v>170804130209</v>
      </c>
      <c r="C155" s="121">
        <v>39.230769230769234</v>
      </c>
      <c r="E155" s="121">
        <v>42.941176470588232</v>
      </c>
    </row>
    <row r="156" spans="1:5" x14ac:dyDescent="0.25">
      <c r="A156" s="2">
        <v>146</v>
      </c>
      <c r="B156" s="4">
        <v>170804130211</v>
      </c>
      <c r="C156" s="121">
        <v>39.230769230769234</v>
      </c>
      <c r="E156" s="121">
        <v>42.941176470588232</v>
      </c>
    </row>
    <row r="157" spans="1:5" x14ac:dyDescent="0.25">
      <c r="A157" s="2">
        <v>147</v>
      </c>
      <c r="B157" s="4">
        <v>170804130212</v>
      </c>
      <c r="C157" s="121">
        <v>29.23076923076923</v>
      </c>
      <c r="E157" s="121">
        <v>33.529411764705884</v>
      </c>
    </row>
    <row r="158" spans="1:5" x14ac:dyDescent="0.25">
      <c r="A158" s="2">
        <v>148</v>
      </c>
      <c r="B158" s="4">
        <v>170804130213</v>
      </c>
      <c r="C158" s="121">
        <v>32.307692307692307</v>
      </c>
      <c r="E158" s="121">
        <v>40</v>
      </c>
    </row>
    <row r="159" spans="1:5" x14ac:dyDescent="0.25">
      <c r="A159" s="2">
        <v>149</v>
      </c>
      <c r="B159" s="4">
        <v>170804130214</v>
      </c>
      <c r="C159" s="121">
        <v>38.46153846153846</v>
      </c>
      <c r="E159" s="121">
        <v>38.823529411764703</v>
      </c>
    </row>
    <row r="160" spans="1:5" x14ac:dyDescent="0.25">
      <c r="A160" s="2">
        <v>150</v>
      </c>
      <c r="B160" s="4">
        <v>170804130216</v>
      </c>
      <c r="C160" s="121">
        <v>34.615384615384613</v>
      </c>
      <c r="E160" s="121">
        <v>38.235294117647058</v>
      </c>
    </row>
    <row r="161" spans="1:5" x14ac:dyDescent="0.25">
      <c r="A161" s="2">
        <v>151</v>
      </c>
      <c r="B161" s="4">
        <v>170804130217</v>
      </c>
      <c r="C161" s="121">
        <v>40</v>
      </c>
      <c r="E161" s="121">
        <v>41.176470588235297</v>
      </c>
    </row>
    <row r="162" spans="1:5" x14ac:dyDescent="0.25">
      <c r="A162" s="2">
        <v>152</v>
      </c>
      <c r="B162" s="4">
        <v>170804130218</v>
      </c>
      <c r="C162" s="121">
        <v>36.153846153846153</v>
      </c>
      <c r="E162" s="121">
        <v>38.823529411764703</v>
      </c>
    </row>
    <row r="163" spans="1:5" x14ac:dyDescent="0.25">
      <c r="A163" s="2">
        <v>153</v>
      </c>
      <c r="B163" s="4">
        <v>170804130220</v>
      </c>
      <c r="C163" s="121">
        <v>33.846153846153847</v>
      </c>
      <c r="E163" s="121">
        <v>37.647058823529413</v>
      </c>
    </row>
    <row r="164" spans="1:5" x14ac:dyDescent="0.25">
      <c r="A164" s="2">
        <v>154</v>
      </c>
      <c r="B164" s="4">
        <v>170804130221</v>
      </c>
      <c r="C164" s="121">
        <v>44.615384615384613</v>
      </c>
      <c r="E164" s="121">
        <v>43.529411764705884</v>
      </c>
    </row>
    <row r="165" spans="1:5" x14ac:dyDescent="0.25">
      <c r="A165" s="2">
        <v>155</v>
      </c>
      <c r="B165" s="4">
        <v>170804130222</v>
      </c>
      <c r="C165" s="121">
        <v>36.92307692307692</v>
      </c>
      <c r="E165" s="121">
        <v>38.235294117647058</v>
      </c>
    </row>
    <row r="166" spans="1:5" x14ac:dyDescent="0.25">
      <c r="A166" s="2">
        <v>156</v>
      </c>
      <c r="B166" s="4">
        <v>170804130223</v>
      </c>
      <c r="C166" s="121">
        <v>40</v>
      </c>
      <c r="E166" s="121">
        <v>35.882352941176471</v>
      </c>
    </row>
    <row r="167" spans="1:5" x14ac:dyDescent="0.25">
      <c r="A167" s="2">
        <v>157</v>
      </c>
      <c r="B167" s="4">
        <v>170804130224</v>
      </c>
      <c r="C167" s="121">
        <v>40.769230769230766</v>
      </c>
      <c r="E167" s="121">
        <v>32.941176470588232</v>
      </c>
    </row>
    <row r="168" spans="1:5" x14ac:dyDescent="0.25">
      <c r="A168" s="2">
        <v>158</v>
      </c>
      <c r="B168" s="4">
        <v>170804130226</v>
      </c>
      <c r="C168" s="121">
        <v>32.307692307692307</v>
      </c>
      <c r="E168" s="121">
        <v>28.823529411764707</v>
      </c>
    </row>
    <row r="169" spans="1:5" x14ac:dyDescent="0.25">
      <c r="A169" s="2">
        <v>159</v>
      </c>
      <c r="B169" s="4">
        <v>170804130227</v>
      </c>
      <c r="C169" s="121">
        <v>31.53846153846154</v>
      </c>
      <c r="E169" s="121">
        <v>30.588235294117649</v>
      </c>
    </row>
    <row r="170" spans="1:5" x14ac:dyDescent="0.25">
      <c r="A170" s="2">
        <v>160</v>
      </c>
      <c r="B170" s="4">
        <v>170804130229</v>
      </c>
      <c r="C170" s="121">
        <v>43.07692307692308</v>
      </c>
      <c r="E170" s="121">
        <v>37.647058823529413</v>
      </c>
    </row>
    <row r="171" spans="1:5" x14ac:dyDescent="0.25">
      <c r="A171" s="2">
        <v>161</v>
      </c>
      <c r="B171" s="4">
        <v>170804130231</v>
      </c>
      <c r="C171" s="121">
        <v>41.53846153846154</v>
      </c>
      <c r="E171" s="121">
        <v>39.411764705882355</v>
      </c>
    </row>
    <row r="172" spans="1:5" x14ac:dyDescent="0.25">
      <c r="A172" s="2">
        <v>162</v>
      </c>
      <c r="B172" s="4">
        <v>170804130233</v>
      </c>
      <c r="C172" s="121">
        <v>40.769230769230766</v>
      </c>
      <c r="E172" s="121">
        <v>38.235294117647058</v>
      </c>
    </row>
    <row r="173" spans="1:5" x14ac:dyDescent="0.25">
      <c r="A173" s="2">
        <v>163</v>
      </c>
      <c r="B173" s="4">
        <v>170804130234</v>
      </c>
      <c r="C173" s="121">
        <v>46.153846153846153</v>
      </c>
      <c r="E173" s="121">
        <v>41.764705882352942</v>
      </c>
    </row>
    <row r="174" spans="1:5" x14ac:dyDescent="0.25">
      <c r="A174" s="2">
        <v>164</v>
      </c>
      <c r="B174" s="4">
        <v>170804130241</v>
      </c>
      <c r="C174" s="121">
        <v>24.615384615384617</v>
      </c>
      <c r="E174" s="121">
        <v>26.470588235294116</v>
      </c>
    </row>
    <row r="175" spans="1:5" x14ac:dyDescent="0.25">
      <c r="A175" s="2">
        <v>165</v>
      </c>
      <c r="B175" s="4">
        <v>170804130242</v>
      </c>
      <c r="C175" s="121">
        <v>44.615384615384613</v>
      </c>
      <c r="E175" s="121">
        <v>38.823529411764703</v>
      </c>
    </row>
    <row r="176" spans="1:5" x14ac:dyDescent="0.25">
      <c r="A176" s="2">
        <v>166</v>
      </c>
      <c r="B176" s="4">
        <v>170804130243</v>
      </c>
      <c r="C176" s="121">
        <v>28.46153846153846</v>
      </c>
      <c r="E176" s="121">
        <v>32.352941176470587</v>
      </c>
    </row>
    <row r="177" spans="1:5" x14ac:dyDescent="0.25">
      <c r="A177" s="2">
        <v>167</v>
      </c>
      <c r="B177" s="4">
        <v>170804130244</v>
      </c>
      <c r="C177" s="121">
        <v>36.153846153846153</v>
      </c>
      <c r="E177" s="121">
        <v>34.705882352941174</v>
      </c>
    </row>
    <row r="178" spans="1:5" x14ac:dyDescent="0.25">
      <c r="A178" s="2">
        <v>168</v>
      </c>
      <c r="B178" s="4">
        <v>170804130245</v>
      </c>
      <c r="C178" s="121">
        <v>39.230769230769234</v>
      </c>
      <c r="E178" s="121">
        <v>38.823529411764703</v>
      </c>
    </row>
    <row r="179" spans="1:5" x14ac:dyDescent="0.25">
      <c r="A179" s="2">
        <v>169</v>
      </c>
      <c r="B179" s="4">
        <v>170804130246</v>
      </c>
      <c r="C179" s="121">
        <v>27.692307692307693</v>
      </c>
      <c r="E179" s="121">
        <v>24.117647058823529</v>
      </c>
    </row>
    <row r="180" spans="1:5" x14ac:dyDescent="0.25">
      <c r="A180" s="2">
        <v>170</v>
      </c>
      <c r="B180" s="4">
        <v>170804130247</v>
      </c>
      <c r="C180" s="121">
        <v>29.23076923076923</v>
      </c>
      <c r="E180" s="121">
        <v>25.294117647058822</v>
      </c>
    </row>
    <row r="181" spans="1:5" x14ac:dyDescent="0.25">
      <c r="A181" s="2">
        <v>171</v>
      </c>
      <c r="B181" s="4">
        <v>170804130248</v>
      </c>
      <c r="C181" s="121">
        <v>43.846153846153847</v>
      </c>
      <c r="E181" s="121">
        <v>38.235294117647058</v>
      </c>
    </row>
    <row r="182" spans="1:5" x14ac:dyDescent="0.25">
      <c r="A182" s="2">
        <v>172</v>
      </c>
      <c r="B182" s="4">
        <v>170804130249</v>
      </c>
      <c r="C182" s="121">
        <v>40</v>
      </c>
      <c r="E182" s="121">
        <v>38.235294117647058</v>
      </c>
    </row>
    <row r="183" spans="1:5" x14ac:dyDescent="0.25">
      <c r="A183" s="2">
        <v>173</v>
      </c>
      <c r="B183" s="4">
        <v>170804130250</v>
      </c>
      <c r="C183" s="121">
        <v>20.76923076923077</v>
      </c>
      <c r="E183" s="121">
        <v>24.705882352941178</v>
      </c>
    </row>
    <row r="184" spans="1:5" x14ac:dyDescent="0.25">
      <c r="A184" s="2">
        <v>174</v>
      </c>
      <c r="B184" s="4">
        <v>170804130251</v>
      </c>
      <c r="C184" s="121">
        <v>40.769230769230766</v>
      </c>
      <c r="E184" s="121">
        <v>36.470588235294116</v>
      </c>
    </row>
    <row r="185" spans="1:5" x14ac:dyDescent="0.25">
      <c r="A185" s="2">
        <v>175</v>
      </c>
      <c r="B185" s="4">
        <v>170804130253</v>
      </c>
      <c r="C185" s="121">
        <v>26.153846153846153</v>
      </c>
      <c r="E185" s="121">
        <v>27.647058823529413</v>
      </c>
    </row>
    <row r="186" spans="1:5" x14ac:dyDescent="0.25">
      <c r="A186" s="2">
        <v>176</v>
      </c>
      <c r="B186" s="4">
        <v>170804130254</v>
      </c>
      <c r="C186" s="121">
        <v>31.53846153846154</v>
      </c>
      <c r="E186" s="121">
        <v>33.529411764705884</v>
      </c>
    </row>
    <row r="187" spans="1:5" x14ac:dyDescent="0.25">
      <c r="A187" s="2">
        <v>177</v>
      </c>
      <c r="B187" s="4">
        <v>170804130255</v>
      </c>
      <c r="C187" s="121">
        <v>41.53846153846154</v>
      </c>
      <c r="E187" s="121">
        <v>33.529411764705884</v>
      </c>
    </row>
    <row r="188" spans="1:5" x14ac:dyDescent="0.25">
      <c r="A188" s="2">
        <v>178</v>
      </c>
      <c r="B188" s="4">
        <v>170804130256</v>
      </c>
      <c r="C188" s="121">
        <v>38.46153846153846</v>
      </c>
      <c r="E188" s="121">
        <v>33.529411764705884</v>
      </c>
    </row>
    <row r="189" spans="1:5" x14ac:dyDescent="0.25">
      <c r="A189" s="2">
        <v>179</v>
      </c>
      <c r="B189" s="4">
        <v>170804130257</v>
      </c>
      <c r="C189" s="121">
        <v>26.153846153846153</v>
      </c>
      <c r="E189" s="121">
        <v>29.411764705882351</v>
      </c>
    </row>
    <row r="190" spans="1:5" x14ac:dyDescent="0.25">
      <c r="A190" s="2">
        <v>180</v>
      </c>
      <c r="B190" s="4">
        <v>170804130258</v>
      </c>
      <c r="C190" s="121">
        <v>40.769230769230766</v>
      </c>
      <c r="E190" s="121">
        <v>37.058823529411768</v>
      </c>
    </row>
    <row r="191" spans="1:5" x14ac:dyDescent="0.25">
      <c r="A191" s="2">
        <v>181</v>
      </c>
      <c r="B191" s="4">
        <v>170804130259</v>
      </c>
      <c r="C191" s="121">
        <v>26.153846153846153</v>
      </c>
      <c r="E191" s="121">
        <v>28.235294117647058</v>
      </c>
    </row>
    <row r="192" spans="1:5" x14ac:dyDescent="0.25">
      <c r="A192" s="2">
        <v>182</v>
      </c>
      <c r="B192" s="4">
        <v>170804130260</v>
      </c>
      <c r="C192" s="121">
        <v>30.76923076923077</v>
      </c>
      <c r="E192" s="121">
        <v>35.882352941176471</v>
      </c>
    </row>
    <row r="193" spans="1:5" x14ac:dyDescent="0.25">
      <c r="A193" s="2">
        <v>183</v>
      </c>
      <c r="B193" s="4">
        <v>170804130262</v>
      </c>
      <c r="C193" s="121">
        <v>33.846153846153847</v>
      </c>
      <c r="E193" s="121">
        <v>33.529411764705884</v>
      </c>
    </row>
    <row r="194" spans="1:5" x14ac:dyDescent="0.25">
      <c r="A194" s="2">
        <v>184</v>
      </c>
      <c r="B194" s="4">
        <v>170804130263</v>
      </c>
      <c r="C194" s="121">
        <v>28.46153846153846</v>
      </c>
      <c r="E194" s="121">
        <v>32.941176470588232</v>
      </c>
    </row>
    <row r="195" spans="1:5" x14ac:dyDescent="0.25">
      <c r="A195" s="2">
        <v>185</v>
      </c>
      <c r="B195" s="4">
        <v>170804130264</v>
      </c>
      <c r="C195" s="121">
        <v>40.769230769230766</v>
      </c>
      <c r="E195" s="121">
        <v>32.352941176470587</v>
      </c>
    </row>
    <row r="196" spans="1:5" x14ac:dyDescent="0.25">
      <c r="A196" s="2">
        <v>186</v>
      </c>
      <c r="B196" s="4">
        <v>170804130265</v>
      </c>
      <c r="C196" s="121">
        <v>33.07692307692308</v>
      </c>
      <c r="E196" s="121">
        <v>32.352941176470587</v>
      </c>
    </row>
    <row r="197" spans="1:5" x14ac:dyDescent="0.25">
      <c r="A197" s="2">
        <v>187</v>
      </c>
      <c r="B197" s="4">
        <v>170804130266</v>
      </c>
      <c r="C197" s="121">
        <v>34.615384615384613</v>
      </c>
      <c r="E197" s="121">
        <v>31.176470588235293</v>
      </c>
    </row>
    <row r="198" spans="1:5" x14ac:dyDescent="0.25">
      <c r="A198" s="2">
        <v>188</v>
      </c>
      <c r="B198" s="4">
        <v>170804130267</v>
      </c>
      <c r="C198" s="121">
        <v>36.92307692307692</v>
      </c>
      <c r="E198" s="121">
        <v>37.058823529411768</v>
      </c>
    </row>
    <row r="199" spans="1:5" x14ac:dyDescent="0.25">
      <c r="A199" s="2">
        <v>189</v>
      </c>
      <c r="B199" s="4">
        <v>170804130269</v>
      </c>
      <c r="C199" s="121">
        <v>40</v>
      </c>
      <c r="E199" s="121">
        <v>33.529411764705884</v>
      </c>
    </row>
    <row r="200" spans="1:5" x14ac:dyDescent="0.25">
      <c r="A200" s="2">
        <v>190</v>
      </c>
      <c r="B200" s="4">
        <v>170804130270</v>
      </c>
      <c r="C200" s="121">
        <v>29.23076923076923</v>
      </c>
      <c r="E200" s="121">
        <v>28.235294117647058</v>
      </c>
    </row>
    <row r="201" spans="1:5" x14ac:dyDescent="0.25">
      <c r="A201" s="2">
        <v>191</v>
      </c>
      <c r="B201" s="4">
        <v>170804130271</v>
      </c>
      <c r="C201" s="121">
        <v>45.384615384615387</v>
      </c>
      <c r="E201" s="121">
        <v>35.294117647058826</v>
      </c>
    </row>
    <row r="202" spans="1:5" x14ac:dyDescent="0.25">
      <c r="A202" s="2">
        <v>192</v>
      </c>
      <c r="B202" s="4">
        <v>170804130272</v>
      </c>
      <c r="C202" s="121">
        <v>31.53846153846154</v>
      </c>
      <c r="E202" s="121">
        <v>28.823529411764707</v>
      </c>
    </row>
    <row r="203" spans="1:5" x14ac:dyDescent="0.25">
      <c r="A203" s="2">
        <v>193</v>
      </c>
      <c r="B203" s="4">
        <v>170804130273</v>
      </c>
      <c r="C203" s="121">
        <v>41.53846153846154</v>
      </c>
      <c r="E203" s="121">
        <v>35.294117647058826</v>
      </c>
    </row>
    <row r="204" spans="1:5" x14ac:dyDescent="0.25">
      <c r="A204" s="2">
        <v>194</v>
      </c>
      <c r="B204" s="4">
        <v>170804130274</v>
      </c>
      <c r="C204" s="121">
        <v>26.153846153846153</v>
      </c>
      <c r="E204" s="121">
        <v>32.352941176470587</v>
      </c>
    </row>
    <row r="205" spans="1:5" x14ac:dyDescent="0.25">
      <c r="A205" s="2">
        <v>195</v>
      </c>
      <c r="B205" s="4">
        <v>170804130275</v>
      </c>
      <c r="C205" s="121">
        <v>30</v>
      </c>
      <c r="E205" s="121">
        <v>22.352941176470587</v>
      </c>
    </row>
    <row r="206" spans="1:5" x14ac:dyDescent="0.25">
      <c r="A206" s="2">
        <v>196</v>
      </c>
      <c r="B206" s="4">
        <v>170804130276</v>
      </c>
      <c r="C206" s="121">
        <v>29.23076923076923</v>
      </c>
      <c r="E206" s="121">
        <v>35.294117647058826</v>
      </c>
    </row>
    <row r="207" spans="1:5" x14ac:dyDescent="0.25">
      <c r="A207" s="2">
        <v>197</v>
      </c>
      <c r="B207" s="4">
        <v>170804130279</v>
      </c>
      <c r="C207" s="121">
        <v>28.46153846153846</v>
      </c>
      <c r="E207" s="121">
        <v>25.294117647058822</v>
      </c>
    </row>
    <row r="208" spans="1:5" x14ac:dyDescent="0.25">
      <c r="A208" s="2">
        <v>198</v>
      </c>
      <c r="B208" s="4">
        <v>170804130280</v>
      </c>
      <c r="C208" s="121">
        <v>34.615384615384613</v>
      </c>
      <c r="E208" s="121">
        <v>44.705882352941174</v>
      </c>
    </row>
    <row r="209" spans="1:5" x14ac:dyDescent="0.25">
      <c r="A209" s="2">
        <v>199</v>
      </c>
      <c r="B209" s="4">
        <v>170804130281</v>
      </c>
      <c r="C209" s="121">
        <v>32.307692307692307</v>
      </c>
      <c r="E209" s="121">
        <v>37.058823529411768</v>
      </c>
    </row>
    <row r="210" spans="1:5" x14ac:dyDescent="0.25">
      <c r="A210" s="2">
        <v>200</v>
      </c>
      <c r="B210" s="4">
        <v>170804130283</v>
      </c>
      <c r="C210" s="121">
        <v>46.153846153846153</v>
      </c>
      <c r="E210" s="121">
        <v>40.588235294117645</v>
      </c>
    </row>
    <row r="211" spans="1:5" x14ac:dyDescent="0.25">
      <c r="A211" s="2">
        <v>201</v>
      </c>
      <c r="B211" s="4">
        <v>170804130284</v>
      </c>
      <c r="C211" s="121">
        <v>44.615384615384613</v>
      </c>
      <c r="E211" s="121">
        <v>41.176470588235297</v>
      </c>
    </row>
    <row r="212" spans="1:5" x14ac:dyDescent="0.25">
      <c r="A212" s="2">
        <v>202</v>
      </c>
      <c r="B212" s="4">
        <v>170804130285</v>
      </c>
      <c r="C212" s="121">
        <v>39.230769230769234</v>
      </c>
      <c r="E212" s="121">
        <v>41.176470588235297</v>
      </c>
    </row>
    <row r="213" spans="1:5" x14ac:dyDescent="0.25">
      <c r="A213" s="2">
        <v>203</v>
      </c>
      <c r="B213" s="4">
        <v>170804130286</v>
      </c>
      <c r="C213" s="121">
        <v>43.846153846153847</v>
      </c>
      <c r="E213" s="121">
        <v>42.941176470588232</v>
      </c>
    </row>
    <row r="214" spans="1:5" x14ac:dyDescent="0.25">
      <c r="A214" s="2">
        <v>204</v>
      </c>
      <c r="B214" s="4">
        <v>170804130287</v>
      </c>
      <c r="C214" s="121">
        <v>41.53846153846154</v>
      </c>
      <c r="E214" s="121">
        <v>42.352941176470587</v>
      </c>
    </row>
    <row r="215" spans="1:5" x14ac:dyDescent="0.25">
      <c r="A215" s="2">
        <v>205</v>
      </c>
      <c r="B215" s="4">
        <v>170804130288</v>
      </c>
      <c r="C215" s="121">
        <v>36.92307692307692</v>
      </c>
      <c r="E215" s="121">
        <v>35.882352941176471</v>
      </c>
    </row>
    <row r="216" spans="1:5" x14ac:dyDescent="0.25">
      <c r="A216" s="2">
        <v>206</v>
      </c>
      <c r="B216" s="4">
        <v>170804130289</v>
      </c>
      <c r="C216" s="121">
        <v>30</v>
      </c>
      <c r="E216" s="121">
        <v>31.176470588235293</v>
      </c>
    </row>
    <row r="217" spans="1:5" x14ac:dyDescent="0.25">
      <c r="A217" s="2">
        <v>207</v>
      </c>
      <c r="B217" s="4">
        <v>170804130291</v>
      </c>
      <c r="C217" s="121">
        <v>43.07692307692308</v>
      </c>
      <c r="E217" s="121">
        <v>28.235294117647058</v>
      </c>
    </row>
    <row r="218" spans="1:5" x14ac:dyDescent="0.25">
      <c r="A218" s="2">
        <v>208</v>
      </c>
      <c r="B218" s="4">
        <v>170804130292</v>
      </c>
      <c r="C218" s="121">
        <v>33.07692307692308</v>
      </c>
      <c r="E218" s="121">
        <v>34.705882352941174</v>
      </c>
    </row>
    <row r="219" spans="1:5" x14ac:dyDescent="0.25">
      <c r="A219" s="2">
        <v>209</v>
      </c>
      <c r="B219" s="4">
        <v>170804130293</v>
      </c>
      <c r="C219" s="121">
        <v>31.53846153846154</v>
      </c>
      <c r="E219" s="121">
        <v>35.294117647058826</v>
      </c>
    </row>
    <row r="220" spans="1:5" x14ac:dyDescent="0.25">
      <c r="A220" s="2">
        <v>210</v>
      </c>
      <c r="B220" s="4">
        <v>170804130294</v>
      </c>
      <c r="C220" s="121">
        <v>29.23076923076923</v>
      </c>
      <c r="E220" s="121">
        <v>22.352941176470587</v>
      </c>
    </row>
    <row r="221" spans="1:5" x14ac:dyDescent="0.25">
      <c r="A221" s="2">
        <v>211</v>
      </c>
      <c r="B221" s="4">
        <v>170804130295</v>
      </c>
      <c r="C221" s="121">
        <v>48.46153846153846</v>
      </c>
      <c r="E221" s="121">
        <v>35.294117647058826</v>
      </c>
    </row>
    <row r="222" spans="1:5" x14ac:dyDescent="0.25">
      <c r="A222" s="2">
        <v>212</v>
      </c>
      <c r="B222" s="4">
        <v>170804130296</v>
      </c>
      <c r="C222" s="121">
        <v>41.53846153846154</v>
      </c>
      <c r="E222" s="121">
        <v>30</v>
      </c>
    </row>
    <row r="223" spans="1:5" x14ac:dyDescent="0.25">
      <c r="A223" s="2">
        <v>213</v>
      </c>
      <c r="B223" s="4">
        <v>170804130297</v>
      </c>
      <c r="C223" s="121">
        <v>37.692307692307693</v>
      </c>
      <c r="E223" s="121">
        <v>40.588235294117645</v>
      </c>
    </row>
    <row r="224" spans="1:5" x14ac:dyDescent="0.25">
      <c r="A224" s="2">
        <v>214</v>
      </c>
      <c r="B224" s="4">
        <v>170804130298</v>
      </c>
      <c r="C224" s="121">
        <v>26.923076923076923</v>
      </c>
      <c r="E224" s="121">
        <v>27.058823529411764</v>
      </c>
    </row>
    <row r="225" spans="1:5" x14ac:dyDescent="0.25">
      <c r="A225" s="2">
        <v>215</v>
      </c>
      <c r="B225" s="4">
        <v>170804130299</v>
      </c>
      <c r="C225" s="121">
        <v>28.46153846153846</v>
      </c>
      <c r="E225" s="121">
        <v>5.882352941176471</v>
      </c>
    </row>
    <row r="226" spans="1:5" x14ac:dyDescent="0.25">
      <c r="A226" s="2">
        <v>216</v>
      </c>
      <c r="B226" s="4">
        <v>170804130300</v>
      </c>
      <c r="C226" s="121">
        <v>43.07692307692308</v>
      </c>
      <c r="E226" s="121">
        <v>39.411764705882355</v>
      </c>
    </row>
    <row r="227" spans="1:5" x14ac:dyDescent="0.25">
      <c r="A227" s="2">
        <v>217</v>
      </c>
      <c r="B227" s="4">
        <v>170804130302</v>
      </c>
      <c r="C227" s="121">
        <v>31.53846153846154</v>
      </c>
      <c r="E227" s="121">
        <v>41.176470588235297</v>
      </c>
    </row>
    <row r="228" spans="1:5" x14ac:dyDescent="0.25">
      <c r="A228" s="2">
        <v>218</v>
      </c>
      <c r="B228" s="4">
        <v>170804130303</v>
      </c>
      <c r="C228" s="121">
        <v>33.07692307692308</v>
      </c>
      <c r="E228" s="121">
        <v>27.647058823529413</v>
      </c>
    </row>
    <row r="229" spans="1:5" x14ac:dyDescent="0.25">
      <c r="A229" s="2">
        <v>219</v>
      </c>
      <c r="B229" s="4">
        <v>170804130304</v>
      </c>
      <c r="C229" s="121">
        <v>37.692307692307693</v>
      </c>
      <c r="E229" s="121">
        <v>37.647058823529413</v>
      </c>
    </row>
    <row r="230" spans="1:5" x14ac:dyDescent="0.25">
      <c r="A230" s="2">
        <v>220</v>
      </c>
      <c r="B230" s="4">
        <v>170804130306</v>
      </c>
      <c r="C230" s="121">
        <v>38.46153846153846</v>
      </c>
      <c r="E230" s="121">
        <v>37.647058823529413</v>
      </c>
    </row>
    <row r="231" spans="1:5" x14ac:dyDescent="0.25">
      <c r="A231" s="2">
        <v>221</v>
      </c>
      <c r="B231" s="4">
        <v>170804130307</v>
      </c>
      <c r="C231" s="121">
        <v>42.307692307692307</v>
      </c>
      <c r="E231" s="121">
        <v>38.823529411764703</v>
      </c>
    </row>
    <row r="232" spans="1:5" x14ac:dyDescent="0.25">
      <c r="A232" s="2">
        <v>222</v>
      </c>
      <c r="B232" s="4">
        <v>170804130308</v>
      </c>
      <c r="C232" s="121">
        <v>33.07692307692308</v>
      </c>
      <c r="E232" s="121">
        <v>25.882352941176471</v>
      </c>
    </row>
    <row r="233" spans="1:5" x14ac:dyDescent="0.25">
      <c r="A233" s="2">
        <v>223</v>
      </c>
      <c r="B233" s="4">
        <v>170804130309</v>
      </c>
      <c r="C233" s="121">
        <v>36.153846153846153</v>
      </c>
      <c r="E233" s="121">
        <v>38.823529411764703</v>
      </c>
    </row>
    <row r="234" spans="1:5" x14ac:dyDescent="0.25">
      <c r="A234" s="2">
        <v>224</v>
      </c>
      <c r="B234" s="4">
        <v>170804130310</v>
      </c>
      <c r="C234" s="121">
        <v>30.76923076923077</v>
      </c>
      <c r="E234" s="121">
        <v>30</v>
      </c>
    </row>
    <row r="235" spans="1:5" x14ac:dyDescent="0.25">
      <c r="A235" s="2">
        <v>225</v>
      </c>
      <c r="B235" s="4">
        <v>170804130311</v>
      </c>
      <c r="C235" s="121">
        <v>33.846153846153847</v>
      </c>
      <c r="E235" s="121">
        <v>40.588235294117645</v>
      </c>
    </row>
    <row r="236" spans="1:5" x14ac:dyDescent="0.25">
      <c r="A236" s="2">
        <v>226</v>
      </c>
      <c r="B236" s="4">
        <v>170804130312</v>
      </c>
      <c r="C236" s="121">
        <v>30.76923076923077</v>
      </c>
      <c r="E236" s="121">
        <v>25.294117647058822</v>
      </c>
    </row>
    <row r="237" spans="1:5" x14ac:dyDescent="0.25">
      <c r="A237" s="2">
        <v>227</v>
      </c>
      <c r="B237" s="4">
        <v>170804130314</v>
      </c>
      <c r="C237" s="121">
        <v>42.307692307692307</v>
      </c>
      <c r="E237" s="121">
        <v>32.352941176470587</v>
      </c>
    </row>
    <row r="238" spans="1:5" x14ac:dyDescent="0.25">
      <c r="A238" s="2">
        <v>228</v>
      </c>
      <c r="B238" s="4">
        <v>170804130315</v>
      </c>
      <c r="C238" s="121">
        <v>47.692307692307693</v>
      </c>
      <c r="E238" s="121">
        <v>30</v>
      </c>
    </row>
    <row r="239" spans="1:5" x14ac:dyDescent="0.25">
      <c r="A239" s="2">
        <v>229</v>
      </c>
      <c r="B239" s="4">
        <v>170804130317</v>
      </c>
      <c r="C239" s="121">
        <v>46.92307692307692</v>
      </c>
      <c r="E239" s="121">
        <v>41.176470588235297</v>
      </c>
    </row>
    <row r="240" spans="1:5" x14ac:dyDescent="0.25">
      <c r="A240" s="2">
        <v>230</v>
      </c>
      <c r="B240" s="4">
        <v>170804130318</v>
      </c>
      <c r="C240" s="121">
        <v>30</v>
      </c>
      <c r="E240" s="121">
        <v>35.882352941176471</v>
      </c>
    </row>
    <row r="241" spans="1:5" x14ac:dyDescent="0.25">
      <c r="A241" s="2">
        <v>231</v>
      </c>
      <c r="B241" s="4">
        <v>170804130319</v>
      </c>
      <c r="C241" s="121">
        <v>32.307692307692307</v>
      </c>
      <c r="E241" s="121">
        <v>40</v>
      </c>
    </row>
    <row r="242" spans="1:5" x14ac:dyDescent="0.25">
      <c r="A242" s="2">
        <v>232</v>
      </c>
      <c r="B242" s="4">
        <v>170804130320</v>
      </c>
      <c r="C242" s="121">
        <v>47.692307692307693</v>
      </c>
      <c r="E242" s="121">
        <v>37.058823529411768</v>
      </c>
    </row>
    <row r="243" spans="1:5" x14ac:dyDescent="0.25">
      <c r="A243" s="2">
        <v>233</v>
      </c>
      <c r="B243" s="4">
        <v>170804130322</v>
      </c>
      <c r="C243" s="121">
        <v>39.230769230769234</v>
      </c>
      <c r="E243" s="121">
        <v>36.470588235294116</v>
      </c>
    </row>
    <row r="244" spans="1:5" x14ac:dyDescent="0.25">
      <c r="A244" s="2">
        <v>234</v>
      </c>
      <c r="B244" s="4">
        <v>170804130323</v>
      </c>
      <c r="C244" s="121">
        <v>37.692307692307693</v>
      </c>
      <c r="E244" s="121">
        <v>25.882352941176471</v>
      </c>
    </row>
    <row r="245" spans="1:5" x14ac:dyDescent="0.25">
      <c r="A245" s="2">
        <v>235</v>
      </c>
      <c r="B245" s="4">
        <v>170804130324</v>
      </c>
      <c r="C245" s="121">
        <v>49.230769230769234</v>
      </c>
      <c r="E245" s="121">
        <v>36.470588235294116</v>
      </c>
    </row>
    <row r="246" spans="1:5" x14ac:dyDescent="0.25">
      <c r="A246" s="2">
        <v>236</v>
      </c>
      <c r="B246" s="4">
        <v>170804130325</v>
      </c>
      <c r="C246" s="121">
        <v>43.846153846153847</v>
      </c>
      <c r="E246" s="121">
        <v>28.235294117647058</v>
      </c>
    </row>
    <row r="247" spans="1:5" x14ac:dyDescent="0.25">
      <c r="A247" s="2">
        <v>237</v>
      </c>
      <c r="B247" s="4">
        <v>170804130326</v>
      </c>
      <c r="C247" s="121">
        <v>42.307692307692307</v>
      </c>
      <c r="E247" s="121">
        <v>32.352941176470587</v>
      </c>
    </row>
    <row r="248" spans="1:5" x14ac:dyDescent="0.25">
      <c r="A248" s="2">
        <v>238</v>
      </c>
      <c r="B248" s="4">
        <v>170804130327</v>
      </c>
      <c r="C248" s="121">
        <v>37.692307692307693</v>
      </c>
      <c r="E248" s="121">
        <v>31.176470588235293</v>
      </c>
    </row>
    <row r="249" spans="1:5" x14ac:dyDescent="0.25">
      <c r="A249" s="2">
        <v>239</v>
      </c>
      <c r="B249" s="4">
        <v>170804130328</v>
      </c>
      <c r="C249" s="121">
        <v>41.53846153846154</v>
      </c>
      <c r="E249" s="121">
        <v>24.117647058823529</v>
      </c>
    </row>
    <row r="250" spans="1:5" x14ac:dyDescent="0.25">
      <c r="A250" s="2">
        <v>240</v>
      </c>
      <c r="B250" s="4">
        <v>170804130329</v>
      </c>
      <c r="C250" s="121">
        <v>47.692307692307693</v>
      </c>
      <c r="E250" s="121">
        <v>32.941176470588232</v>
      </c>
    </row>
    <row r="251" spans="1:5" x14ac:dyDescent="0.25">
      <c r="A251" s="2">
        <v>241</v>
      </c>
      <c r="B251" s="4">
        <v>170804130330</v>
      </c>
      <c r="C251" s="121">
        <v>48.46153846153846</v>
      </c>
      <c r="E251" s="121">
        <v>33.529411764705884</v>
      </c>
    </row>
    <row r="252" spans="1:5" x14ac:dyDescent="0.25">
      <c r="A252" s="2">
        <v>242</v>
      </c>
      <c r="B252" s="4">
        <v>170804130331</v>
      </c>
      <c r="C252" s="121">
        <v>46.153846153846153</v>
      </c>
      <c r="E252" s="121">
        <v>36.470588235294116</v>
      </c>
    </row>
    <row r="253" spans="1:5" x14ac:dyDescent="0.25">
      <c r="A253" s="2">
        <v>243</v>
      </c>
      <c r="B253" s="4">
        <v>170804130332</v>
      </c>
      <c r="C253" s="121">
        <v>23.846153846153847</v>
      </c>
      <c r="E253" s="121">
        <v>25.882352941176471</v>
      </c>
    </row>
    <row r="254" spans="1:5" x14ac:dyDescent="0.25">
      <c r="A254" s="2">
        <v>244</v>
      </c>
      <c r="B254" s="4">
        <v>170804130333</v>
      </c>
      <c r="C254" s="121">
        <v>45.384615384615387</v>
      </c>
      <c r="E254" s="121">
        <v>28.235294117647058</v>
      </c>
    </row>
    <row r="255" spans="1:5" x14ac:dyDescent="0.25">
      <c r="A255" s="2">
        <v>245</v>
      </c>
      <c r="B255" s="4">
        <v>170804130334</v>
      </c>
      <c r="C255" s="121">
        <v>44.615384615384613</v>
      </c>
      <c r="E255" s="121">
        <v>38.823529411764703</v>
      </c>
    </row>
    <row r="256" spans="1:5" x14ac:dyDescent="0.25">
      <c r="A256" s="2">
        <v>246</v>
      </c>
      <c r="B256" s="4">
        <v>170804130336</v>
      </c>
      <c r="C256" s="121">
        <v>44.615384615384613</v>
      </c>
      <c r="E256" s="121">
        <v>38.235294117647058</v>
      </c>
    </row>
    <row r="257" spans="1:5" x14ac:dyDescent="0.25">
      <c r="A257" s="2">
        <v>247</v>
      </c>
      <c r="B257" s="4">
        <v>170804130337</v>
      </c>
      <c r="C257" s="121">
        <v>38.46153846153846</v>
      </c>
      <c r="E257" s="121">
        <v>35.882352941176471</v>
      </c>
    </row>
    <row r="258" spans="1:5" x14ac:dyDescent="0.25">
      <c r="A258" s="2">
        <v>248</v>
      </c>
      <c r="B258" s="4">
        <v>170804130338</v>
      </c>
      <c r="C258" s="121">
        <v>35.384615384615387</v>
      </c>
      <c r="E258" s="121">
        <v>37.058823529411768</v>
      </c>
    </row>
    <row r="259" spans="1:5" x14ac:dyDescent="0.25">
      <c r="A259" s="2">
        <v>249</v>
      </c>
      <c r="B259" s="4">
        <v>170804130339</v>
      </c>
      <c r="C259" s="121">
        <v>43.846153846153847</v>
      </c>
      <c r="E259" s="121">
        <v>32.352941176470587</v>
      </c>
    </row>
    <row r="260" spans="1:5" x14ac:dyDescent="0.25">
      <c r="A260" s="2">
        <v>250</v>
      </c>
      <c r="B260" s="4">
        <v>170804130340</v>
      </c>
      <c r="C260" s="121">
        <v>46.92307692307692</v>
      </c>
      <c r="E260" s="121">
        <v>25.294117647058822</v>
      </c>
    </row>
    <row r="261" spans="1:5" x14ac:dyDescent="0.25">
      <c r="A261" s="2">
        <v>251</v>
      </c>
      <c r="B261" s="4">
        <v>170804130341</v>
      </c>
      <c r="C261" s="121">
        <v>45.384615384615387</v>
      </c>
      <c r="E261" s="121">
        <v>44.117647058823529</v>
      </c>
    </row>
    <row r="262" spans="1:5" x14ac:dyDescent="0.25">
      <c r="A262" s="2">
        <v>252</v>
      </c>
      <c r="B262" s="4">
        <v>170804130342</v>
      </c>
      <c r="C262" s="121">
        <v>41.53846153846154</v>
      </c>
      <c r="E262" s="121">
        <v>37.647058823529413</v>
      </c>
    </row>
    <row r="263" spans="1:5" x14ac:dyDescent="0.25">
      <c r="A263" s="2">
        <v>253</v>
      </c>
      <c r="B263" s="4">
        <v>170804130343</v>
      </c>
      <c r="C263" s="121">
        <v>40.769230769230766</v>
      </c>
      <c r="E263" s="121">
        <v>31.764705882352942</v>
      </c>
    </row>
    <row r="264" spans="1:5" x14ac:dyDescent="0.25">
      <c r="A264" s="2">
        <v>254</v>
      </c>
      <c r="B264" s="4">
        <v>170804130344</v>
      </c>
      <c r="C264" s="121">
        <v>40.769230769230766</v>
      </c>
      <c r="E264" s="121">
        <v>24.705882352941178</v>
      </c>
    </row>
    <row r="265" spans="1:5" x14ac:dyDescent="0.25">
      <c r="A265" s="2">
        <v>255</v>
      </c>
      <c r="B265" s="4">
        <v>170804130345</v>
      </c>
      <c r="C265" s="121">
        <v>33.846153846153847</v>
      </c>
      <c r="E265" s="121">
        <v>21.176470588235293</v>
      </c>
    </row>
    <row r="266" spans="1:5" x14ac:dyDescent="0.25">
      <c r="A266" s="2">
        <v>256</v>
      </c>
      <c r="B266" s="4">
        <v>170804130346</v>
      </c>
      <c r="C266" s="121">
        <v>33.07692307692308</v>
      </c>
      <c r="E266" s="121">
        <v>34.705882352941174</v>
      </c>
    </row>
    <row r="267" spans="1:5" x14ac:dyDescent="0.25">
      <c r="A267" s="2">
        <v>257</v>
      </c>
      <c r="B267" s="4">
        <v>170804130347</v>
      </c>
      <c r="C267" s="121">
        <v>31.53846153846154</v>
      </c>
      <c r="E267" s="121">
        <v>33.529411764705884</v>
      </c>
    </row>
    <row r="268" spans="1:5" x14ac:dyDescent="0.25">
      <c r="A268" s="2">
        <v>258</v>
      </c>
      <c r="B268" s="4">
        <v>170804130348</v>
      </c>
      <c r="C268" s="121">
        <v>36.92307692307692</v>
      </c>
      <c r="E268" s="121">
        <v>28.235294117647058</v>
      </c>
    </row>
    <row r="269" spans="1:5" x14ac:dyDescent="0.25">
      <c r="A269" s="2">
        <v>259</v>
      </c>
      <c r="B269" s="4">
        <v>170804130349</v>
      </c>
      <c r="C269" s="121">
        <v>48.46153846153846</v>
      </c>
      <c r="E269" s="121">
        <v>40</v>
      </c>
    </row>
    <row r="270" spans="1:5" x14ac:dyDescent="0.25">
      <c r="A270" s="2">
        <v>260</v>
      </c>
      <c r="B270" s="4">
        <v>170804130350</v>
      </c>
      <c r="C270" s="121">
        <v>41.53846153846154</v>
      </c>
      <c r="E270" s="121">
        <v>32.941176470588232</v>
      </c>
    </row>
    <row r="271" spans="1:5" x14ac:dyDescent="0.25">
      <c r="A271" s="2">
        <v>261</v>
      </c>
      <c r="B271" s="4">
        <v>170804130351</v>
      </c>
      <c r="C271" s="121">
        <v>45.384615384615387</v>
      </c>
      <c r="E271" s="121">
        <v>39.411764705882355</v>
      </c>
    </row>
    <row r="272" spans="1:5" x14ac:dyDescent="0.25">
      <c r="A272" s="2">
        <v>262</v>
      </c>
      <c r="B272" s="4">
        <v>170804130353</v>
      </c>
      <c r="C272" s="121">
        <v>35.384615384615387</v>
      </c>
      <c r="E272" s="121">
        <v>30</v>
      </c>
    </row>
    <row r="273" spans="1:5" x14ac:dyDescent="0.25">
      <c r="A273" s="2">
        <v>263</v>
      </c>
      <c r="B273" s="4">
        <v>170804130354</v>
      </c>
      <c r="C273" s="121">
        <v>43.846153846153847</v>
      </c>
      <c r="E273" s="121">
        <v>34.705882352941174</v>
      </c>
    </row>
    <row r="274" spans="1:5" x14ac:dyDescent="0.25">
      <c r="A274" s="2">
        <v>264</v>
      </c>
      <c r="B274" s="4">
        <v>170804130356</v>
      </c>
      <c r="C274" s="121">
        <v>49.230769230769234</v>
      </c>
      <c r="E274" s="121">
        <v>32.941176470588232</v>
      </c>
    </row>
    <row r="275" spans="1:5" x14ac:dyDescent="0.25">
      <c r="A275" s="2">
        <v>265</v>
      </c>
      <c r="B275" s="4">
        <v>170804130357</v>
      </c>
      <c r="C275" s="121">
        <v>48.46153846153846</v>
      </c>
      <c r="E275" s="121">
        <v>34.117647058823529</v>
      </c>
    </row>
    <row r="276" spans="1:5" x14ac:dyDescent="0.25">
      <c r="A276" s="2">
        <v>266</v>
      </c>
      <c r="B276" s="4">
        <v>170804130358</v>
      </c>
      <c r="C276" s="121">
        <v>44.615384615384613</v>
      </c>
      <c r="E276" s="121">
        <v>32.941176470588232</v>
      </c>
    </row>
    <row r="277" spans="1:5" x14ac:dyDescent="0.25">
      <c r="A277" s="2">
        <v>267</v>
      </c>
      <c r="B277" s="4">
        <v>170804130359</v>
      </c>
      <c r="C277" s="121">
        <v>46.92307692307692</v>
      </c>
      <c r="E277" s="121">
        <v>38.823529411764703</v>
      </c>
    </row>
    <row r="278" spans="1:5" x14ac:dyDescent="0.25">
      <c r="A278" s="2">
        <v>268</v>
      </c>
      <c r="B278" s="4">
        <v>170804130360</v>
      </c>
      <c r="C278" s="121">
        <v>49.230769230769234</v>
      </c>
      <c r="E278" s="121">
        <v>40.588235294117645</v>
      </c>
    </row>
    <row r="279" spans="1:5" x14ac:dyDescent="0.25">
      <c r="A279" s="151">
        <v>269</v>
      </c>
      <c r="B279" s="4">
        <v>170804130361</v>
      </c>
      <c r="C279" s="121">
        <v>48.46153846153846</v>
      </c>
      <c r="E279" s="121">
        <v>31.764705882352942</v>
      </c>
    </row>
    <row r="280" spans="1:5" x14ac:dyDescent="0.25">
      <c r="A280" s="151">
        <v>270</v>
      </c>
      <c r="B280" s="4">
        <v>170804130362</v>
      </c>
      <c r="C280" s="121">
        <v>45.384615384615387</v>
      </c>
      <c r="E280" s="121">
        <v>38.235294117647058</v>
      </c>
    </row>
    <row r="281" spans="1:5" x14ac:dyDescent="0.25">
      <c r="A281" s="151">
        <v>271</v>
      </c>
      <c r="B281" s="4">
        <v>170804130363</v>
      </c>
      <c r="C281" s="121">
        <v>45.384615384615387</v>
      </c>
      <c r="E281" s="121">
        <v>29.411764705882351</v>
      </c>
    </row>
    <row r="282" spans="1:5" x14ac:dyDescent="0.25">
      <c r="A282" s="151">
        <v>272</v>
      </c>
      <c r="B282" s="4">
        <v>170804130364</v>
      </c>
      <c r="C282" s="121">
        <v>46.153846153846153</v>
      </c>
      <c r="E282" s="121">
        <v>32.941176470588232</v>
      </c>
    </row>
    <row r="283" spans="1:5" x14ac:dyDescent="0.25">
      <c r="A283" s="151">
        <v>273</v>
      </c>
      <c r="B283" s="4">
        <v>170804130365</v>
      </c>
      <c r="C283" s="121">
        <v>46.92307692307692</v>
      </c>
      <c r="E283" s="121">
        <v>37.058823529411768</v>
      </c>
    </row>
    <row r="284" spans="1:5" x14ac:dyDescent="0.25">
      <c r="A284" s="151"/>
      <c r="B284" s="4"/>
      <c r="C284" s="121"/>
      <c r="E284" s="121"/>
    </row>
    <row r="285" spans="1:5" x14ac:dyDescent="0.25">
      <c r="A285" s="151"/>
      <c r="B285" s="4"/>
      <c r="C285" s="121"/>
      <c r="E285" s="121"/>
    </row>
    <row r="286" spans="1:5" x14ac:dyDescent="0.25">
      <c r="A286" s="151"/>
      <c r="B286" s="4"/>
      <c r="C286" s="121"/>
      <c r="E286" s="121"/>
    </row>
    <row r="287" spans="1:5" x14ac:dyDescent="0.25">
      <c r="A287" s="151"/>
      <c r="B287" s="4"/>
      <c r="C287" s="121"/>
      <c r="E287" s="121"/>
    </row>
    <row r="288" spans="1:5" x14ac:dyDescent="0.25">
      <c r="A288" s="151"/>
      <c r="B288" s="4"/>
      <c r="C288" s="121"/>
      <c r="E288" s="121"/>
    </row>
    <row r="289" spans="1:5" x14ac:dyDescent="0.25">
      <c r="A289" s="151"/>
      <c r="B289" s="4"/>
      <c r="C289" s="121"/>
      <c r="E289" s="121"/>
    </row>
    <row r="290" spans="1:5" x14ac:dyDescent="0.25">
      <c r="A290" s="151"/>
      <c r="B290" s="4"/>
      <c r="C290" s="121"/>
      <c r="E290" s="121"/>
    </row>
    <row r="291" spans="1:5" x14ac:dyDescent="0.25">
      <c r="A291" s="151"/>
      <c r="B291" s="4"/>
      <c r="C291" s="121"/>
      <c r="E291" s="121"/>
    </row>
    <row r="292" spans="1:5" x14ac:dyDescent="0.25">
      <c r="A292" s="151"/>
      <c r="B292" s="148"/>
      <c r="C292" s="148"/>
      <c r="E292" s="148"/>
    </row>
    <row r="293" spans="1:5" x14ac:dyDescent="0.25">
      <c r="A293" s="151"/>
      <c r="B293" s="148"/>
      <c r="C293" s="148"/>
      <c r="E293" s="148"/>
    </row>
    <row r="294" spans="1:5" x14ac:dyDescent="0.25">
      <c r="A294" s="151"/>
      <c r="B294" s="148"/>
      <c r="C294" s="148"/>
      <c r="E294" s="148"/>
    </row>
    <row r="295" spans="1:5" x14ac:dyDescent="0.25">
      <c r="A295" s="151"/>
      <c r="B295" s="148"/>
      <c r="C295" s="148"/>
      <c r="E295" s="148"/>
    </row>
    <row r="296" spans="1:5" x14ac:dyDescent="0.25">
      <c r="A296" s="151"/>
      <c r="B296" s="148"/>
      <c r="C296" s="148"/>
      <c r="E296" s="148"/>
    </row>
    <row r="297" spans="1:5" x14ac:dyDescent="0.25">
      <c r="A297" s="151"/>
      <c r="B297" s="148"/>
      <c r="C297" s="148"/>
      <c r="E297" s="148"/>
    </row>
    <row r="298" spans="1:5" x14ac:dyDescent="0.25">
      <c r="A298" s="151"/>
      <c r="B298" s="148"/>
      <c r="C298" s="148"/>
      <c r="E298" s="148"/>
    </row>
    <row r="299" spans="1:5" x14ac:dyDescent="0.25">
      <c r="A299" s="151"/>
      <c r="B299" s="148"/>
      <c r="C299" s="148"/>
      <c r="E299" s="148"/>
    </row>
    <row r="300" spans="1:5" x14ac:dyDescent="0.25">
      <c r="A300" s="151"/>
      <c r="B300" s="148"/>
      <c r="C300" s="148"/>
      <c r="E300" s="148"/>
    </row>
    <row r="301" spans="1:5" x14ac:dyDescent="0.25">
      <c r="A301" s="151"/>
      <c r="B301" s="148"/>
      <c r="C301" s="148"/>
      <c r="E301" s="148"/>
    </row>
    <row r="302" spans="1:5" x14ac:dyDescent="0.25">
      <c r="A302" s="151"/>
      <c r="B302" s="148"/>
      <c r="C302" s="148"/>
      <c r="E302" s="148"/>
    </row>
    <row r="303" spans="1:5" x14ac:dyDescent="0.25">
      <c r="A303" s="151"/>
      <c r="B303" s="148"/>
      <c r="C303" s="148"/>
      <c r="E303" s="148"/>
    </row>
    <row r="304" spans="1:5" x14ac:dyDescent="0.25">
      <c r="A304" s="151"/>
      <c r="B304" s="148"/>
      <c r="C304" s="148"/>
      <c r="E304" s="148"/>
    </row>
    <row r="305" spans="1:5" x14ac:dyDescent="0.25">
      <c r="A305" s="151"/>
      <c r="B305" s="148"/>
      <c r="C305" s="148"/>
      <c r="E305" s="148"/>
    </row>
    <row r="306" spans="1:5" x14ac:dyDescent="0.25">
      <c r="A306" s="151"/>
      <c r="B306" s="148"/>
      <c r="C306" s="148"/>
      <c r="E306" s="148"/>
    </row>
    <row r="307" spans="1:5" x14ac:dyDescent="0.25">
      <c r="A307" s="151"/>
      <c r="B307" s="148"/>
      <c r="C307" s="148"/>
      <c r="E307" s="148"/>
    </row>
    <row r="308" spans="1:5" x14ac:dyDescent="0.25">
      <c r="A308" s="151"/>
      <c r="B308" s="148"/>
      <c r="C308" s="148"/>
      <c r="E308" s="148"/>
    </row>
    <row r="309" spans="1:5" x14ac:dyDescent="0.25">
      <c r="A309" s="151"/>
      <c r="B309" s="148"/>
      <c r="C309" s="148"/>
      <c r="E309" s="148"/>
    </row>
    <row r="310" spans="1:5" x14ac:dyDescent="0.25">
      <c r="A310" s="151"/>
      <c r="B310" s="148"/>
      <c r="C310" s="148"/>
      <c r="E310" s="148"/>
    </row>
    <row r="311" spans="1:5" x14ac:dyDescent="0.25">
      <c r="A311" s="151"/>
      <c r="B311" s="148"/>
      <c r="C311" s="148"/>
      <c r="E311" s="148"/>
    </row>
    <row r="312" spans="1:5" x14ac:dyDescent="0.25">
      <c r="A312" s="151"/>
      <c r="B312" s="148"/>
      <c r="C312" s="148"/>
      <c r="E312" s="148"/>
    </row>
    <row r="313" spans="1:5" x14ac:dyDescent="0.25">
      <c r="A313" s="151"/>
      <c r="B313" s="148"/>
      <c r="C313" s="148"/>
      <c r="E313" s="148"/>
    </row>
    <row r="314" spans="1:5" x14ac:dyDescent="0.25">
      <c r="A314" s="151"/>
      <c r="B314" s="148"/>
      <c r="C314" s="148"/>
      <c r="E314" s="148"/>
    </row>
    <row r="315" spans="1:5" x14ac:dyDescent="0.25">
      <c r="A315" s="151"/>
      <c r="B315" s="148"/>
      <c r="C315" s="148"/>
      <c r="E315" s="148"/>
    </row>
    <row r="316" spans="1:5" x14ac:dyDescent="0.25">
      <c r="A316" s="151"/>
      <c r="B316" s="148"/>
      <c r="C316" s="148"/>
      <c r="E316" s="148"/>
    </row>
    <row r="317" spans="1:5" x14ac:dyDescent="0.25">
      <c r="A317" s="151"/>
      <c r="B317" s="148"/>
      <c r="C317" s="148"/>
      <c r="E317" s="148"/>
    </row>
    <row r="318" spans="1:5" x14ac:dyDescent="0.25">
      <c r="A318" s="151"/>
      <c r="B318" s="148"/>
      <c r="C318" s="148"/>
      <c r="E318" s="148"/>
    </row>
    <row r="319" spans="1:5" x14ac:dyDescent="0.25">
      <c r="A319" s="151"/>
      <c r="B319" s="148"/>
      <c r="C319" s="148"/>
      <c r="E319" s="148"/>
    </row>
    <row r="320" spans="1:5" x14ac:dyDescent="0.25">
      <c r="A320" s="151"/>
      <c r="B320" s="148"/>
      <c r="C320" s="148"/>
      <c r="E320" s="148"/>
    </row>
    <row r="321" spans="1:5" x14ac:dyDescent="0.25">
      <c r="A321" s="151"/>
      <c r="B321" s="148"/>
      <c r="C321" s="148"/>
      <c r="E321" s="148"/>
    </row>
    <row r="322" spans="1:5" x14ac:dyDescent="0.25">
      <c r="A322" s="151"/>
      <c r="B322" s="148"/>
      <c r="C322" s="148"/>
      <c r="E322" s="148"/>
    </row>
    <row r="323" spans="1:5" x14ac:dyDescent="0.25">
      <c r="A323" s="151"/>
      <c r="B323" s="148"/>
      <c r="C323" s="148"/>
      <c r="E323" s="148"/>
    </row>
  </sheetData>
  <mergeCells count="8">
    <mergeCell ref="O3:T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8A9FA-600E-45CC-A9C0-0C86F8692A8D}">
  <dimension ref="A1:T314"/>
  <sheetViews>
    <sheetView workbookViewId="0">
      <selection activeCell="H15" sqref="H15"/>
    </sheetView>
  </sheetViews>
  <sheetFormatPr defaultColWidth="10.42578125" defaultRowHeight="15" x14ac:dyDescent="0.25"/>
  <cols>
    <col min="1" max="1" width="10.42578125" style="2"/>
    <col min="2" max="2" width="15.140625" style="2" bestFit="1" customWidth="1"/>
    <col min="3" max="3" width="11.85546875" style="2" customWidth="1"/>
    <col min="4" max="4" width="10.42578125" style="2"/>
    <col min="5" max="5" width="25.85546875" style="2" customWidth="1"/>
    <col min="6" max="6" width="18.42578125" style="2" customWidth="1"/>
    <col min="7" max="7" width="19.7109375" style="2" customWidth="1"/>
    <col min="8" max="257" width="10.42578125" style="1"/>
    <col min="258" max="258" width="15.140625" style="1" bestFit="1" customWidth="1"/>
    <col min="259" max="259" width="11.85546875" style="1" customWidth="1"/>
    <col min="260" max="260" width="10.42578125" style="1"/>
    <col min="261" max="261" width="25.85546875" style="1" customWidth="1"/>
    <col min="262" max="262" width="18.42578125" style="1" customWidth="1"/>
    <col min="263" max="263" width="19.7109375" style="1" customWidth="1"/>
    <col min="264" max="513" width="10.42578125" style="1"/>
    <col min="514" max="514" width="15.140625" style="1" bestFit="1" customWidth="1"/>
    <col min="515" max="515" width="11.85546875" style="1" customWidth="1"/>
    <col min="516" max="516" width="10.42578125" style="1"/>
    <col min="517" max="517" width="25.85546875" style="1" customWidth="1"/>
    <col min="518" max="518" width="18.42578125" style="1" customWidth="1"/>
    <col min="519" max="519" width="19.7109375" style="1" customWidth="1"/>
    <col min="520" max="769" width="10.42578125" style="1"/>
    <col min="770" max="770" width="15.140625" style="1" bestFit="1" customWidth="1"/>
    <col min="771" max="771" width="11.85546875" style="1" customWidth="1"/>
    <col min="772" max="772" width="10.42578125" style="1"/>
    <col min="773" max="773" width="25.85546875" style="1" customWidth="1"/>
    <col min="774" max="774" width="18.42578125" style="1" customWidth="1"/>
    <col min="775" max="775" width="19.7109375" style="1" customWidth="1"/>
    <col min="776" max="1025" width="10.42578125" style="1"/>
    <col min="1026" max="1026" width="15.140625" style="1" bestFit="1" customWidth="1"/>
    <col min="1027" max="1027" width="11.85546875" style="1" customWidth="1"/>
    <col min="1028" max="1028" width="10.42578125" style="1"/>
    <col min="1029" max="1029" width="25.85546875" style="1" customWidth="1"/>
    <col min="1030" max="1030" width="18.42578125" style="1" customWidth="1"/>
    <col min="1031" max="1031" width="19.7109375" style="1" customWidth="1"/>
    <col min="1032" max="1281" width="10.42578125" style="1"/>
    <col min="1282" max="1282" width="15.140625" style="1" bestFit="1" customWidth="1"/>
    <col min="1283" max="1283" width="11.85546875" style="1" customWidth="1"/>
    <col min="1284" max="1284" width="10.42578125" style="1"/>
    <col min="1285" max="1285" width="25.85546875" style="1" customWidth="1"/>
    <col min="1286" max="1286" width="18.42578125" style="1" customWidth="1"/>
    <col min="1287" max="1287" width="19.7109375" style="1" customWidth="1"/>
    <col min="1288" max="1537" width="10.42578125" style="1"/>
    <col min="1538" max="1538" width="15.140625" style="1" bestFit="1" customWidth="1"/>
    <col min="1539" max="1539" width="11.85546875" style="1" customWidth="1"/>
    <col min="1540" max="1540" width="10.42578125" style="1"/>
    <col min="1541" max="1541" width="25.85546875" style="1" customWidth="1"/>
    <col min="1542" max="1542" width="18.42578125" style="1" customWidth="1"/>
    <col min="1543" max="1543" width="19.7109375" style="1" customWidth="1"/>
    <col min="1544" max="1793" width="10.42578125" style="1"/>
    <col min="1794" max="1794" width="15.140625" style="1" bestFit="1" customWidth="1"/>
    <col min="1795" max="1795" width="11.85546875" style="1" customWidth="1"/>
    <col min="1796" max="1796" width="10.42578125" style="1"/>
    <col min="1797" max="1797" width="25.85546875" style="1" customWidth="1"/>
    <col min="1798" max="1798" width="18.42578125" style="1" customWidth="1"/>
    <col min="1799" max="1799" width="19.7109375" style="1" customWidth="1"/>
    <col min="1800" max="2049" width="10.42578125" style="1"/>
    <col min="2050" max="2050" width="15.140625" style="1" bestFit="1" customWidth="1"/>
    <col min="2051" max="2051" width="11.85546875" style="1" customWidth="1"/>
    <col min="2052" max="2052" width="10.42578125" style="1"/>
    <col min="2053" max="2053" width="25.85546875" style="1" customWidth="1"/>
    <col min="2054" max="2054" width="18.42578125" style="1" customWidth="1"/>
    <col min="2055" max="2055" width="19.7109375" style="1" customWidth="1"/>
    <col min="2056" max="2305" width="10.42578125" style="1"/>
    <col min="2306" max="2306" width="15.140625" style="1" bestFit="1" customWidth="1"/>
    <col min="2307" max="2307" width="11.85546875" style="1" customWidth="1"/>
    <col min="2308" max="2308" width="10.42578125" style="1"/>
    <col min="2309" max="2309" width="25.85546875" style="1" customWidth="1"/>
    <col min="2310" max="2310" width="18.42578125" style="1" customWidth="1"/>
    <col min="2311" max="2311" width="19.7109375" style="1" customWidth="1"/>
    <col min="2312" max="2561" width="10.42578125" style="1"/>
    <col min="2562" max="2562" width="15.140625" style="1" bestFit="1" customWidth="1"/>
    <col min="2563" max="2563" width="11.85546875" style="1" customWidth="1"/>
    <col min="2564" max="2564" width="10.42578125" style="1"/>
    <col min="2565" max="2565" width="25.85546875" style="1" customWidth="1"/>
    <col min="2566" max="2566" width="18.42578125" style="1" customWidth="1"/>
    <col min="2567" max="2567" width="19.7109375" style="1" customWidth="1"/>
    <col min="2568" max="2817" width="10.42578125" style="1"/>
    <col min="2818" max="2818" width="15.140625" style="1" bestFit="1" customWidth="1"/>
    <col min="2819" max="2819" width="11.85546875" style="1" customWidth="1"/>
    <col min="2820" max="2820" width="10.42578125" style="1"/>
    <col min="2821" max="2821" width="25.85546875" style="1" customWidth="1"/>
    <col min="2822" max="2822" width="18.42578125" style="1" customWidth="1"/>
    <col min="2823" max="2823" width="19.7109375" style="1" customWidth="1"/>
    <col min="2824" max="3073" width="10.42578125" style="1"/>
    <col min="3074" max="3074" width="15.140625" style="1" bestFit="1" customWidth="1"/>
    <col min="3075" max="3075" width="11.85546875" style="1" customWidth="1"/>
    <col min="3076" max="3076" width="10.42578125" style="1"/>
    <col min="3077" max="3077" width="25.85546875" style="1" customWidth="1"/>
    <col min="3078" max="3078" width="18.42578125" style="1" customWidth="1"/>
    <col min="3079" max="3079" width="19.7109375" style="1" customWidth="1"/>
    <col min="3080" max="3329" width="10.42578125" style="1"/>
    <col min="3330" max="3330" width="15.140625" style="1" bestFit="1" customWidth="1"/>
    <col min="3331" max="3331" width="11.85546875" style="1" customWidth="1"/>
    <col min="3332" max="3332" width="10.42578125" style="1"/>
    <col min="3333" max="3333" width="25.85546875" style="1" customWidth="1"/>
    <col min="3334" max="3334" width="18.42578125" style="1" customWidth="1"/>
    <col min="3335" max="3335" width="19.7109375" style="1" customWidth="1"/>
    <col min="3336" max="3585" width="10.42578125" style="1"/>
    <col min="3586" max="3586" width="15.140625" style="1" bestFit="1" customWidth="1"/>
    <col min="3587" max="3587" width="11.85546875" style="1" customWidth="1"/>
    <col min="3588" max="3588" width="10.42578125" style="1"/>
    <col min="3589" max="3589" width="25.85546875" style="1" customWidth="1"/>
    <col min="3590" max="3590" width="18.42578125" style="1" customWidth="1"/>
    <col min="3591" max="3591" width="19.7109375" style="1" customWidth="1"/>
    <col min="3592" max="3841" width="10.42578125" style="1"/>
    <col min="3842" max="3842" width="15.140625" style="1" bestFit="1" customWidth="1"/>
    <col min="3843" max="3843" width="11.85546875" style="1" customWidth="1"/>
    <col min="3844" max="3844" width="10.42578125" style="1"/>
    <col min="3845" max="3845" width="25.85546875" style="1" customWidth="1"/>
    <col min="3846" max="3846" width="18.42578125" style="1" customWidth="1"/>
    <col min="3847" max="3847" width="19.7109375" style="1" customWidth="1"/>
    <col min="3848" max="4097" width="10.42578125" style="1"/>
    <col min="4098" max="4098" width="15.140625" style="1" bestFit="1" customWidth="1"/>
    <col min="4099" max="4099" width="11.85546875" style="1" customWidth="1"/>
    <col min="4100" max="4100" width="10.42578125" style="1"/>
    <col min="4101" max="4101" width="25.85546875" style="1" customWidth="1"/>
    <col min="4102" max="4102" width="18.42578125" style="1" customWidth="1"/>
    <col min="4103" max="4103" width="19.7109375" style="1" customWidth="1"/>
    <col min="4104" max="4353" width="10.42578125" style="1"/>
    <col min="4354" max="4354" width="15.140625" style="1" bestFit="1" customWidth="1"/>
    <col min="4355" max="4355" width="11.85546875" style="1" customWidth="1"/>
    <col min="4356" max="4356" width="10.42578125" style="1"/>
    <col min="4357" max="4357" width="25.85546875" style="1" customWidth="1"/>
    <col min="4358" max="4358" width="18.42578125" style="1" customWidth="1"/>
    <col min="4359" max="4359" width="19.7109375" style="1" customWidth="1"/>
    <col min="4360" max="4609" width="10.42578125" style="1"/>
    <col min="4610" max="4610" width="15.140625" style="1" bestFit="1" customWidth="1"/>
    <col min="4611" max="4611" width="11.85546875" style="1" customWidth="1"/>
    <col min="4612" max="4612" width="10.42578125" style="1"/>
    <col min="4613" max="4613" width="25.85546875" style="1" customWidth="1"/>
    <col min="4614" max="4614" width="18.42578125" style="1" customWidth="1"/>
    <col min="4615" max="4615" width="19.7109375" style="1" customWidth="1"/>
    <col min="4616" max="4865" width="10.42578125" style="1"/>
    <col min="4866" max="4866" width="15.140625" style="1" bestFit="1" customWidth="1"/>
    <col min="4867" max="4867" width="11.85546875" style="1" customWidth="1"/>
    <col min="4868" max="4868" width="10.42578125" style="1"/>
    <col min="4869" max="4869" width="25.85546875" style="1" customWidth="1"/>
    <col min="4870" max="4870" width="18.42578125" style="1" customWidth="1"/>
    <col min="4871" max="4871" width="19.7109375" style="1" customWidth="1"/>
    <col min="4872" max="5121" width="10.42578125" style="1"/>
    <col min="5122" max="5122" width="15.140625" style="1" bestFit="1" customWidth="1"/>
    <col min="5123" max="5123" width="11.85546875" style="1" customWidth="1"/>
    <col min="5124" max="5124" width="10.42578125" style="1"/>
    <col min="5125" max="5125" width="25.85546875" style="1" customWidth="1"/>
    <col min="5126" max="5126" width="18.42578125" style="1" customWidth="1"/>
    <col min="5127" max="5127" width="19.7109375" style="1" customWidth="1"/>
    <col min="5128" max="5377" width="10.42578125" style="1"/>
    <col min="5378" max="5378" width="15.140625" style="1" bestFit="1" customWidth="1"/>
    <col min="5379" max="5379" width="11.85546875" style="1" customWidth="1"/>
    <col min="5380" max="5380" width="10.42578125" style="1"/>
    <col min="5381" max="5381" width="25.85546875" style="1" customWidth="1"/>
    <col min="5382" max="5382" width="18.42578125" style="1" customWidth="1"/>
    <col min="5383" max="5383" width="19.7109375" style="1" customWidth="1"/>
    <col min="5384" max="5633" width="10.42578125" style="1"/>
    <col min="5634" max="5634" width="15.140625" style="1" bestFit="1" customWidth="1"/>
    <col min="5635" max="5635" width="11.85546875" style="1" customWidth="1"/>
    <col min="5636" max="5636" width="10.42578125" style="1"/>
    <col min="5637" max="5637" width="25.85546875" style="1" customWidth="1"/>
    <col min="5638" max="5638" width="18.42578125" style="1" customWidth="1"/>
    <col min="5639" max="5639" width="19.7109375" style="1" customWidth="1"/>
    <col min="5640" max="5889" width="10.42578125" style="1"/>
    <col min="5890" max="5890" width="15.140625" style="1" bestFit="1" customWidth="1"/>
    <col min="5891" max="5891" width="11.85546875" style="1" customWidth="1"/>
    <col min="5892" max="5892" width="10.42578125" style="1"/>
    <col min="5893" max="5893" width="25.85546875" style="1" customWidth="1"/>
    <col min="5894" max="5894" width="18.42578125" style="1" customWidth="1"/>
    <col min="5895" max="5895" width="19.7109375" style="1" customWidth="1"/>
    <col min="5896" max="6145" width="10.42578125" style="1"/>
    <col min="6146" max="6146" width="15.140625" style="1" bestFit="1" customWidth="1"/>
    <col min="6147" max="6147" width="11.85546875" style="1" customWidth="1"/>
    <col min="6148" max="6148" width="10.42578125" style="1"/>
    <col min="6149" max="6149" width="25.85546875" style="1" customWidth="1"/>
    <col min="6150" max="6150" width="18.42578125" style="1" customWidth="1"/>
    <col min="6151" max="6151" width="19.7109375" style="1" customWidth="1"/>
    <col min="6152" max="6401" width="10.42578125" style="1"/>
    <col min="6402" max="6402" width="15.140625" style="1" bestFit="1" customWidth="1"/>
    <col min="6403" max="6403" width="11.85546875" style="1" customWidth="1"/>
    <col min="6404" max="6404" width="10.42578125" style="1"/>
    <col min="6405" max="6405" width="25.85546875" style="1" customWidth="1"/>
    <col min="6406" max="6406" width="18.42578125" style="1" customWidth="1"/>
    <col min="6407" max="6407" width="19.7109375" style="1" customWidth="1"/>
    <col min="6408" max="6657" width="10.42578125" style="1"/>
    <col min="6658" max="6658" width="15.140625" style="1" bestFit="1" customWidth="1"/>
    <col min="6659" max="6659" width="11.85546875" style="1" customWidth="1"/>
    <col min="6660" max="6660" width="10.42578125" style="1"/>
    <col min="6661" max="6661" width="25.85546875" style="1" customWidth="1"/>
    <col min="6662" max="6662" width="18.42578125" style="1" customWidth="1"/>
    <col min="6663" max="6663" width="19.7109375" style="1" customWidth="1"/>
    <col min="6664" max="6913" width="10.42578125" style="1"/>
    <col min="6914" max="6914" width="15.140625" style="1" bestFit="1" customWidth="1"/>
    <col min="6915" max="6915" width="11.85546875" style="1" customWidth="1"/>
    <col min="6916" max="6916" width="10.42578125" style="1"/>
    <col min="6917" max="6917" width="25.85546875" style="1" customWidth="1"/>
    <col min="6918" max="6918" width="18.42578125" style="1" customWidth="1"/>
    <col min="6919" max="6919" width="19.7109375" style="1" customWidth="1"/>
    <col min="6920" max="7169" width="10.42578125" style="1"/>
    <col min="7170" max="7170" width="15.140625" style="1" bestFit="1" customWidth="1"/>
    <col min="7171" max="7171" width="11.85546875" style="1" customWidth="1"/>
    <col min="7172" max="7172" width="10.42578125" style="1"/>
    <col min="7173" max="7173" width="25.85546875" style="1" customWidth="1"/>
    <col min="7174" max="7174" width="18.42578125" style="1" customWidth="1"/>
    <col min="7175" max="7175" width="19.7109375" style="1" customWidth="1"/>
    <col min="7176" max="7425" width="10.42578125" style="1"/>
    <col min="7426" max="7426" width="15.140625" style="1" bestFit="1" customWidth="1"/>
    <col min="7427" max="7427" width="11.85546875" style="1" customWidth="1"/>
    <col min="7428" max="7428" width="10.42578125" style="1"/>
    <col min="7429" max="7429" width="25.85546875" style="1" customWidth="1"/>
    <col min="7430" max="7430" width="18.42578125" style="1" customWidth="1"/>
    <col min="7431" max="7431" width="19.7109375" style="1" customWidth="1"/>
    <col min="7432" max="7681" width="10.42578125" style="1"/>
    <col min="7682" max="7682" width="15.140625" style="1" bestFit="1" customWidth="1"/>
    <col min="7683" max="7683" width="11.85546875" style="1" customWidth="1"/>
    <col min="7684" max="7684" width="10.42578125" style="1"/>
    <col min="7685" max="7685" width="25.85546875" style="1" customWidth="1"/>
    <col min="7686" max="7686" width="18.42578125" style="1" customWidth="1"/>
    <col min="7687" max="7687" width="19.7109375" style="1" customWidth="1"/>
    <col min="7688" max="7937" width="10.42578125" style="1"/>
    <col min="7938" max="7938" width="15.140625" style="1" bestFit="1" customWidth="1"/>
    <col min="7939" max="7939" width="11.85546875" style="1" customWidth="1"/>
    <col min="7940" max="7940" width="10.42578125" style="1"/>
    <col min="7941" max="7941" width="25.85546875" style="1" customWidth="1"/>
    <col min="7942" max="7942" width="18.42578125" style="1" customWidth="1"/>
    <col min="7943" max="7943" width="19.7109375" style="1" customWidth="1"/>
    <col min="7944" max="8193" width="10.42578125" style="1"/>
    <col min="8194" max="8194" width="15.140625" style="1" bestFit="1" customWidth="1"/>
    <col min="8195" max="8195" width="11.85546875" style="1" customWidth="1"/>
    <col min="8196" max="8196" width="10.42578125" style="1"/>
    <col min="8197" max="8197" width="25.85546875" style="1" customWidth="1"/>
    <col min="8198" max="8198" width="18.42578125" style="1" customWidth="1"/>
    <col min="8199" max="8199" width="19.7109375" style="1" customWidth="1"/>
    <col min="8200" max="8449" width="10.42578125" style="1"/>
    <col min="8450" max="8450" width="15.140625" style="1" bestFit="1" customWidth="1"/>
    <col min="8451" max="8451" width="11.85546875" style="1" customWidth="1"/>
    <col min="8452" max="8452" width="10.42578125" style="1"/>
    <col min="8453" max="8453" width="25.85546875" style="1" customWidth="1"/>
    <col min="8454" max="8454" width="18.42578125" style="1" customWidth="1"/>
    <col min="8455" max="8455" width="19.7109375" style="1" customWidth="1"/>
    <col min="8456" max="8705" width="10.42578125" style="1"/>
    <col min="8706" max="8706" width="15.140625" style="1" bestFit="1" customWidth="1"/>
    <col min="8707" max="8707" width="11.85546875" style="1" customWidth="1"/>
    <col min="8708" max="8708" width="10.42578125" style="1"/>
    <col min="8709" max="8709" width="25.85546875" style="1" customWidth="1"/>
    <col min="8710" max="8710" width="18.42578125" style="1" customWidth="1"/>
    <col min="8711" max="8711" width="19.7109375" style="1" customWidth="1"/>
    <col min="8712" max="8961" width="10.42578125" style="1"/>
    <col min="8962" max="8962" width="15.140625" style="1" bestFit="1" customWidth="1"/>
    <col min="8963" max="8963" width="11.85546875" style="1" customWidth="1"/>
    <col min="8964" max="8964" width="10.42578125" style="1"/>
    <col min="8965" max="8965" width="25.85546875" style="1" customWidth="1"/>
    <col min="8966" max="8966" width="18.42578125" style="1" customWidth="1"/>
    <col min="8967" max="8967" width="19.7109375" style="1" customWidth="1"/>
    <col min="8968" max="9217" width="10.42578125" style="1"/>
    <col min="9218" max="9218" width="15.140625" style="1" bestFit="1" customWidth="1"/>
    <col min="9219" max="9219" width="11.85546875" style="1" customWidth="1"/>
    <col min="9220" max="9220" width="10.42578125" style="1"/>
    <col min="9221" max="9221" width="25.85546875" style="1" customWidth="1"/>
    <col min="9222" max="9222" width="18.42578125" style="1" customWidth="1"/>
    <col min="9223" max="9223" width="19.7109375" style="1" customWidth="1"/>
    <col min="9224" max="9473" width="10.42578125" style="1"/>
    <col min="9474" max="9474" width="15.140625" style="1" bestFit="1" customWidth="1"/>
    <col min="9475" max="9475" width="11.85546875" style="1" customWidth="1"/>
    <col min="9476" max="9476" width="10.42578125" style="1"/>
    <col min="9477" max="9477" width="25.85546875" style="1" customWidth="1"/>
    <col min="9478" max="9478" width="18.42578125" style="1" customWidth="1"/>
    <col min="9479" max="9479" width="19.7109375" style="1" customWidth="1"/>
    <col min="9480" max="9729" width="10.42578125" style="1"/>
    <col min="9730" max="9730" width="15.140625" style="1" bestFit="1" customWidth="1"/>
    <col min="9731" max="9731" width="11.85546875" style="1" customWidth="1"/>
    <col min="9732" max="9732" width="10.42578125" style="1"/>
    <col min="9733" max="9733" width="25.85546875" style="1" customWidth="1"/>
    <col min="9734" max="9734" width="18.42578125" style="1" customWidth="1"/>
    <col min="9735" max="9735" width="19.7109375" style="1" customWidth="1"/>
    <col min="9736" max="9985" width="10.42578125" style="1"/>
    <col min="9986" max="9986" width="15.140625" style="1" bestFit="1" customWidth="1"/>
    <col min="9987" max="9987" width="11.85546875" style="1" customWidth="1"/>
    <col min="9988" max="9988" width="10.42578125" style="1"/>
    <col min="9989" max="9989" width="25.85546875" style="1" customWidth="1"/>
    <col min="9990" max="9990" width="18.42578125" style="1" customWidth="1"/>
    <col min="9991" max="9991" width="19.7109375" style="1" customWidth="1"/>
    <col min="9992" max="10241" width="10.42578125" style="1"/>
    <col min="10242" max="10242" width="15.140625" style="1" bestFit="1" customWidth="1"/>
    <col min="10243" max="10243" width="11.85546875" style="1" customWidth="1"/>
    <col min="10244" max="10244" width="10.42578125" style="1"/>
    <col min="10245" max="10245" width="25.85546875" style="1" customWidth="1"/>
    <col min="10246" max="10246" width="18.42578125" style="1" customWidth="1"/>
    <col min="10247" max="10247" width="19.7109375" style="1" customWidth="1"/>
    <col min="10248" max="10497" width="10.42578125" style="1"/>
    <col min="10498" max="10498" width="15.140625" style="1" bestFit="1" customWidth="1"/>
    <col min="10499" max="10499" width="11.85546875" style="1" customWidth="1"/>
    <col min="10500" max="10500" width="10.42578125" style="1"/>
    <col min="10501" max="10501" width="25.85546875" style="1" customWidth="1"/>
    <col min="10502" max="10502" width="18.42578125" style="1" customWidth="1"/>
    <col min="10503" max="10503" width="19.7109375" style="1" customWidth="1"/>
    <col min="10504" max="10753" width="10.42578125" style="1"/>
    <col min="10754" max="10754" width="15.140625" style="1" bestFit="1" customWidth="1"/>
    <col min="10755" max="10755" width="11.85546875" style="1" customWidth="1"/>
    <col min="10756" max="10756" width="10.42578125" style="1"/>
    <col min="10757" max="10757" width="25.85546875" style="1" customWidth="1"/>
    <col min="10758" max="10758" width="18.42578125" style="1" customWidth="1"/>
    <col min="10759" max="10759" width="19.7109375" style="1" customWidth="1"/>
    <col min="10760" max="11009" width="10.42578125" style="1"/>
    <col min="11010" max="11010" width="15.140625" style="1" bestFit="1" customWidth="1"/>
    <col min="11011" max="11011" width="11.85546875" style="1" customWidth="1"/>
    <col min="11012" max="11012" width="10.42578125" style="1"/>
    <col min="11013" max="11013" width="25.85546875" style="1" customWidth="1"/>
    <col min="11014" max="11014" width="18.42578125" style="1" customWidth="1"/>
    <col min="11015" max="11015" width="19.7109375" style="1" customWidth="1"/>
    <col min="11016" max="11265" width="10.42578125" style="1"/>
    <col min="11266" max="11266" width="15.140625" style="1" bestFit="1" customWidth="1"/>
    <col min="11267" max="11267" width="11.85546875" style="1" customWidth="1"/>
    <col min="11268" max="11268" width="10.42578125" style="1"/>
    <col min="11269" max="11269" width="25.85546875" style="1" customWidth="1"/>
    <col min="11270" max="11270" width="18.42578125" style="1" customWidth="1"/>
    <col min="11271" max="11271" width="19.7109375" style="1" customWidth="1"/>
    <col min="11272" max="11521" width="10.42578125" style="1"/>
    <col min="11522" max="11522" width="15.140625" style="1" bestFit="1" customWidth="1"/>
    <col min="11523" max="11523" width="11.85546875" style="1" customWidth="1"/>
    <col min="11524" max="11524" width="10.42578125" style="1"/>
    <col min="11525" max="11525" width="25.85546875" style="1" customWidth="1"/>
    <col min="11526" max="11526" width="18.42578125" style="1" customWidth="1"/>
    <col min="11527" max="11527" width="19.7109375" style="1" customWidth="1"/>
    <col min="11528" max="11777" width="10.42578125" style="1"/>
    <col min="11778" max="11778" width="15.140625" style="1" bestFit="1" customWidth="1"/>
    <col min="11779" max="11779" width="11.85546875" style="1" customWidth="1"/>
    <col min="11780" max="11780" width="10.42578125" style="1"/>
    <col min="11781" max="11781" width="25.85546875" style="1" customWidth="1"/>
    <col min="11782" max="11782" width="18.42578125" style="1" customWidth="1"/>
    <col min="11783" max="11783" width="19.7109375" style="1" customWidth="1"/>
    <col min="11784" max="12033" width="10.42578125" style="1"/>
    <col min="12034" max="12034" width="15.140625" style="1" bestFit="1" customWidth="1"/>
    <col min="12035" max="12035" width="11.85546875" style="1" customWidth="1"/>
    <col min="12036" max="12036" width="10.42578125" style="1"/>
    <col min="12037" max="12037" width="25.85546875" style="1" customWidth="1"/>
    <col min="12038" max="12038" width="18.42578125" style="1" customWidth="1"/>
    <col min="12039" max="12039" width="19.7109375" style="1" customWidth="1"/>
    <col min="12040" max="12289" width="10.42578125" style="1"/>
    <col min="12290" max="12290" width="15.140625" style="1" bestFit="1" customWidth="1"/>
    <col min="12291" max="12291" width="11.85546875" style="1" customWidth="1"/>
    <col min="12292" max="12292" width="10.42578125" style="1"/>
    <col min="12293" max="12293" width="25.85546875" style="1" customWidth="1"/>
    <col min="12294" max="12294" width="18.42578125" style="1" customWidth="1"/>
    <col min="12295" max="12295" width="19.7109375" style="1" customWidth="1"/>
    <col min="12296" max="12545" width="10.42578125" style="1"/>
    <col min="12546" max="12546" width="15.140625" style="1" bestFit="1" customWidth="1"/>
    <col min="12547" max="12547" width="11.85546875" style="1" customWidth="1"/>
    <col min="12548" max="12548" width="10.42578125" style="1"/>
    <col min="12549" max="12549" width="25.85546875" style="1" customWidth="1"/>
    <col min="12550" max="12550" width="18.42578125" style="1" customWidth="1"/>
    <col min="12551" max="12551" width="19.7109375" style="1" customWidth="1"/>
    <col min="12552" max="12801" width="10.42578125" style="1"/>
    <col min="12802" max="12802" width="15.140625" style="1" bestFit="1" customWidth="1"/>
    <col min="12803" max="12803" width="11.85546875" style="1" customWidth="1"/>
    <col min="12804" max="12804" width="10.42578125" style="1"/>
    <col min="12805" max="12805" width="25.85546875" style="1" customWidth="1"/>
    <col min="12806" max="12806" width="18.42578125" style="1" customWidth="1"/>
    <col min="12807" max="12807" width="19.7109375" style="1" customWidth="1"/>
    <col min="12808" max="13057" width="10.42578125" style="1"/>
    <col min="13058" max="13058" width="15.140625" style="1" bestFit="1" customWidth="1"/>
    <col min="13059" max="13059" width="11.85546875" style="1" customWidth="1"/>
    <col min="13060" max="13060" width="10.42578125" style="1"/>
    <col min="13061" max="13061" width="25.85546875" style="1" customWidth="1"/>
    <col min="13062" max="13062" width="18.42578125" style="1" customWidth="1"/>
    <col min="13063" max="13063" width="19.7109375" style="1" customWidth="1"/>
    <col min="13064" max="13313" width="10.42578125" style="1"/>
    <col min="13314" max="13314" width="15.140625" style="1" bestFit="1" customWidth="1"/>
    <col min="13315" max="13315" width="11.85546875" style="1" customWidth="1"/>
    <col min="13316" max="13316" width="10.42578125" style="1"/>
    <col min="13317" max="13317" width="25.85546875" style="1" customWidth="1"/>
    <col min="13318" max="13318" width="18.42578125" style="1" customWidth="1"/>
    <col min="13319" max="13319" width="19.7109375" style="1" customWidth="1"/>
    <col min="13320" max="13569" width="10.42578125" style="1"/>
    <col min="13570" max="13570" width="15.140625" style="1" bestFit="1" customWidth="1"/>
    <col min="13571" max="13571" width="11.85546875" style="1" customWidth="1"/>
    <col min="13572" max="13572" width="10.42578125" style="1"/>
    <col min="13573" max="13573" width="25.85546875" style="1" customWidth="1"/>
    <col min="13574" max="13574" width="18.42578125" style="1" customWidth="1"/>
    <col min="13575" max="13575" width="19.7109375" style="1" customWidth="1"/>
    <col min="13576" max="13825" width="10.42578125" style="1"/>
    <col min="13826" max="13826" width="15.140625" style="1" bestFit="1" customWidth="1"/>
    <col min="13827" max="13827" width="11.85546875" style="1" customWidth="1"/>
    <col min="13828" max="13828" width="10.42578125" style="1"/>
    <col min="13829" max="13829" width="25.85546875" style="1" customWidth="1"/>
    <col min="13830" max="13830" width="18.42578125" style="1" customWidth="1"/>
    <col min="13831" max="13831" width="19.7109375" style="1" customWidth="1"/>
    <col min="13832" max="14081" width="10.42578125" style="1"/>
    <col min="14082" max="14082" width="15.140625" style="1" bestFit="1" customWidth="1"/>
    <col min="14083" max="14083" width="11.85546875" style="1" customWidth="1"/>
    <col min="14084" max="14084" width="10.42578125" style="1"/>
    <col min="14085" max="14085" width="25.85546875" style="1" customWidth="1"/>
    <col min="14086" max="14086" width="18.42578125" style="1" customWidth="1"/>
    <col min="14087" max="14087" width="19.7109375" style="1" customWidth="1"/>
    <col min="14088" max="14337" width="10.42578125" style="1"/>
    <col min="14338" max="14338" width="15.140625" style="1" bestFit="1" customWidth="1"/>
    <col min="14339" max="14339" width="11.85546875" style="1" customWidth="1"/>
    <col min="14340" max="14340" width="10.42578125" style="1"/>
    <col min="14341" max="14341" width="25.85546875" style="1" customWidth="1"/>
    <col min="14342" max="14342" width="18.42578125" style="1" customWidth="1"/>
    <col min="14343" max="14343" width="19.7109375" style="1" customWidth="1"/>
    <col min="14344" max="14593" width="10.42578125" style="1"/>
    <col min="14594" max="14594" width="15.140625" style="1" bestFit="1" customWidth="1"/>
    <col min="14595" max="14595" width="11.85546875" style="1" customWidth="1"/>
    <col min="14596" max="14596" width="10.42578125" style="1"/>
    <col min="14597" max="14597" width="25.85546875" style="1" customWidth="1"/>
    <col min="14598" max="14598" width="18.42578125" style="1" customWidth="1"/>
    <col min="14599" max="14599" width="19.7109375" style="1" customWidth="1"/>
    <col min="14600" max="14849" width="10.42578125" style="1"/>
    <col min="14850" max="14850" width="15.140625" style="1" bestFit="1" customWidth="1"/>
    <col min="14851" max="14851" width="11.85546875" style="1" customWidth="1"/>
    <col min="14852" max="14852" width="10.42578125" style="1"/>
    <col min="14853" max="14853" width="25.85546875" style="1" customWidth="1"/>
    <col min="14854" max="14854" width="18.42578125" style="1" customWidth="1"/>
    <col min="14855" max="14855" width="19.7109375" style="1" customWidth="1"/>
    <col min="14856" max="15105" width="10.42578125" style="1"/>
    <col min="15106" max="15106" width="15.140625" style="1" bestFit="1" customWidth="1"/>
    <col min="15107" max="15107" width="11.85546875" style="1" customWidth="1"/>
    <col min="15108" max="15108" width="10.42578125" style="1"/>
    <col min="15109" max="15109" width="25.85546875" style="1" customWidth="1"/>
    <col min="15110" max="15110" width="18.42578125" style="1" customWidth="1"/>
    <col min="15111" max="15111" width="19.7109375" style="1" customWidth="1"/>
    <col min="15112" max="15361" width="10.42578125" style="1"/>
    <col min="15362" max="15362" width="15.140625" style="1" bestFit="1" customWidth="1"/>
    <col min="15363" max="15363" width="11.85546875" style="1" customWidth="1"/>
    <col min="15364" max="15364" width="10.42578125" style="1"/>
    <col min="15365" max="15365" width="25.85546875" style="1" customWidth="1"/>
    <col min="15366" max="15366" width="18.42578125" style="1" customWidth="1"/>
    <col min="15367" max="15367" width="19.7109375" style="1" customWidth="1"/>
    <col min="15368" max="15617" width="10.42578125" style="1"/>
    <col min="15618" max="15618" width="15.140625" style="1" bestFit="1" customWidth="1"/>
    <col min="15619" max="15619" width="11.85546875" style="1" customWidth="1"/>
    <col min="15620" max="15620" width="10.42578125" style="1"/>
    <col min="15621" max="15621" width="25.85546875" style="1" customWidth="1"/>
    <col min="15622" max="15622" width="18.42578125" style="1" customWidth="1"/>
    <col min="15623" max="15623" width="19.7109375" style="1" customWidth="1"/>
    <col min="15624" max="15873" width="10.42578125" style="1"/>
    <col min="15874" max="15874" width="15.140625" style="1" bestFit="1" customWidth="1"/>
    <col min="15875" max="15875" width="11.85546875" style="1" customWidth="1"/>
    <col min="15876" max="15876" width="10.42578125" style="1"/>
    <col min="15877" max="15877" width="25.85546875" style="1" customWidth="1"/>
    <col min="15878" max="15878" width="18.42578125" style="1" customWidth="1"/>
    <col min="15879" max="15879" width="19.7109375" style="1" customWidth="1"/>
    <col min="15880" max="16129" width="10.42578125" style="1"/>
    <col min="16130" max="16130" width="15.140625" style="1" bestFit="1" customWidth="1"/>
    <col min="16131" max="16131" width="11.85546875" style="1" customWidth="1"/>
    <col min="16132" max="16132" width="10.42578125" style="1"/>
    <col min="16133" max="16133" width="25.85546875" style="1" customWidth="1"/>
    <col min="16134" max="16134" width="18.42578125" style="1" customWidth="1"/>
    <col min="16135" max="16135" width="19.7109375" style="1" customWidth="1"/>
    <col min="16136" max="16384" width="10.42578125" style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60" x14ac:dyDescent="0.25">
      <c r="A3" s="170" t="s">
        <v>262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263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264</v>
      </c>
      <c r="B5" s="173"/>
      <c r="C5" s="173"/>
      <c r="D5" s="173"/>
      <c r="E5" s="174"/>
      <c r="F5" s="69"/>
      <c r="G5" s="26" t="s">
        <v>38</v>
      </c>
      <c r="H5" s="40">
        <f>D12</f>
        <v>97.435897435897431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98.901098901098905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30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98.168498168498161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15.75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46.666666666666664</v>
      </c>
      <c r="D11" s="3">
        <f>COUNTIF(C11:C282,"&gt;="&amp;D10)</f>
        <v>265</v>
      </c>
      <c r="E11" s="121">
        <v>43.333333333333336</v>
      </c>
      <c r="F11" s="95">
        <f>COUNTIF(E11:E282,"&gt;="&amp;F10)</f>
        <v>269</v>
      </c>
      <c r="G11" s="108" t="s">
        <v>5</v>
      </c>
      <c r="H11" s="59">
        <v>3</v>
      </c>
      <c r="I11" s="59">
        <v>2</v>
      </c>
      <c r="J11" s="124">
        <v>1</v>
      </c>
      <c r="K11" s="124">
        <v>2</v>
      </c>
      <c r="L11" s="124">
        <v>3</v>
      </c>
      <c r="M11" s="124"/>
      <c r="N11" s="124">
        <v>3</v>
      </c>
      <c r="O11" s="124">
        <v>3</v>
      </c>
      <c r="P11" s="124">
        <v>3</v>
      </c>
      <c r="Q11" s="124">
        <v>3</v>
      </c>
      <c r="R11" s="124">
        <v>1</v>
      </c>
      <c r="S11" s="124">
        <v>1</v>
      </c>
      <c r="T11" s="51">
        <v>1</v>
      </c>
    </row>
    <row r="12" spans="1:20" ht="15.75" x14ac:dyDescent="0.25">
      <c r="A12" s="2">
        <v>2</v>
      </c>
      <c r="B12" s="4">
        <v>170804130004</v>
      </c>
      <c r="C12" s="121">
        <v>46.666666666666664</v>
      </c>
      <c r="D12" s="96">
        <f>(266/273)*100</f>
        <v>97.435897435897431</v>
      </c>
      <c r="E12" s="121">
        <v>45.555555555555557</v>
      </c>
      <c r="F12" s="97">
        <f>(270/273)*100</f>
        <v>98.901098901098905</v>
      </c>
      <c r="G12" s="108" t="s">
        <v>4</v>
      </c>
      <c r="H12" s="59">
        <v>1</v>
      </c>
      <c r="I12" s="59">
        <v>3</v>
      </c>
      <c r="J12" s="124"/>
      <c r="K12" s="124">
        <v>2</v>
      </c>
      <c r="L12" s="124">
        <v>1</v>
      </c>
      <c r="M12" s="124">
        <v>1</v>
      </c>
      <c r="N12" s="124">
        <v>3</v>
      </c>
      <c r="O12" s="124">
        <v>3</v>
      </c>
      <c r="P12" s="124">
        <v>2</v>
      </c>
      <c r="Q12" s="124">
        <v>2</v>
      </c>
      <c r="R12" s="124"/>
      <c r="S12" s="124">
        <v>1</v>
      </c>
      <c r="T12" s="51"/>
    </row>
    <row r="13" spans="1:20" ht="15.75" x14ac:dyDescent="0.25">
      <c r="A13" s="2">
        <v>4</v>
      </c>
      <c r="B13" s="4">
        <v>170804130006</v>
      </c>
      <c r="C13" s="121">
        <v>45.555555555555557</v>
      </c>
      <c r="D13" s="3"/>
      <c r="E13" s="121">
        <v>41.111111111111114</v>
      </c>
      <c r="F13" s="109"/>
      <c r="G13" s="101" t="s">
        <v>2</v>
      </c>
      <c r="H13" s="59">
        <f>AVERAGE(H11:H12)</f>
        <v>2</v>
      </c>
      <c r="I13" s="59">
        <f t="shared" ref="I13:T13" si="0">AVERAGE(I11:I12)</f>
        <v>2.5</v>
      </c>
      <c r="J13" s="59">
        <f t="shared" si="0"/>
        <v>1</v>
      </c>
      <c r="K13" s="59">
        <f t="shared" si="0"/>
        <v>2</v>
      </c>
      <c r="L13" s="59">
        <f t="shared" si="0"/>
        <v>2</v>
      </c>
      <c r="M13" s="59">
        <f t="shared" si="0"/>
        <v>1</v>
      </c>
      <c r="N13" s="59">
        <f t="shared" si="0"/>
        <v>3</v>
      </c>
      <c r="O13" s="59">
        <f t="shared" si="0"/>
        <v>3</v>
      </c>
      <c r="P13" s="59">
        <f t="shared" si="0"/>
        <v>2.5</v>
      </c>
      <c r="Q13" s="59">
        <f t="shared" si="0"/>
        <v>2.5</v>
      </c>
      <c r="R13" s="59">
        <f t="shared" si="0"/>
        <v>1</v>
      </c>
      <c r="S13" s="59">
        <f t="shared" si="0"/>
        <v>1</v>
      </c>
      <c r="T13" s="59">
        <f t="shared" si="0"/>
        <v>1</v>
      </c>
    </row>
    <row r="14" spans="1:20" ht="15.75" x14ac:dyDescent="0.25">
      <c r="A14" s="2">
        <v>5</v>
      </c>
      <c r="B14" s="4">
        <v>170804130009</v>
      </c>
      <c r="C14" s="121">
        <v>46.666666666666664</v>
      </c>
      <c r="D14" s="3"/>
      <c r="E14" s="121">
        <v>44.444444444444443</v>
      </c>
      <c r="F14" s="109"/>
      <c r="G14" s="102" t="s">
        <v>1</v>
      </c>
      <c r="H14" s="103">
        <f>(98.17*H13)/100</f>
        <v>1.9634</v>
      </c>
      <c r="I14" s="103">
        <f t="shared" ref="I14:T14" si="1">(98.17*I13)/100</f>
        <v>2.45425</v>
      </c>
      <c r="J14" s="103">
        <f t="shared" si="1"/>
        <v>0.98170000000000002</v>
      </c>
      <c r="K14" s="103">
        <f t="shared" si="1"/>
        <v>1.9634</v>
      </c>
      <c r="L14" s="103">
        <f t="shared" si="1"/>
        <v>1.9634</v>
      </c>
      <c r="M14" s="103">
        <f t="shared" si="1"/>
        <v>0.98170000000000002</v>
      </c>
      <c r="N14" s="103">
        <f t="shared" si="1"/>
        <v>2.9451000000000001</v>
      </c>
      <c r="O14" s="103">
        <f t="shared" si="1"/>
        <v>2.9451000000000001</v>
      </c>
      <c r="P14" s="103">
        <f t="shared" si="1"/>
        <v>2.45425</v>
      </c>
      <c r="Q14" s="103">
        <f t="shared" si="1"/>
        <v>2.45425</v>
      </c>
      <c r="R14" s="103">
        <f t="shared" si="1"/>
        <v>0.98170000000000002</v>
      </c>
      <c r="S14" s="103">
        <f t="shared" si="1"/>
        <v>0.98170000000000002</v>
      </c>
      <c r="T14" s="103">
        <f t="shared" si="1"/>
        <v>0.98170000000000002</v>
      </c>
    </row>
    <row r="15" spans="1:20" x14ac:dyDescent="0.25">
      <c r="A15" s="2">
        <v>6</v>
      </c>
      <c r="B15" s="4">
        <v>170804130010</v>
      </c>
      <c r="C15" s="121">
        <v>48.888888888888886</v>
      </c>
      <c r="D15" s="3"/>
      <c r="E15" s="121">
        <v>42.222222222222221</v>
      </c>
      <c r="F15" s="109"/>
      <c r="G15" s="9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</row>
    <row r="16" spans="1:20" x14ac:dyDescent="0.25">
      <c r="A16" s="2">
        <v>7</v>
      </c>
      <c r="B16" s="4">
        <v>170804130012</v>
      </c>
      <c r="C16" s="121">
        <v>44.444444444444443</v>
      </c>
      <c r="D16" s="3"/>
      <c r="E16" s="121">
        <v>42.222222222222221</v>
      </c>
      <c r="F16" s="3"/>
    </row>
    <row r="17" spans="1:19" x14ac:dyDescent="0.25">
      <c r="A17" s="2">
        <v>8</v>
      </c>
      <c r="B17" s="4">
        <v>170804130017</v>
      </c>
      <c r="C17" s="121">
        <v>28.888888888888889</v>
      </c>
      <c r="D17" s="3"/>
      <c r="E17" s="121">
        <v>41.111111111111114</v>
      </c>
      <c r="F17" s="49"/>
    </row>
    <row r="18" spans="1:19" x14ac:dyDescent="0.25">
      <c r="A18" s="2">
        <v>9</v>
      </c>
      <c r="B18" s="4">
        <v>170804130021</v>
      </c>
      <c r="C18" s="121">
        <v>40</v>
      </c>
      <c r="D18" s="3"/>
      <c r="E18" s="121">
        <v>42.222222222222221</v>
      </c>
      <c r="F18" s="49"/>
    </row>
    <row r="19" spans="1:19" x14ac:dyDescent="0.25">
      <c r="A19" s="2">
        <v>10</v>
      </c>
      <c r="B19" s="4">
        <v>170804130022</v>
      </c>
      <c r="C19" s="121">
        <v>32.222222222222221</v>
      </c>
      <c r="D19" s="3"/>
      <c r="E19" s="121">
        <v>40</v>
      </c>
      <c r="F19" s="49"/>
      <c r="J19" s="7"/>
      <c r="K19" s="7"/>
    </row>
    <row r="20" spans="1:19" x14ac:dyDescent="0.25">
      <c r="A20" s="2">
        <v>11</v>
      </c>
      <c r="B20" s="4">
        <v>170804130027</v>
      </c>
      <c r="C20" s="121">
        <v>31.111111111111111</v>
      </c>
      <c r="D20" s="3"/>
      <c r="E20" s="121">
        <v>38.888888888888886</v>
      </c>
      <c r="F20" s="49"/>
      <c r="H20" s="104"/>
      <c r="I20" s="165"/>
      <c r="J20" s="165"/>
      <c r="M20" s="7"/>
      <c r="N20" s="7"/>
      <c r="O20" s="7"/>
      <c r="P20" s="7"/>
    </row>
    <row r="21" spans="1:19" x14ac:dyDescent="0.25">
      <c r="A21" s="2">
        <v>12</v>
      </c>
      <c r="B21" s="4">
        <v>170804130028</v>
      </c>
      <c r="C21" s="121">
        <v>46.666666666666664</v>
      </c>
      <c r="D21" s="3"/>
      <c r="E21" s="121">
        <v>43.333333333333336</v>
      </c>
      <c r="F21" s="49"/>
      <c r="H21" s="111"/>
      <c r="I21" s="84"/>
      <c r="J21" s="84"/>
      <c r="M21" s="7"/>
      <c r="N21" s="7"/>
      <c r="O21" s="7"/>
      <c r="P21" s="7"/>
    </row>
    <row r="22" spans="1:19" x14ac:dyDescent="0.25">
      <c r="A22" s="2">
        <v>13</v>
      </c>
      <c r="B22" s="4">
        <v>170804130031</v>
      </c>
      <c r="C22" s="121">
        <v>42.222222222222221</v>
      </c>
      <c r="D22" s="3"/>
      <c r="E22" s="121">
        <v>42.222222222222221</v>
      </c>
      <c r="F22" s="49"/>
      <c r="H22" s="2"/>
      <c r="N22" s="7"/>
      <c r="O22" s="7"/>
      <c r="P22" s="7"/>
    </row>
    <row r="23" spans="1:19" x14ac:dyDescent="0.25">
      <c r="A23" s="2">
        <v>14</v>
      </c>
      <c r="B23" s="4">
        <v>170804130032</v>
      </c>
      <c r="C23" s="121">
        <v>45.555555555555557</v>
      </c>
      <c r="D23" s="3"/>
      <c r="E23" s="121">
        <v>43.333333333333336</v>
      </c>
      <c r="F23" s="49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</row>
    <row r="24" spans="1:19" ht="15.75" x14ac:dyDescent="0.25">
      <c r="A24" s="2">
        <v>15</v>
      </c>
      <c r="B24" s="4">
        <v>170804130033</v>
      </c>
      <c r="C24" s="121">
        <v>30</v>
      </c>
      <c r="D24" s="112"/>
      <c r="E24" s="121">
        <v>40</v>
      </c>
      <c r="F24" s="113"/>
      <c r="G24" s="114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19" ht="15.75" x14ac:dyDescent="0.25">
      <c r="A25" s="2">
        <v>16</v>
      </c>
      <c r="B25" s="4">
        <v>170804130036</v>
      </c>
      <c r="C25" s="121">
        <v>45.555555555555557</v>
      </c>
      <c r="D25" s="3"/>
      <c r="E25" s="121">
        <v>45.555555555555557</v>
      </c>
      <c r="F25" s="49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15.75" x14ac:dyDescent="0.25">
      <c r="A26" s="2">
        <v>17</v>
      </c>
      <c r="B26" s="4">
        <v>170804130045</v>
      </c>
      <c r="C26" s="121">
        <v>41.111111111111114</v>
      </c>
      <c r="D26" s="3"/>
      <c r="E26" s="121">
        <v>42.222222222222221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15.75" x14ac:dyDescent="0.25">
      <c r="A27" s="2">
        <v>18</v>
      </c>
      <c r="B27" s="4">
        <v>170804130047</v>
      </c>
      <c r="C27" s="121">
        <v>42.222222222222221</v>
      </c>
      <c r="D27" s="3"/>
      <c r="E27" s="121">
        <v>45.555555555555557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15.75" x14ac:dyDescent="0.25">
      <c r="A28" s="2">
        <v>19</v>
      </c>
      <c r="B28" s="4">
        <v>170804130048</v>
      </c>
      <c r="C28" s="121">
        <v>45.555555555555557</v>
      </c>
      <c r="D28" s="3"/>
      <c r="E28" s="121">
        <v>40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15.75" x14ac:dyDescent="0.25">
      <c r="A29" s="2">
        <v>20</v>
      </c>
      <c r="B29" s="4">
        <v>170804130049</v>
      </c>
      <c r="C29" s="121">
        <v>43.333333333333336</v>
      </c>
      <c r="D29" s="3"/>
      <c r="E29" s="121">
        <v>40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15.75" x14ac:dyDescent="0.25">
      <c r="A30" s="2">
        <v>21</v>
      </c>
      <c r="B30" s="4">
        <v>170804130050</v>
      </c>
      <c r="C30" s="121">
        <v>42.222222222222221</v>
      </c>
      <c r="D30" s="3"/>
      <c r="E30" s="121">
        <v>40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15.75" x14ac:dyDescent="0.25">
      <c r="A31" s="2">
        <v>22</v>
      </c>
      <c r="B31" s="4">
        <v>170804130051</v>
      </c>
      <c r="C31" s="121">
        <v>42.222222222222221</v>
      </c>
      <c r="D31" s="3"/>
      <c r="E31" s="121">
        <v>43.333333333333336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15.75" x14ac:dyDescent="0.25">
      <c r="A32" s="2">
        <v>23</v>
      </c>
      <c r="B32" s="4">
        <v>170804130052</v>
      </c>
      <c r="C32" s="121">
        <v>43.333333333333336</v>
      </c>
      <c r="D32" s="3"/>
      <c r="E32" s="121">
        <v>44.444444444444443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15.75" x14ac:dyDescent="0.25">
      <c r="A33" s="2">
        <v>24</v>
      </c>
      <c r="B33" s="4">
        <v>170804130053</v>
      </c>
      <c r="C33" s="121">
        <v>40</v>
      </c>
      <c r="D33" s="3"/>
      <c r="E33" s="121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</row>
    <row r="34" spans="1:20" x14ac:dyDescent="0.25">
      <c r="A34" s="2">
        <v>25</v>
      </c>
      <c r="B34" s="4">
        <v>170804130054</v>
      </c>
      <c r="C34" s="121">
        <v>45.555555555555557</v>
      </c>
      <c r="D34" s="3"/>
      <c r="E34" s="121">
        <v>42.222222222222221</v>
      </c>
      <c r="F34" s="49"/>
      <c r="G34" s="9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</row>
    <row r="35" spans="1:20" x14ac:dyDescent="0.25">
      <c r="A35" s="2">
        <v>26</v>
      </c>
      <c r="B35" s="4">
        <v>170804130056</v>
      </c>
      <c r="C35" s="121">
        <v>46.666666666666664</v>
      </c>
      <c r="D35" s="3"/>
      <c r="E35" s="121">
        <v>42.222222222222221</v>
      </c>
      <c r="F35" s="49"/>
    </row>
    <row r="36" spans="1:20" x14ac:dyDescent="0.25">
      <c r="A36" s="2">
        <v>27</v>
      </c>
      <c r="B36" s="4">
        <v>170804130057</v>
      </c>
      <c r="C36" s="121">
        <v>47.777777777777779</v>
      </c>
      <c r="D36" s="3"/>
      <c r="E36" s="121">
        <v>45.555555555555557</v>
      </c>
      <c r="F36" s="49"/>
    </row>
    <row r="37" spans="1:20" ht="15.75" x14ac:dyDescent="0.25">
      <c r="A37" s="2">
        <v>28</v>
      </c>
      <c r="B37" s="4">
        <v>170804130058</v>
      </c>
      <c r="C37" s="121">
        <v>46.666666666666664</v>
      </c>
      <c r="D37" s="3"/>
      <c r="E37" s="121">
        <v>40</v>
      </c>
      <c r="F37" s="49"/>
      <c r="G37" s="114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</row>
    <row r="38" spans="1:20" ht="15.75" x14ac:dyDescent="0.25">
      <c r="A38" s="2">
        <v>29</v>
      </c>
      <c r="B38" s="4">
        <v>170804130059</v>
      </c>
      <c r="C38" s="121">
        <v>44.444444444444443</v>
      </c>
      <c r="D38" s="3"/>
      <c r="E38" s="121">
        <v>40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</row>
    <row r="39" spans="1:20" ht="15.75" x14ac:dyDescent="0.25">
      <c r="A39" s="2">
        <v>30</v>
      </c>
      <c r="B39" s="4">
        <v>170804130060</v>
      </c>
      <c r="C39" s="121">
        <v>41.111111111111114</v>
      </c>
      <c r="D39" s="3"/>
      <c r="E39" s="121">
        <v>41.111111111111114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15.75" x14ac:dyDescent="0.25">
      <c r="A40" s="2">
        <v>31</v>
      </c>
      <c r="B40" s="4">
        <v>170804130061</v>
      </c>
      <c r="C40" s="121">
        <v>47.777777777777779</v>
      </c>
      <c r="D40" s="3"/>
      <c r="E40" s="121">
        <v>40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15.75" x14ac:dyDescent="0.25">
      <c r="A41" s="2">
        <v>32</v>
      </c>
      <c r="B41" s="4">
        <v>170804130062</v>
      </c>
      <c r="C41" s="121">
        <v>46.666666666666664</v>
      </c>
      <c r="D41" s="3"/>
      <c r="E41" s="121">
        <v>40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15.75" x14ac:dyDescent="0.25">
      <c r="A42" s="2">
        <v>33</v>
      </c>
      <c r="B42" s="4">
        <v>170804130063</v>
      </c>
      <c r="C42" s="121">
        <v>50</v>
      </c>
      <c r="D42" s="3"/>
      <c r="E42" s="121">
        <v>44.444444444444443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15.75" x14ac:dyDescent="0.25">
      <c r="A43" s="2">
        <v>34</v>
      </c>
      <c r="B43" s="4">
        <v>170804130064</v>
      </c>
      <c r="C43" s="121">
        <v>32.222222222222221</v>
      </c>
      <c r="D43" s="3"/>
      <c r="E43" s="121">
        <v>43.333333333333336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15.75" x14ac:dyDescent="0.25">
      <c r="A44" s="2">
        <v>35</v>
      </c>
      <c r="B44" s="4">
        <v>170804130065</v>
      </c>
      <c r="C44" s="121">
        <v>42.222222222222221</v>
      </c>
      <c r="D44" s="3"/>
      <c r="E44" s="121">
        <v>41.111111111111114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15.75" x14ac:dyDescent="0.25">
      <c r="A45" s="2">
        <v>36</v>
      </c>
      <c r="B45" s="4">
        <v>170804130066</v>
      </c>
      <c r="C45" s="121">
        <v>46.666666666666664</v>
      </c>
      <c r="D45" s="3"/>
      <c r="E45" s="121">
        <v>40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15.75" x14ac:dyDescent="0.25">
      <c r="A46" s="2">
        <v>37</v>
      </c>
      <c r="B46" s="4">
        <v>170804130067</v>
      </c>
      <c r="C46" s="121">
        <v>47.777777777777779</v>
      </c>
      <c r="D46" s="3"/>
      <c r="E46" s="121">
        <v>41.111111111111114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15.75" x14ac:dyDescent="0.25">
      <c r="A47" s="2">
        <v>38</v>
      </c>
      <c r="B47" s="4">
        <v>170804130069</v>
      </c>
      <c r="C47" s="121">
        <v>47.777777777777779</v>
      </c>
      <c r="D47" s="3"/>
      <c r="E47" s="121">
        <v>42.222222222222221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x14ac:dyDescent="0.25">
      <c r="A48" s="2">
        <v>39</v>
      </c>
      <c r="B48" s="4">
        <v>170804130071</v>
      </c>
      <c r="C48" s="121">
        <v>48.888888888888886</v>
      </c>
      <c r="D48" s="3"/>
      <c r="E48" s="121">
        <v>40</v>
      </c>
      <c r="F48" s="49"/>
      <c r="G48" s="9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</row>
    <row r="49" spans="1:19" x14ac:dyDescent="0.25">
      <c r="A49" s="2">
        <v>40</v>
      </c>
      <c r="B49" s="4">
        <v>170804130075</v>
      </c>
      <c r="C49" s="121">
        <v>37.777777777777779</v>
      </c>
      <c r="D49" s="3"/>
      <c r="E49" s="121">
        <v>44.444444444444443</v>
      </c>
      <c r="F49" s="49"/>
    </row>
    <row r="50" spans="1:19" x14ac:dyDescent="0.25">
      <c r="A50" s="2">
        <v>41</v>
      </c>
      <c r="B50" s="4">
        <v>170804130076</v>
      </c>
      <c r="C50" s="121">
        <v>45.555555555555557</v>
      </c>
      <c r="D50" s="3"/>
      <c r="E50" s="121">
        <v>40</v>
      </c>
      <c r="F50" s="49"/>
    </row>
    <row r="51" spans="1:19" ht="15.75" x14ac:dyDescent="0.25">
      <c r="A51" s="2">
        <v>42</v>
      </c>
      <c r="B51" s="4">
        <v>170804130077</v>
      </c>
      <c r="C51" s="121">
        <v>47.777777777777779</v>
      </c>
      <c r="D51" s="112"/>
      <c r="E51" s="121">
        <v>40</v>
      </c>
      <c r="F51" s="113"/>
      <c r="G51" s="114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</row>
    <row r="52" spans="1:19" ht="15.75" x14ac:dyDescent="0.25">
      <c r="A52" s="2">
        <v>43</v>
      </c>
      <c r="B52" s="4">
        <v>170804130078</v>
      </c>
      <c r="C52" s="121">
        <v>47.777777777777779</v>
      </c>
      <c r="D52" s="112"/>
      <c r="E52" s="121">
        <v>40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</row>
    <row r="53" spans="1:19" ht="15.75" x14ac:dyDescent="0.25">
      <c r="A53" s="2">
        <v>44</v>
      </c>
      <c r="B53" s="4">
        <v>170804130079</v>
      </c>
      <c r="C53" s="121">
        <v>47.777777777777779</v>
      </c>
      <c r="D53" s="3"/>
      <c r="E53" s="121">
        <v>42.222222222222221</v>
      </c>
      <c r="F53" s="49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15.75" x14ac:dyDescent="0.25">
      <c r="A54" s="2">
        <v>45</v>
      </c>
      <c r="B54" s="4">
        <v>170804130080</v>
      </c>
      <c r="C54" s="121">
        <v>46.666666666666664</v>
      </c>
      <c r="D54" s="3"/>
      <c r="E54" s="121">
        <v>41.111111111111114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15.75" x14ac:dyDescent="0.25">
      <c r="A55" s="2">
        <v>46</v>
      </c>
      <c r="B55" s="4">
        <v>170804130081</v>
      </c>
      <c r="C55" s="121">
        <v>46.666666666666664</v>
      </c>
      <c r="D55" s="3"/>
      <c r="E55" s="121">
        <v>41.111111111111114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15.75" x14ac:dyDescent="0.25">
      <c r="A56" s="2">
        <v>47</v>
      </c>
      <c r="B56" s="4">
        <v>170804130082</v>
      </c>
      <c r="C56" s="121">
        <v>47.777777777777779</v>
      </c>
      <c r="D56" s="3"/>
      <c r="E56" s="121">
        <v>42.222222222222221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15.75" x14ac:dyDescent="0.25">
      <c r="A57" s="2">
        <v>48</v>
      </c>
      <c r="B57" s="4">
        <v>170804130083</v>
      </c>
      <c r="C57" s="121">
        <v>46.666666666666664</v>
      </c>
      <c r="D57" s="3"/>
      <c r="E57" s="121">
        <v>43.333333333333336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15.75" x14ac:dyDescent="0.25">
      <c r="A58" s="2">
        <v>49</v>
      </c>
      <c r="B58" s="4">
        <v>170804130084</v>
      </c>
      <c r="C58" s="121">
        <v>48.888888888888886</v>
      </c>
      <c r="D58" s="3"/>
      <c r="E58" s="121">
        <v>41.111111111111114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15.75" x14ac:dyDescent="0.25">
      <c r="A59" s="2">
        <v>50</v>
      </c>
      <c r="B59" s="4">
        <v>170804130085</v>
      </c>
      <c r="C59" s="121">
        <v>48.888888888888886</v>
      </c>
      <c r="D59" s="3"/>
      <c r="E59" s="121">
        <v>41.111111111111114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15.75" x14ac:dyDescent="0.25">
      <c r="A60" s="2">
        <v>51</v>
      </c>
      <c r="B60" s="4">
        <v>170804130086</v>
      </c>
      <c r="C60" s="121">
        <v>40</v>
      </c>
      <c r="D60" s="3"/>
      <c r="E60" s="121">
        <v>41.111111111111114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15.75" x14ac:dyDescent="0.25">
      <c r="A61" s="2">
        <v>52</v>
      </c>
      <c r="B61" s="4">
        <v>170804130089</v>
      </c>
      <c r="C61" s="121">
        <v>45.555555555555557</v>
      </c>
      <c r="D61" s="3"/>
      <c r="E61" s="121">
        <v>43.333333333333336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x14ac:dyDescent="0.25">
      <c r="A62" s="2">
        <v>53</v>
      </c>
      <c r="B62" s="4">
        <v>170804130090</v>
      </c>
      <c r="C62" s="121">
        <v>47.777777777777779</v>
      </c>
      <c r="D62" s="3"/>
      <c r="E62" s="121">
        <v>43.333333333333336</v>
      </c>
      <c r="F62" s="49"/>
    </row>
    <row r="63" spans="1:19" x14ac:dyDescent="0.25">
      <c r="A63" s="2">
        <v>54</v>
      </c>
      <c r="B63" s="4">
        <v>170804130091</v>
      </c>
      <c r="C63" s="121">
        <v>46.666666666666664</v>
      </c>
      <c r="D63" s="3"/>
      <c r="E63" s="121">
        <v>44.444444444444443</v>
      </c>
      <c r="F63" s="49"/>
    </row>
    <row r="64" spans="1:19" x14ac:dyDescent="0.25">
      <c r="A64" s="2">
        <v>55</v>
      </c>
      <c r="B64" s="4">
        <v>170804130092</v>
      </c>
      <c r="C64" s="121">
        <v>46.666666666666664</v>
      </c>
      <c r="D64" s="3"/>
      <c r="E64" s="121">
        <v>44.444444444444443</v>
      </c>
      <c r="F64" s="49"/>
    </row>
    <row r="65" spans="1:9" x14ac:dyDescent="0.25">
      <c r="A65" s="2">
        <v>56</v>
      </c>
      <c r="B65" s="4">
        <v>170804130093</v>
      </c>
      <c r="C65" s="121">
        <v>37.777777777777779</v>
      </c>
      <c r="D65" s="3"/>
      <c r="E65" s="121">
        <v>40</v>
      </c>
      <c r="F65" s="49"/>
    </row>
    <row r="66" spans="1:9" x14ac:dyDescent="0.25">
      <c r="A66" s="2">
        <v>57</v>
      </c>
      <c r="B66" s="4">
        <v>170804130094</v>
      </c>
      <c r="C66" s="121">
        <v>44.444444444444443</v>
      </c>
      <c r="D66" s="3"/>
      <c r="E66" s="121">
        <v>45.555555555555557</v>
      </c>
      <c r="F66" s="49"/>
    </row>
    <row r="67" spans="1:9" x14ac:dyDescent="0.25">
      <c r="A67" s="2">
        <v>58</v>
      </c>
      <c r="B67" s="4">
        <v>170804130097</v>
      </c>
      <c r="C67" s="121">
        <v>43.333333333333336</v>
      </c>
      <c r="D67" s="3"/>
      <c r="E67" s="121">
        <v>54.444444444444443</v>
      </c>
      <c r="F67" s="49"/>
    </row>
    <row r="68" spans="1:9" x14ac:dyDescent="0.25">
      <c r="A68" s="2">
        <v>59</v>
      </c>
      <c r="B68" s="4">
        <v>170804130099</v>
      </c>
      <c r="C68" s="121">
        <v>43.333333333333336</v>
      </c>
      <c r="D68" s="3"/>
      <c r="E68" s="121">
        <v>40</v>
      </c>
      <c r="F68" s="49"/>
    </row>
    <row r="69" spans="1:9" x14ac:dyDescent="0.25">
      <c r="A69" s="2">
        <v>60</v>
      </c>
      <c r="B69" s="4">
        <v>170804130101</v>
      </c>
      <c r="C69" s="121">
        <v>46.666666666666664</v>
      </c>
      <c r="D69" s="3"/>
      <c r="E69" s="121">
        <v>42.222222222222221</v>
      </c>
      <c r="F69" s="49"/>
    </row>
    <row r="70" spans="1:9" x14ac:dyDescent="0.25">
      <c r="A70" s="2">
        <v>61</v>
      </c>
      <c r="B70" s="4">
        <v>170804130102</v>
      </c>
      <c r="C70" s="121">
        <v>47.777777777777779</v>
      </c>
      <c r="D70" s="3"/>
      <c r="E70" s="121">
        <v>41.111111111111114</v>
      </c>
      <c r="F70" s="49"/>
    </row>
    <row r="71" spans="1:9" x14ac:dyDescent="0.25">
      <c r="A71" s="2">
        <v>62</v>
      </c>
      <c r="B71" s="4">
        <v>170804130103</v>
      </c>
      <c r="C71" s="121">
        <v>45.555555555555557</v>
      </c>
      <c r="D71" s="3"/>
      <c r="E71" s="121">
        <v>41.111111111111114</v>
      </c>
      <c r="F71" s="49"/>
    </row>
    <row r="72" spans="1:9" x14ac:dyDescent="0.25">
      <c r="A72" s="2">
        <v>63</v>
      </c>
      <c r="B72" s="4">
        <v>170804130104</v>
      </c>
      <c r="C72" s="121">
        <v>46.666666666666664</v>
      </c>
      <c r="D72" s="3"/>
      <c r="E72" s="121">
        <v>43.333333333333336</v>
      </c>
      <c r="F72" s="49"/>
    </row>
    <row r="73" spans="1:9" x14ac:dyDescent="0.25">
      <c r="A73" s="2">
        <v>64</v>
      </c>
      <c r="B73" s="4">
        <v>170804130105</v>
      </c>
      <c r="C73" s="121">
        <v>47.777777777777779</v>
      </c>
      <c r="D73" s="3"/>
      <c r="E73" s="121">
        <v>48.888888888888886</v>
      </c>
      <c r="F73" s="49"/>
    </row>
    <row r="74" spans="1:9" x14ac:dyDescent="0.25">
      <c r="A74" s="2">
        <v>65</v>
      </c>
      <c r="B74" s="4">
        <v>170804130106</v>
      </c>
      <c r="C74" s="121">
        <v>45.555555555555557</v>
      </c>
      <c r="D74" s="3"/>
      <c r="E74" s="121">
        <v>46.666666666666664</v>
      </c>
      <c r="F74" s="49"/>
    </row>
    <row r="75" spans="1:9" x14ac:dyDescent="0.25">
      <c r="A75" s="2">
        <v>66</v>
      </c>
      <c r="B75" s="4">
        <v>170804130107</v>
      </c>
      <c r="C75" s="121">
        <v>46.666666666666664</v>
      </c>
      <c r="D75" s="3"/>
      <c r="E75" s="121">
        <v>43.333333333333336</v>
      </c>
      <c r="F75" s="49"/>
    </row>
    <row r="76" spans="1:9" x14ac:dyDescent="0.25">
      <c r="A76" s="2">
        <v>67</v>
      </c>
      <c r="B76" s="4">
        <v>170804130108</v>
      </c>
      <c r="C76" s="121">
        <v>42.222222222222221</v>
      </c>
      <c r="D76" s="3"/>
      <c r="E76" s="121">
        <v>40</v>
      </c>
      <c r="F76" s="49"/>
    </row>
    <row r="77" spans="1:9" x14ac:dyDescent="0.25">
      <c r="A77" s="2">
        <v>68</v>
      </c>
      <c r="B77" s="4">
        <v>170804130109</v>
      </c>
      <c r="C77" s="121">
        <v>43.333333333333336</v>
      </c>
      <c r="D77" s="3"/>
      <c r="E77" s="121">
        <v>42.222222222222221</v>
      </c>
      <c r="F77" s="49"/>
    </row>
    <row r="78" spans="1:9" x14ac:dyDescent="0.25">
      <c r="A78" s="2">
        <v>69</v>
      </c>
      <c r="B78" s="4">
        <v>170804130110</v>
      </c>
      <c r="C78" s="121">
        <v>46.666666666666664</v>
      </c>
      <c r="D78" s="3"/>
      <c r="E78" s="121">
        <v>41.111111111111114</v>
      </c>
      <c r="F78" s="49"/>
      <c r="G78" s="5"/>
    </row>
    <row r="79" spans="1:9" x14ac:dyDescent="0.25">
      <c r="A79" s="2">
        <v>70</v>
      </c>
      <c r="B79" s="4">
        <v>170804130112</v>
      </c>
      <c r="C79" s="121">
        <v>35.555555555555557</v>
      </c>
      <c r="D79" s="112"/>
      <c r="E79" s="121">
        <v>42.222222222222221</v>
      </c>
      <c r="F79" s="113"/>
      <c r="G79" s="5"/>
      <c r="H79"/>
      <c r="I79"/>
    </row>
    <row r="80" spans="1:9" x14ac:dyDescent="0.25">
      <c r="A80" s="2">
        <v>71</v>
      </c>
      <c r="B80" s="4">
        <v>170804130113</v>
      </c>
      <c r="C80" s="121">
        <v>45.555555555555557</v>
      </c>
      <c r="D80" s="112"/>
      <c r="E80" s="121">
        <v>43.333333333333336</v>
      </c>
      <c r="F80" s="113"/>
      <c r="G80" s="5"/>
      <c r="H80"/>
      <c r="I80"/>
    </row>
    <row r="81" spans="1:20" x14ac:dyDescent="0.25">
      <c r="A81" s="2">
        <v>72</v>
      </c>
      <c r="B81" s="4">
        <v>170804130117</v>
      </c>
      <c r="C81" s="121">
        <v>45.555555555555557</v>
      </c>
      <c r="D81" s="3"/>
      <c r="E81" s="121">
        <v>44.444444444444443</v>
      </c>
      <c r="F81" s="49"/>
      <c r="G81" s="5"/>
      <c r="H81"/>
      <c r="I81"/>
    </row>
    <row r="82" spans="1:20" x14ac:dyDescent="0.25">
      <c r="A82" s="2">
        <v>73</v>
      </c>
      <c r="B82" s="4">
        <v>170804130118</v>
      </c>
      <c r="C82" s="121">
        <v>46.666666666666664</v>
      </c>
      <c r="D82" s="5"/>
      <c r="E82" s="121">
        <v>47.777777777777779</v>
      </c>
      <c r="F82" s="5"/>
      <c r="G82" s="5"/>
      <c r="H82"/>
      <c r="I82"/>
    </row>
    <row r="83" spans="1:20" x14ac:dyDescent="0.25">
      <c r="A83" s="2">
        <v>74</v>
      </c>
      <c r="B83" s="4">
        <v>170804130119</v>
      </c>
      <c r="C83" s="121">
        <v>46.666666666666664</v>
      </c>
      <c r="D83" s="115"/>
      <c r="E83" s="121">
        <v>48.888888888888886</v>
      </c>
      <c r="F83" s="115"/>
      <c r="G83" s="5"/>
      <c r="H83"/>
      <c r="I83"/>
    </row>
    <row r="84" spans="1:20" ht="15.75" x14ac:dyDescent="0.25">
      <c r="A84" s="2">
        <v>75</v>
      </c>
      <c r="B84" s="4">
        <v>170804130120</v>
      </c>
      <c r="C84" s="121">
        <v>36.666666666666664</v>
      </c>
      <c r="D84" s="5"/>
      <c r="E84" s="121">
        <v>41.111111111111114</v>
      </c>
      <c r="F84" s="5"/>
      <c r="G84" s="5"/>
      <c r="H84"/>
      <c r="I84"/>
      <c r="T84" s="6"/>
    </row>
    <row r="85" spans="1:20" ht="15.75" x14ac:dyDescent="0.25">
      <c r="A85" s="2">
        <v>76</v>
      </c>
      <c r="B85" s="4">
        <v>170804130123</v>
      </c>
      <c r="C85" s="121">
        <v>30</v>
      </c>
      <c r="D85" s="116"/>
      <c r="E85" s="121">
        <v>40</v>
      </c>
      <c r="F85" s="116"/>
      <c r="G85" s="5"/>
      <c r="H85"/>
      <c r="I85"/>
      <c r="J85" s="6"/>
      <c r="K85" s="6"/>
      <c r="L85" s="6"/>
      <c r="M85" s="6"/>
      <c r="N85" s="6"/>
      <c r="O85" s="6"/>
      <c r="P85" s="6"/>
      <c r="Q85" s="6"/>
      <c r="R85" s="6"/>
      <c r="S85" s="6"/>
    </row>
    <row r="86" spans="1:20" x14ac:dyDescent="0.25">
      <c r="A86" s="2">
        <v>77</v>
      </c>
      <c r="B86" s="4">
        <v>170804130124</v>
      </c>
      <c r="C86" s="121">
        <v>44.444444444444443</v>
      </c>
      <c r="D86" s="5"/>
      <c r="E86" s="121">
        <v>48.888888888888886</v>
      </c>
      <c r="F86" s="5"/>
      <c r="G86" s="5"/>
      <c r="H86"/>
      <c r="I86"/>
    </row>
    <row r="87" spans="1:20" x14ac:dyDescent="0.25">
      <c r="A87" s="2">
        <v>78</v>
      </c>
      <c r="B87" s="4">
        <v>170804130125</v>
      </c>
      <c r="C87" s="121">
        <v>47.777777777777779</v>
      </c>
      <c r="D87" s="5"/>
      <c r="E87" s="121">
        <v>51.111111111111114</v>
      </c>
      <c r="F87" s="5"/>
      <c r="G87" s="5"/>
      <c r="H87"/>
      <c r="I87"/>
    </row>
    <row r="88" spans="1:20" x14ac:dyDescent="0.25">
      <c r="A88" s="2">
        <v>79</v>
      </c>
      <c r="B88" s="4">
        <v>170804130126</v>
      </c>
      <c r="C88" s="121">
        <v>42.222222222222221</v>
      </c>
      <c r="D88" s="5"/>
      <c r="E88" s="121">
        <v>40</v>
      </c>
      <c r="F88" s="5"/>
      <c r="G88" s="5"/>
      <c r="H88"/>
      <c r="I88"/>
    </row>
    <row r="89" spans="1:20" x14ac:dyDescent="0.25">
      <c r="A89" s="2">
        <v>80</v>
      </c>
      <c r="B89" s="4">
        <v>170804130127</v>
      </c>
      <c r="C89" s="121">
        <v>42.222222222222221</v>
      </c>
      <c r="D89" s="5"/>
      <c r="E89" s="121">
        <v>40</v>
      </c>
      <c r="F89" s="5"/>
      <c r="G89" s="5"/>
      <c r="H89"/>
      <c r="I89"/>
    </row>
    <row r="90" spans="1:20" x14ac:dyDescent="0.25">
      <c r="A90" s="2">
        <v>81</v>
      </c>
      <c r="B90" s="4">
        <v>170804130128</v>
      </c>
      <c r="C90" s="121">
        <v>33.333333333333336</v>
      </c>
      <c r="D90" s="5"/>
      <c r="E90" s="121">
        <v>41.111111111111114</v>
      </c>
      <c r="F90" s="5"/>
      <c r="G90" s="5"/>
      <c r="H90"/>
      <c r="I90"/>
    </row>
    <row r="91" spans="1:20" ht="15.75" x14ac:dyDescent="0.25">
      <c r="A91" s="2">
        <v>82</v>
      </c>
      <c r="B91" s="4">
        <v>170804130131</v>
      </c>
      <c r="C91" s="121">
        <v>32.222222222222221</v>
      </c>
      <c r="D91" s="5"/>
      <c r="E91" s="121">
        <v>38.888888888888886</v>
      </c>
      <c r="F91" s="5"/>
      <c r="G91" s="5"/>
      <c r="H91"/>
      <c r="I91"/>
      <c r="T91" s="6"/>
    </row>
    <row r="92" spans="1:20" ht="15.75" x14ac:dyDescent="0.25">
      <c r="A92" s="2">
        <v>83</v>
      </c>
      <c r="B92" s="4">
        <v>170804130132</v>
      </c>
      <c r="C92" s="121">
        <v>45.555555555555557</v>
      </c>
      <c r="D92" s="5"/>
      <c r="E92" s="121">
        <v>52.222222222222221</v>
      </c>
      <c r="F92" s="5"/>
      <c r="G92" s="5"/>
      <c r="H92"/>
      <c r="I92"/>
      <c r="J92" s="6"/>
      <c r="K92" s="6"/>
      <c r="L92" s="6"/>
      <c r="M92" s="6"/>
      <c r="N92" s="6"/>
      <c r="O92" s="6"/>
      <c r="P92" s="6"/>
      <c r="Q92" s="6"/>
      <c r="R92" s="6"/>
      <c r="S92" s="6"/>
    </row>
    <row r="93" spans="1:20" x14ac:dyDescent="0.25">
      <c r="A93" s="2">
        <v>84</v>
      </c>
      <c r="B93" s="4">
        <v>170804130133</v>
      </c>
      <c r="C93" s="121">
        <v>42.222222222222221</v>
      </c>
      <c r="D93" s="5"/>
      <c r="E93" s="121">
        <v>41.111111111111114</v>
      </c>
      <c r="F93" s="5"/>
      <c r="G93" s="5"/>
      <c r="H93"/>
      <c r="I93"/>
    </row>
    <row r="94" spans="1:20" x14ac:dyDescent="0.25">
      <c r="A94" s="2">
        <v>85</v>
      </c>
      <c r="B94" s="4">
        <v>170804130134</v>
      </c>
      <c r="C94" s="121">
        <v>33.333333333333336</v>
      </c>
      <c r="D94" s="5"/>
      <c r="E94" s="121">
        <v>44.444444444444443</v>
      </c>
      <c r="F94" s="5"/>
      <c r="G94" s="5"/>
      <c r="H94"/>
      <c r="I94"/>
    </row>
    <row r="95" spans="1:20" x14ac:dyDescent="0.25">
      <c r="A95" s="2">
        <v>86</v>
      </c>
      <c r="B95" s="4">
        <v>170804130136</v>
      </c>
      <c r="C95" s="121">
        <v>41.111111111111114</v>
      </c>
      <c r="D95" s="5"/>
      <c r="E95" s="121">
        <v>42.222222222222221</v>
      </c>
      <c r="F95" s="5"/>
      <c r="G95" s="5"/>
      <c r="H95"/>
      <c r="I95"/>
    </row>
    <row r="96" spans="1:20" x14ac:dyDescent="0.25">
      <c r="A96" s="2">
        <v>87</v>
      </c>
      <c r="B96" s="4">
        <v>170804130137</v>
      </c>
      <c r="C96" s="121">
        <v>45.555555555555557</v>
      </c>
      <c r="D96" s="5"/>
      <c r="E96" s="121">
        <v>56.666666666666664</v>
      </c>
      <c r="F96" s="5"/>
      <c r="G96" s="5"/>
      <c r="H96"/>
      <c r="I96"/>
    </row>
    <row r="97" spans="1:20" x14ac:dyDescent="0.25">
      <c r="A97" s="2">
        <v>88</v>
      </c>
      <c r="B97" s="4">
        <v>170804130139</v>
      </c>
      <c r="C97" s="121">
        <v>45.555555555555557</v>
      </c>
      <c r="D97" s="5"/>
      <c r="E97" s="121">
        <v>43.333333333333336</v>
      </c>
      <c r="F97" s="5"/>
      <c r="G97" s="5"/>
      <c r="H97"/>
      <c r="I97"/>
    </row>
    <row r="98" spans="1:20" x14ac:dyDescent="0.25">
      <c r="A98" s="2">
        <v>89</v>
      </c>
      <c r="B98" s="4">
        <v>170804130140</v>
      </c>
      <c r="C98" s="121">
        <v>42.222222222222221</v>
      </c>
      <c r="D98" s="5"/>
      <c r="E98" s="121">
        <v>40</v>
      </c>
      <c r="F98" s="5"/>
      <c r="G98" s="5"/>
      <c r="H98"/>
      <c r="I98"/>
    </row>
    <row r="99" spans="1:20" ht="15.75" x14ac:dyDescent="0.25">
      <c r="A99" s="2">
        <v>90</v>
      </c>
      <c r="B99" s="4">
        <v>170804130142</v>
      </c>
      <c r="C99" s="121">
        <v>43.333333333333336</v>
      </c>
      <c r="D99" s="5"/>
      <c r="E99" s="121">
        <v>46.666666666666664</v>
      </c>
      <c r="F99" s="5"/>
      <c r="G99" s="5"/>
      <c r="H99"/>
      <c r="I99"/>
      <c r="T99" s="6"/>
    </row>
    <row r="100" spans="1:20" ht="15.75" x14ac:dyDescent="0.25">
      <c r="A100" s="2">
        <v>91</v>
      </c>
      <c r="B100" s="4">
        <v>170804130143</v>
      </c>
      <c r="C100" s="121">
        <v>36.666666666666664</v>
      </c>
      <c r="D100" s="5"/>
      <c r="E100" s="121">
        <v>42.222222222222221</v>
      </c>
      <c r="F100" s="5"/>
      <c r="G100" s="5"/>
      <c r="H100"/>
      <c r="I100"/>
      <c r="J100" s="6"/>
      <c r="K100" s="6"/>
      <c r="L100" s="6"/>
      <c r="M100" s="6"/>
      <c r="N100" s="6"/>
      <c r="O100" s="6"/>
      <c r="P100" s="6"/>
      <c r="Q100" s="6"/>
      <c r="R100" s="6"/>
      <c r="S100" s="6"/>
    </row>
    <row r="101" spans="1:20" x14ac:dyDescent="0.25">
      <c r="A101" s="2">
        <v>92</v>
      </c>
      <c r="B101" s="4">
        <v>170804130144</v>
      </c>
      <c r="C101" s="121">
        <v>47.777777777777779</v>
      </c>
      <c r="D101" s="5"/>
      <c r="E101" s="121">
        <v>46.666666666666664</v>
      </c>
      <c r="F101" s="5"/>
      <c r="G101" s="5"/>
      <c r="H101"/>
      <c r="I101"/>
    </row>
    <row r="102" spans="1:20" x14ac:dyDescent="0.25">
      <c r="A102" s="2">
        <v>93</v>
      </c>
      <c r="B102" s="4">
        <v>170804130145</v>
      </c>
      <c r="C102" s="121">
        <v>41.111111111111114</v>
      </c>
      <c r="E102" s="121">
        <v>45.555555555555557</v>
      </c>
      <c r="G102" s="5"/>
      <c r="H102"/>
      <c r="I102"/>
    </row>
    <row r="103" spans="1:20" x14ac:dyDescent="0.25">
      <c r="A103" s="2">
        <v>94</v>
      </c>
      <c r="B103" s="4">
        <v>170804130146</v>
      </c>
      <c r="C103" s="121">
        <v>46.666666666666664</v>
      </c>
      <c r="E103" s="121">
        <v>43.333333333333336</v>
      </c>
      <c r="H103"/>
      <c r="I103"/>
    </row>
    <row r="104" spans="1:20" x14ac:dyDescent="0.25">
      <c r="A104" s="2">
        <v>95</v>
      </c>
      <c r="B104" s="4">
        <v>170804130147</v>
      </c>
      <c r="C104" s="121">
        <v>30</v>
      </c>
      <c r="E104" s="121">
        <v>40</v>
      </c>
    </row>
    <row r="105" spans="1:20" x14ac:dyDescent="0.25">
      <c r="A105" s="2">
        <v>96</v>
      </c>
      <c r="B105" s="4">
        <v>170804130148</v>
      </c>
      <c r="C105" s="121">
        <v>38.888888888888886</v>
      </c>
      <c r="E105" s="121">
        <v>42.222222222222221</v>
      </c>
    </row>
    <row r="106" spans="1:20" x14ac:dyDescent="0.25">
      <c r="A106" s="2">
        <v>97</v>
      </c>
      <c r="B106" s="4">
        <v>170804130149</v>
      </c>
      <c r="C106" s="121">
        <v>45.555555555555557</v>
      </c>
      <c r="E106" s="121">
        <v>44.444444444444443</v>
      </c>
    </row>
    <row r="107" spans="1:20" x14ac:dyDescent="0.25">
      <c r="A107" s="2">
        <v>98</v>
      </c>
      <c r="B107" s="4">
        <v>170804130150</v>
      </c>
      <c r="C107" s="121">
        <v>36.666666666666664</v>
      </c>
      <c r="E107" s="121">
        <v>41.111111111111114</v>
      </c>
    </row>
    <row r="108" spans="1:20" x14ac:dyDescent="0.25">
      <c r="A108" s="2">
        <v>99</v>
      </c>
      <c r="B108" s="4">
        <v>170804130151</v>
      </c>
      <c r="C108" s="121">
        <v>47.777777777777779</v>
      </c>
      <c r="E108" s="121">
        <v>45.555555555555557</v>
      </c>
    </row>
    <row r="109" spans="1:20" x14ac:dyDescent="0.25">
      <c r="A109" s="2">
        <v>100</v>
      </c>
      <c r="B109" s="4">
        <v>170804130152</v>
      </c>
      <c r="C109" s="121">
        <v>45.555555555555557</v>
      </c>
      <c r="E109" s="121">
        <v>45.555555555555557</v>
      </c>
    </row>
    <row r="110" spans="1:20" x14ac:dyDescent="0.25">
      <c r="A110" s="2">
        <v>101</v>
      </c>
      <c r="B110" s="4">
        <v>170804130154</v>
      </c>
      <c r="C110" s="121">
        <v>43.333333333333336</v>
      </c>
      <c r="E110" s="121">
        <v>43.333333333333336</v>
      </c>
    </row>
    <row r="111" spans="1:20" x14ac:dyDescent="0.25">
      <c r="A111" s="2">
        <v>102</v>
      </c>
      <c r="B111" s="4">
        <v>170804130155</v>
      </c>
      <c r="C111" s="121">
        <v>42.222222222222221</v>
      </c>
      <c r="E111" s="121">
        <v>41.111111111111114</v>
      </c>
    </row>
    <row r="112" spans="1:20" x14ac:dyDescent="0.25">
      <c r="A112" s="2">
        <v>103</v>
      </c>
      <c r="B112" s="4">
        <v>170804130157</v>
      </c>
      <c r="C112" s="121">
        <v>28.888888888888889</v>
      </c>
      <c r="E112" s="121">
        <v>41.111111111111114</v>
      </c>
    </row>
    <row r="113" spans="1:5" x14ac:dyDescent="0.25">
      <c r="A113" s="2">
        <v>104</v>
      </c>
      <c r="B113" s="4">
        <v>170804130158</v>
      </c>
      <c r="C113" s="121">
        <v>33.333333333333336</v>
      </c>
      <c r="E113" s="121">
        <v>41.111111111111114</v>
      </c>
    </row>
    <row r="114" spans="1:5" x14ac:dyDescent="0.25">
      <c r="A114" s="2">
        <v>105</v>
      </c>
      <c r="B114" s="4">
        <v>170804130159</v>
      </c>
      <c r="C114" s="121">
        <v>43.333333333333336</v>
      </c>
      <c r="E114" s="121">
        <v>44.444444444444443</v>
      </c>
    </row>
    <row r="115" spans="1:5" x14ac:dyDescent="0.25">
      <c r="A115" s="2">
        <v>106</v>
      </c>
      <c r="B115" s="4">
        <v>170804130160</v>
      </c>
      <c r="C115" s="121">
        <v>14.444444444444445</v>
      </c>
      <c r="E115" s="121">
        <v>0</v>
      </c>
    </row>
    <row r="116" spans="1:5" x14ac:dyDescent="0.25">
      <c r="A116" s="2">
        <v>107</v>
      </c>
      <c r="B116" s="4">
        <v>170804130161</v>
      </c>
      <c r="C116" s="121">
        <v>46.666666666666664</v>
      </c>
      <c r="E116" s="121">
        <v>45.555555555555557</v>
      </c>
    </row>
    <row r="117" spans="1:5" x14ac:dyDescent="0.25">
      <c r="A117" s="2">
        <v>108</v>
      </c>
      <c r="B117" s="4">
        <v>170804130162</v>
      </c>
      <c r="C117" s="121">
        <v>46.666666666666664</v>
      </c>
      <c r="E117" s="121">
        <v>47.777777777777779</v>
      </c>
    </row>
    <row r="118" spans="1:5" x14ac:dyDescent="0.25">
      <c r="A118" s="2">
        <v>109</v>
      </c>
      <c r="B118" s="4">
        <v>170804130163</v>
      </c>
      <c r="C118" s="121">
        <v>44.444444444444443</v>
      </c>
      <c r="E118" s="121">
        <v>55.555555555555557</v>
      </c>
    </row>
    <row r="119" spans="1:5" x14ac:dyDescent="0.25">
      <c r="A119" s="2">
        <v>110</v>
      </c>
      <c r="B119" s="4">
        <v>170804130167</v>
      </c>
      <c r="C119" s="121">
        <v>41.111111111111114</v>
      </c>
      <c r="E119" s="121">
        <v>45.555555555555557</v>
      </c>
    </row>
    <row r="120" spans="1:5" x14ac:dyDescent="0.25">
      <c r="A120" s="2">
        <v>111</v>
      </c>
      <c r="B120" s="4">
        <v>170804130168</v>
      </c>
      <c r="C120" s="121">
        <v>41.111111111111114</v>
      </c>
      <c r="E120" s="121">
        <v>54.444444444444443</v>
      </c>
    </row>
    <row r="121" spans="1:5" x14ac:dyDescent="0.25">
      <c r="A121" s="2">
        <v>112</v>
      </c>
      <c r="B121" s="4">
        <v>170804130169</v>
      </c>
      <c r="C121" s="121">
        <v>20</v>
      </c>
      <c r="E121" s="121">
        <v>0</v>
      </c>
    </row>
    <row r="122" spans="1:5" x14ac:dyDescent="0.25">
      <c r="A122" s="2">
        <v>113</v>
      </c>
      <c r="B122" s="4">
        <v>170804130171</v>
      </c>
      <c r="C122" s="121">
        <v>44.444444444444443</v>
      </c>
      <c r="E122" s="121">
        <v>42.222222222222221</v>
      </c>
    </row>
    <row r="123" spans="1:5" x14ac:dyDescent="0.25">
      <c r="A123" s="2">
        <v>114</v>
      </c>
      <c r="B123" s="4">
        <v>170804130172</v>
      </c>
      <c r="C123" s="121">
        <v>40</v>
      </c>
      <c r="E123" s="121">
        <v>42.222222222222221</v>
      </c>
    </row>
    <row r="124" spans="1:5" x14ac:dyDescent="0.25">
      <c r="A124" s="2">
        <v>115</v>
      </c>
      <c r="B124" s="4">
        <v>170804130173</v>
      </c>
      <c r="C124" s="121">
        <v>44.444444444444443</v>
      </c>
      <c r="E124" s="121">
        <v>46.666666666666664</v>
      </c>
    </row>
    <row r="125" spans="1:5" x14ac:dyDescent="0.25">
      <c r="A125" s="2">
        <v>116</v>
      </c>
      <c r="B125" s="4">
        <v>170804130174</v>
      </c>
      <c r="C125" s="121">
        <v>46.666666666666664</v>
      </c>
      <c r="E125" s="121">
        <v>50</v>
      </c>
    </row>
    <row r="126" spans="1:5" x14ac:dyDescent="0.25">
      <c r="A126" s="2">
        <v>117</v>
      </c>
      <c r="B126" s="4">
        <v>170804130176</v>
      </c>
      <c r="C126" s="121">
        <v>47.777777777777779</v>
      </c>
      <c r="E126" s="121">
        <v>48.888888888888886</v>
      </c>
    </row>
    <row r="127" spans="1:5" x14ac:dyDescent="0.25">
      <c r="A127" s="2">
        <v>118</v>
      </c>
      <c r="B127" s="4">
        <v>170804130177</v>
      </c>
      <c r="C127" s="121">
        <v>40</v>
      </c>
      <c r="E127" s="121">
        <v>42.222222222222221</v>
      </c>
    </row>
    <row r="128" spans="1:5" x14ac:dyDescent="0.25">
      <c r="A128" s="2">
        <v>119</v>
      </c>
      <c r="B128" s="4">
        <v>170804130178</v>
      </c>
      <c r="C128" s="121">
        <v>30</v>
      </c>
      <c r="E128" s="121">
        <v>45.555555555555557</v>
      </c>
    </row>
    <row r="129" spans="1:5" x14ac:dyDescent="0.25">
      <c r="A129" s="2">
        <v>120</v>
      </c>
      <c r="B129" s="4">
        <v>170804130179</v>
      </c>
      <c r="C129" s="121">
        <v>44.444444444444443</v>
      </c>
      <c r="E129" s="121">
        <v>46.666666666666664</v>
      </c>
    </row>
    <row r="130" spans="1:5" x14ac:dyDescent="0.25">
      <c r="A130" s="2">
        <v>121</v>
      </c>
      <c r="B130" s="4">
        <v>170804130180</v>
      </c>
      <c r="C130" s="121">
        <v>40</v>
      </c>
      <c r="E130" s="121">
        <v>43.333333333333336</v>
      </c>
    </row>
    <row r="131" spans="1:5" x14ac:dyDescent="0.25">
      <c r="A131" s="2">
        <v>122</v>
      </c>
      <c r="B131" s="4">
        <v>170804130181</v>
      </c>
      <c r="C131" s="121">
        <v>42.222222222222221</v>
      </c>
      <c r="E131" s="121">
        <v>43.333333333333336</v>
      </c>
    </row>
    <row r="132" spans="1:5" x14ac:dyDescent="0.25">
      <c r="A132" s="2">
        <v>123</v>
      </c>
      <c r="B132" s="4">
        <v>170804130183</v>
      </c>
      <c r="C132" s="121">
        <v>46.666666666666664</v>
      </c>
      <c r="E132" s="121">
        <v>46.666666666666664</v>
      </c>
    </row>
    <row r="133" spans="1:5" x14ac:dyDescent="0.25">
      <c r="A133" s="2">
        <v>124</v>
      </c>
      <c r="B133" s="4">
        <v>170804130185</v>
      </c>
      <c r="C133" s="121">
        <v>44.444444444444443</v>
      </c>
      <c r="E133" s="121">
        <v>47.777777777777779</v>
      </c>
    </row>
    <row r="134" spans="1:5" x14ac:dyDescent="0.25">
      <c r="A134" s="2">
        <v>125</v>
      </c>
      <c r="B134" s="4">
        <v>170804130186</v>
      </c>
      <c r="C134" s="121">
        <v>34.444444444444443</v>
      </c>
      <c r="E134" s="121">
        <v>41.111111111111114</v>
      </c>
    </row>
    <row r="135" spans="1:5" x14ac:dyDescent="0.25">
      <c r="A135" s="2">
        <v>126</v>
      </c>
      <c r="B135" s="4">
        <v>170804130187</v>
      </c>
      <c r="C135" s="121">
        <v>47.777777777777779</v>
      </c>
      <c r="E135" s="121">
        <v>47.777777777777779</v>
      </c>
    </row>
    <row r="136" spans="1:5" x14ac:dyDescent="0.25">
      <c r="A136" s="2">
        <v>127</v>
      </c>
      <c r="B136" s="4">
        <v>170804130188</v>
      </c>
      <c r="C136" s="121">
        <v>43.333333333333336</v>
      </c>
      <c r="E136" s="121">
        <v>51.111111111111114</v>
      </c>
    </row>
    <row r="137" spans="1:5" x14ac:dyDescent="0.25">
      <c r="A137" s="2">
        <v>128</v>
      </c>
      <c r="B137" s="4">
        <v>170804130189</v>
      </c>
      <c r="C137" s="121">
        <v>48.888888888888886</v>
      </c>
      <c r="E137" s="121">
        <v>53.333333333333336</v>
      </c>
    </row>
    <row r="138" spans="1:5" x14ac:dyDescent="0.25">
      <c r="A138" s="2">
        <v>129</v>
      </c>
      <c r="B138" s="4">
        <v>170804130190</v>
      </c>
      <c r="C138" s="121">
        <v>47.777777777777779</v>
      </c>
      <c r="E138" s="121">
        <v>47.777777777777779</v>
      </c>
    </row>
    <row r="139" spans="1:5" x14ac:dyDescent="0.25">
      <c r="A139" s="2">
        <v>130</v>
      </c>
      <c r="B139" s="4">
        <v>170804130191</v>
      </c>
      <c r="C139" s="121">
        <v>30</v>
      </c>
      <c r="E139" s="121">
        <v>40</v>
      </c>
    </row>
    <row r="140" spans="1:5" x14ac:dyDescent="0.25">
      <c r="A140" s="2">
        <v>131</v>
      </c>
      <c r="B140" s="4">
        <v>170804130192</v>
      </c>
      <c r="C140" s="121">
        <v>45.555555555555557</v>
      </c>
      <c r="E140" s="121">
        <v>54.444444444444443</v>
      </c>
    </row>
    <row r="141" spans="1:5" x14ac:dyDescent="0.25">
      <c r="A141" s="2">
        <v>132</v>
      </c>
      <c r="B141" s="4">
        <v>170804130195</v>
      </c>
      <c r="C141" s="121">
        <v>33.333333333333336</v>
      </c>
      <c r="E141" s="121">
        <v>47.777777777777779</v>
      </c>
    </row>
    <row r="142" spans="1:5" x14ac:dyDescent="0.25">
      <c r="A142" s="2">
        <v>133</v>
      </c>
      <c r="B142" s="4">
        <v>170804130196</v>
      </c>
      <c r="C142" s="121">
        <v>35.555555555555557</v>
      </c>
      <c r="E142" s="121">
        <v>41.111111111111114</v>
      </c>
    </row>
    <row r="143" spans="1:5" x14ac:dyDescent="0.25">
      <c r="A143" s="2">
        <v>134</v>
      </c>
      <c r="B143" s="4">
        <v>170804130197</v>
      </c>
      <c r="C143" s="121">
        <v>38.888888888888886</v>
      </c>
      <c r="E143" s="121">
        <v>43.333333333333336</v>
      </c>
    </row>
    <row r="144" spans="1:5" x14ac:dyDescent="0.25">
      <c r="A144" s="2">
        <v>135</v>
      </c>
      <c r="B144" s="4">
        <v>170804130198</v>
      </c>
      <c r="C144" s="121">
        <v>41.111111111111114</v>
      </c>
      <c r="E144" s="121">
        <v>42.222222222222221</v>
      </c>
    </row>
    <row r="145" spans="1:5" x14ac:dyDescent="0.25">
      <c r="A145" s="2">
        <v>136</v>
      </c>
      <c r="B145" s="4">
        <v>170804130199</v>
      </c>
      <c r="C145" s="121">
        <v>42.222222222222221</v>
      </c>
      <c r="E145" s="121">
        <v>46.666666666666664</v>
      </c>
    </row>
    <row r="146" spans="1:5" x14ac:dyDescent="0.25">
      <c r="A146" s="2">
        <v>137</v>
      </c>
      <c r="B146" s="4">
        <v>170804130200</v>
      </c>
      <c r="C146" s="121">
        <v>45.555555555555557</v>
      </c>
      <c r="E146" s="121">
        <v>52.222222222222221</v>
      </c>
    </row>
    <row r="147" spans="1:5" x14ac:dyDescent="0.25">
      <c r="A147" s="2">
        <v>138</v>
      </c>
      <c r="B147" s="4">
        <v>170804130202</v>
      </c>
      <c r="C147" s="121">
        <v>43.333333333333336</v>
      </c>
      <c r="E147" s="121">
        <v>51.111111111111114</v>
      </c>
    </row>
    <row r="148" spans="1:5" x14ac:dyDescent="0.25">
      <c r="A148" s="2">
        <v>139</v>
      </c>
      <c r="B148" s="4">
        <v>170804130203</v>
      </c>
      <c r="C148" s="121">
        <v>44.444444444444443</v>
      </c>
      <c r="E148" s="121">
        <v>54.444444444444443</v>
      </c>
    </row>
    <row r="149" spans="1:5" x14ac:dyDescent="0.25">
      <c r="A149" s="2">
        <v>140</v>
      </c>
      <c r="B149" s="4">
        <v>170804130204</v>
      </c>
      <c r="C149" s="121">
        <v>36.666666666666664</v>
      </c>
      <c r="E149" s="121">
        <v>43.333333333333336</v>
      </c>
    </row>
    <row r="150" spans="1:5" x14ac:dyDescent="0.25">
      <c r="A150" s="2">
        <v>141</v>
      </c>
      <c r="B150" s="4">
        <v>170804130205</v>
      </c>
      <c r="C150" s="121">
        <v>40</v>
      </c>
      <c r="E150" s="121">
        <v>47.777777777777779</v>
      </c>
    </row>
    <row r="151" spans="1:5" x14ac:dyDescent="0.25">
      <c r="A151" s="2">
        <v>142</v>
      </c>
      <c r="B151" s="4">
        <v>170804130206</v>
      </c>
      <c r="C151" s="121">
        <v>44.444444444444443</v>
      </c>
      <c r="E151" s="121">
        <v>55.555555555555557</v>
      </c>
    </row>
    <row r="152" spans="1:5" x14ac:dyDescent="0.25">
      <c r="A152" s="2">
        <v>143</v>
      </c>
      <c r="B152" s="4">
        <v>170804130207</v>
      </c>
      <c r="C152" s="121">
        <v>46.666666666666664</v>
      </c>
      <c r="E152" s="121">
        <v>48.888888888888886</v>
      </c>
    </row>
    <row r="153" spans="1:5" x14ac:dyDescent="0.25">
      <c r="A153" s="2">
        <v>144</v>
      </c>
      <c r="B153" s="4">
        <v>170804130208</v>
      </c>
      <c r="C153" s="121">
        <v>47.777777777777779</v>
      </c>
      <c r="E153" s="121">
        <v>55.555555555555557</v>
      </c>
    </row>
    <row r="154" spans="1:5" x14ac:dyDescent="0.25">
      <c r="A154" s="2">
        <v>145</v>
      </c>
      <c r="B154" s="4">
        <v>170804130209</v>
      </c>
      <c r="C154" s="121">
        <v>47.777777777777779</v>
      </c>
      <c r="E154" s="121">
        <v>53.333333333333336</v>
      </c>
    </row>
    <row r="155" spans="1:5" x14ac:dyDescent="0.25">
      <c r="A155" s="2">
        <v>146</v>
      </c>
      <c r="B155" s="4">
        <v>170804130211</v>
      </c>
      <c r="C155" s="121">
        <v>37.777777777777779</v>
      </c>
      <c r="E155" s="121">
        <v>46.666666666666664</v>
      </c>
    </row>
    <row r="156" spans="1:5" x14ac:dyDescent="0.25">
      <c r="A156" s="2">
        <v>147</v>
      </c>
      <c r="B156" s="4">
        <v>170804130212</v>
      </c>
      <c r="C156" s="121">
        <v>43.333333333333336</v>
      </c>
      <c r="E156" s="121">
        <v>44.444444444444443</v>
      </c>
    </row>
    <row r="157" spans="1:5" x14ac:dyDescent="0.25">
      <c r="A157" s="2">
        <v>148</v>
      </c>
      <c r="B157" s="4">
        <v>170804130213</v>
      </c>
      <c r="C157" s="121">
        <v>41.111111111111114</v>
      </c>
      <c r="E157" s="121">
        <v>46.666666666666664</v>
      </c>
    </row>
    <row r="158" spans="1:5" x14ac:dyDescent="0.25">
      <c r="A158" s="2">
        <v>149</v>
      </c>
      <c r="B158" s="4">
        <v>170804130214</v>
      </c>
      <c r="C158" s="121">
        <v>40</v>
      </c>
      <c r="E158" s="121">
        <v>50</v>
      </c>
    </row>
    <row r="159" spans="1:5" x14ac:dyDescent="0.25">
      <c r="A159" s="2">
        <v>150</v>
      </c>
      <c r="B159" s="4">
        <v>170804130216</v>
      </c>
      <c r="C159" s="121">
        <v>45.555555555555557</v>
      </c>
      <c r="E159" s="121">
        <v>54.444444444444443</v>
      </c>
    </row>
    <row r="160" spans="1:5" x14ac:dyDescent="0.25">
      <c r="A160" s="2">
        <v>151</v>
      </c>
      <c r="B160" s="4">
        <v>170804130217</v>
      </c>
      <c r="C160" s="121">
        <v>45.555555555555557</v>
      </c>
      <c r="E160" s="121">
        <v>51.111111111111114</v>
      </c>
    </row>
    <row r="161" spans="1:5" x14ac:dyDescent="0.25">
      <c r="A161" s="2">
        <v>152</v>
      </c>
      <c r="B161" s="4">
        <v>170804130218</v>
      </c>
      <c r="C161" s="121">
        <v>43.333333333333336</v>
      </c>
      <c r="E161" s="121">
        <v>50</v>
      </c>
    </row>
    <row r="162" spans="1:5" x14ac:dyDescent="0.25">
      <c r="A162" s="2">
        <v>153</v>
      </c>
      <c r="B162" s="4">
        <v>170804130220</v>
      </c>
      <c r="C162" s="121">
        <v>47.777777777777779</v>
      </c>
      <c r="E162" s="121">
        <v>56.666666666666664</v>
      </c>
    </row>
    <row r="163" spans="1:5" x14ac:dyDescent="0.25">
      <c r="A163" s="2">
        <v>154</v>
      </c>
      <c r="B163" s="4">
        <v>170804130221</v>
      </c>
      <c r="C163" s="121">
        <v>46.666666666666664</v>
      </c>
      <c r="E163" s="121">
        <v>52.222222222222221</v>
      </c>
    </row>
    <row r="164" spans="1:5" x14ac:dyDescent="0.25">
      <c r="A164" s="2">
        <v>155</v>
      </c>
      <c r="B164" s="4">
        <v>170804130222</v>
      </c>
      <c r="C164" s="121">
        <v>45.555555555555557</v>
      </c>
      <c r="E164" s="121">
        <v>50</v>
      </c>
    </row>
    <row r="165" spans="1:5" x14ac:dyDescent="0.25">
      <c r="A165" s="2">
        <v>156</v>
      </c>
      <c r="B165" s="4">
        <v>170804130223</v>
      </c>
      <c r="C165" s="121">
        <v>45.555555555555557</v>
      </c>
      <c r="E165" s="121">
        <v>48.888888888888886</v>
      </c>
    </row>
    <row r="166" spans="1:5" x14ac:dyDescent="0.25">
      <c r="A166" s="2">
        <v>157</v>
      </c>
      <c r="B166" s="4">
        <v>170804130224</v>
      </c>
      <c r="C166" s="121">
        <v>40</v>
      </c>
      <c r="E166" s="121">
        <v>40</v>
      </c>
    </row>
    <row r="167" spans="1:5" x14ac:dyDescent="0.25">
      <c r="A167" s="2">
        <v>158</v>
      </c>
      <c r="B167" s="4">
        <v>170804130226</v>
      </c>
      <c r="C167" s="121">
        <v>40</v>
      </c>
      <c r="E167" s="121">
        <v>43.333333333333336</v>
      </c>
    </row>
    <row r="168" spans="1:5" x14ac:dyDescent="0.25">
      <c r="A168" s="2">
        <v>159</v>
      </c>
      <c r="B168" s="4">
        <v>170804130227</v>
      </c>
      <c r="C168" s="121">
        <v>42.222222222222221</v>
      </c>
      <c r="E168" s="121">
        <v>43.333333333333336</v>
      </c>
    </row>
    <row r="169" spans="1:5" x14ac:dyDescent="0.25">
      <c r="A169" s="2">
        <v>160</v>
      </c>
      <c r="B169" s="4">
        <v>170804130229</v>
      </c>
      <c r="C169" s="121">
        <v>43.333333333333336</v>
      </c>
      <c r="E169" s="121">
        <v>42.222222222222221</v>
      </c>
    </row>
    <row r="170" spans="1:5" x14ac:dyDescent="0.25">
      <c r="A170" s="2">
        <v>161</v>
      </c>
      <c r="B170" s="4">
        <v>170804130231</v>
      </c>
      <c r="C170" s="121">
        <v>45.555555555555557</v>
      </c>
      <c r="E170" s="121">
        <v>43.333333333333336</v>
      </c>
    </row>
    <row r="171" spans="1:5" x14ac:dyDescent="0.25">
      <c r="A171" s="2">
        <v>162</v>
      </c>
      <c r="B171" s="4">
        <v>170804130233</v>
      </c>
      <c r="C171" s="121">
        <v>43.333333333333336</v>
      </c>
      <c r="E171" s="121">
        <v>43.333333333333336</v>
      </c>
    </row>
    <row r="172" spans="1:5" x14ac:dyDescent="0.25">
      <c r="A172" s="2">
        <v>163</v>
      </c>
      <c r="B172" s="4">
        <v>170804130234</v>
      </c>
      <c r="C172" s="121">
        <v>33.333333333333336</v>
      </c>
      <c r="E172" s="121">
        <v>38.888888888888886</v>
      </c>
    </row>
    <row r="173" spans="1:5" x14ac:dyDescent="0.25">
      <c r="A173" s="2">
        <v>164</v>
      </c>
      <c r="B173" s="4">
        <v>170804130241</v>
      </c>
      <c r="C173" s="121">
        <v>42.222222222222221</v>
      </c>
      <c r="E173" s="121">
        <v>41.111111111111114</v>
      </c>
    </row>
    <row r="174" spans="1:5" x14ac:dyDescent="0.25">
      <c r="A174" s="2">
        <v>165</v>
      </c>
      <c r="B174" s="4">
        <v>170804130242</v>
      </c>
      <c r="C174" s="121">
        <v>35.555555555555557</v>
      </c>
      <c r="E174" s="121">
        <v>38.888888888888886</v>
      </c>
    </row>
    <row r="175" spans="1:5" x14ac:dyDescent="0.25">
      <c r="A175" s="2">
        <v>166</v>
      </c>
      <c r="B175" s="4">
        <v>170804130243</v>
      </c>
      <c r="C175" s="121">
        <v>37.777777777777779</v>
      </c>
      <c r="E175" s="121">
        <v>41.111111111111114</v>
      </c>
    </row>
    <row r="176" spans="1:5" x14ac:dyDescent="0.25">
      <c r="A176" s="2">
        <v>167</v>
      </c>
      <c r="B176" s="4">
        <v>170804130244</v>
      </c>
      <c r="C176" s="121">
        <v>44.444444444444443</v>
      </c>
      <c r="E176" s="121">
        <v>43.333333333333336</v>
      </c>
    </row>
    <row r="177" spans="1:5" x14ac:dyDescent="0.25">
      <c r="A177" s="2">
        <v>168</v>
      </c>
      <c r="B177" s="4">
        <v>170804130245</v>
      </c>
      <c r="C177" s="121">
        <v>28.888888888888889</v>
      </c>
      <c r="E177" s="121">
        <v>38.888888888888886</v>
      </c>
    </row>
    <row r="178" spans="1:5" x14ac:dyDescent="0.25">
      <c r="A178" s="2">
        <v>169</v>
      </c>
      <c r="B178" s="4">
        <v>170804130246</v>
      </c>
      <c r="C178" s="121">
        <v>33.333333333333336</v>
      </c>
      <c r="E178" s="121">
        <v>38.888888888888886</v>
      </c>
    </row>
    <row r="179" spans="1:5" x14ac:dyDescent="0.25">
      <c r="A179" s="2">
        <v>170</v>
      </c>
      <c r="B179" s="4">
        <v>170804130247</v>
      </c>
      <c r="C179" s="121">
        <v>43.333333333333336</v>
      </c>
      <c r="E179" s="121">
        <v>44.444444444444443</v>
      </c>
    </row>
    <row r="180" spans="1:5" x14ac:dyDescent="0.25">
      <c r="A180" s="2">
        <v>171</v>
      </c>
      <c r="B180" s="4">
        <v>170804130248</v>
      </c>
      <c r="C180" s="121">
        <v>37.777777777777779</v>
      </c>
      <c r="E180" s="121">
        <v>44.444444444444443</v>
      </c>
    </row>
    <row r="181" spans="1:5" x14ac:dyDescent="0.25">
      <c r="A181" s="2">
        <v>172</v>
      </c>
      <c r="B181" s="4">
        <v>170804130249</v>
      </c>
      <c r="C181" s="121">
        <v>25.555555555555557</v>
      </c>
      <c r="E181" s="121">
        <v>40</v>
      </c>
    </row>
    <row r="182" spans="1:5" x14ac:dyDescent="0.25">
      <c r="A182" s="2">
        <v>173</v>
      </c>
      <c r="B182" s="4">
        <v>170804130250</v>
      </c>
      <c r="C182" s="121">
        <v>33.333333333333336</v>
      </c>
      <c r="E182" s="121">
        <v>42.222222222222221</v>
      </c>
    </row>
    <row r="183" spans="1:5" x14ac:dyDescent="0.25">
      <c r="A183" s="2">
        <v>174</v>
      </c>
      <c r="B183" s="4">
        <v>170804130251</v>
      </c>
      <c r="C183" s="121">
        <v>36.666666666666664</v>
      </c>
      <c r="E183" s="121">
        <v>41.111111111111114</v>
      </c>
    </row>
    <row r="184" spans="1:5" x14ac:dyDescent="0.25">
      <c r="A184" s="2">
        <v>175</v>
      </c>
      <c r="B184" s="4">
        <v>170804130253</v>
      </c>
      <c r="C184" s="121">
        <v>43.333333333333336</v>
      </c>
      <c r="E184" s="121">
        <v>46.666666666666664</v>
      </c>
    </row>
    <row r="185" spans="1:5" x14ac:dyDescent="0.25">
      <c r="A185" s="2">
        <v>176</v>
      </c>
      <c r="B185" s="4">
        <v>170804130254</v>
      </c>
      <c r="C185" s="121">
        <v>41.111111111111114</v>
      </c>
      <c r="E185" s="121">
        <v>52.222222222222221</v>
      </c>
    </row>
    <row r="186" spans="1:5" x14ac:dyDescent="0.25">
      <c r="A186" s="2">
        <v>177</v>
      </c>
      <c r="B186" s="4">
        <v>170804130255</v>
      </c>
      <c r="C186" s="121">
        <v>40</v>
      </c>
      <c r="E186" s="121">
        <v>45.555555555555557</v>
      </c>
    </row>
    <row r="187" spans="1:5" x14ac:dyDescent="0.25">
      <c r="A187" s="2">
        <v>178</v>
      </c>
      <c r="B187" s="4">
        <v>170804130256</v>
      </c>
      <c r="C187" s="121">
        <v>31.111111111111111</v>
      </c>
      <c r="E187" s="121">
        <v>41.111111111111114</v>
      </c>
    </row>
    <row r="188" spans="1:5" x14ac:dyDescent="0.25">
      <c r="A188" s="2">
        <v>179</v>
      </c>
      <c r="B188" s="4">
        <v>170804130257</v>
      </c>
      <c r="C188" s="121">
        <v>44.444444444444443</v>
      </c>
      <c r="E188" s="121">
        <v>46.666666666666664</v>
      </c>
    </row>
    <row r="189" spans="1:5" x14ac:dyDescent="0.25">
      <c r="A189" s="2">
        <v>180</v>
      </c>
      <c r="B189" s="4">
        <v>170804130258</v>
      </c>
      <c r="C189" s="121">
        <v>30</v>
      </c>
      <c r="E189" s="121">
        <v>40</v>
      </c>
    </row>
    <row r="190" spans="1:5" x14ac:dyDescent="0.25">
      <c r="A190" s="2">
        <v>181</v>
      </c>
      <c r="B190" s="4">
        <v>170804130259</v>
      </c>
      <c r="C190" s="121">
        <v>35.555555555555557</v>
      </c>
      <c r="E190" s="121">
        <v>43.333333333333336</v>
      </c>
    </row>
    <row r="191" spans="1:5" x14ac:dyDescent="0.25">
      <c r="A191" s="2">
        <v>182</v>
      </c>
      <c r="B191" s="4">
        <v>170804130260</v>
      </c>
      <c r="C191" s="121">
        <v>32.222222222222221</v>
      </c>
      <c r="E191" s="121">
        <v>40</v>
      </c>
    </row>
    <row r="192" spans="1:5" x14ac:dyDescent="0.25">
      <c r="A192" s="2">
        <v>183</v>
      </c>
      <c r="B192" s="4">
        <v>170804130262</v>
      </c>
      <c r="C192" s="121">
        <v>42.222222222222221</v>
      </c>
      <c r="E192" s="121">
        <v>44.444444444444443</v>
      </c>
    </row>
    <row r="193" spans="1:5" x14ac:dyDescent="0.25">
      <c r="A193" s="2">
        <v>184</v>
      </c>
      <c r="B193" s="4">
        <v>170804130263</v>
      </c>
      <c r="C193" s="121">
        <v>42.222222222222221</v>
      </c>
      <c r="E193" s="121">
        <v>50</v>
      </c>
    </row>
    <row r="194" spans="1:5" x14ac:dyDescent="0.25">
      <c r="A194" s="2">
        <v>185</v>
      </c>
      <c r="B194" s="4">
        <v>170804130264</v>
      </c>
      <c r="C194" s="121">
        <v>35.555555555555557</v>
      </c>
      <c r="E194" s="121">
        <v>42.222222222222221</v>
      </c>
    </row>
    <row r="195" spans="1:5" x14ac:dyDescent="0.25">
      <c r="A195" s="2">
        <v>186</v>
      </c>
      <c r="B195" s="4">
        <v>170804130265</v>
      </c>
      <c r="C195" s="121">
        <v>37.777777777777779</v>
      </c>
      <c r="E195" s="121">
        <v>42.222222222222221</v>
      </c>
    </row>
    <row r="196" spans="1:5" x14ac:dyDescent="0.25">
      <c r="A196" s="2">
        <v>187</v>
      </c>
      <c r="B196" s="4">
        <v>170804130266</v>
      </c>
      <c r="C196" s="121">
        <v>36.666666666666664</v>
      </c>
      <c r="E196" s="121">
        <v>44.444444444444443</v>
      </c>
    </row>
    <row r="197" spans="1:5" x14ac:dyDescent="0.25">
      <c r="A197" s="2">
        <v>188</v>
      </c>
      <c r="B197" s="4">
        <v>170804130267</v>
      </c>
      <c r="C197" s="121">
        <v>44.444444444444443</v>
      </c>
      <c r="E197" s="121">
        <v>43.333333333333336</v>
      </c>
    </row>
    <row r="198" spans="1:5" x14ac:dyDescent="0.25">
      <c r="A198" s="2">
        <v>189</v>
      </c>
      <c r="B198" s="4">
        <v>170804130269</v>
      </c>
      <c r="C198" s="121">
        <v>37.777777777777779</v>
      </c>
      <c r="E198" s="121">
        <v>38.888888888888886</v>
      </c>
    </row>
    <row r="199" spans="1:5" x14ac:dyDescent="0.25">
      <c r="A199" s="2">
        <v>190</v>
      </c>
      <c r="B199" s="4">
        <v>170804130270</v>
      </c>
      <c r="C199" s="121">
        <v>42.222222222222221</v>
      </c>
      <c r="E199" s="121">
        <v>47.777777777777779</v>
      </c>
    </row>
    <row r="200" spans="1:5" x14ac:dyDescent="0.25">
      <c r="A200" s="2">
        <v>191</v>
      </c>
      <c r="B200" s="4">
        <v>170804130271</v>
      </c>
      <c r="C200" s="121">
        <v>35.555555555555557</v>
      </c>
      <c r="E200" s="121">
        <v>38.888888888888886</v>
      </c>
    </row>
    <row r="201" spans="1:5" x14ac:dyDescent="0.25">
      <c r="A201" s="2">
        <v>192</v>
      </c>
      <c r="B201" s="4">
        <v>170804130272</v>
      </c>
      <c r="C201" s="121">
        <v>44.444444444444443</v>
      </c>
      <c r="E201" s="121">
        <v>51.111111111111114</v>
      </c>
    </row>
    <row r="202" spans="1:5" x14ac:dyDescent="0.25">
      <c r="A202" s="2">
        <v>193</v>
      </c>
      <c r="B202" s="4">
        <v>170804130273</v>
      </c>
      <c r="C202" s="121">
        <v>25.555555555555557</v>
      </c>
      <c r="E202" s="121">
        <v>40</v>
      </c>
    </row>
    <row r="203" spans="1:5" x14ac:dyDescent="0.25">
      <c r="A203" s="2">
        <v>194</v>
      </c>
      <c r="B203" s="4">
        <v>170804130274</v>
      </c>
      <c r="C203" s="121">
        <v>34.444444444444443</v>
      </c>
      <c r="E203" s="121">
        <v>40</v>
      </c>
    </row>
    <row r="204" spans="1:5" x14ac:dyDescent="0.25">
      <c r="A204" s="2">
        <v>195</v>
      </c>
      <c r="B204" s="4">
        <v>170804130275</v>
      </c>
      <c r="C204" s="121">
        <v>35.555555555555557</v>
      </c>
      <c r="E204" s="121">
        <v>38.888888888888886</v>
      </c>
    </row>
    <row r="205" spans="1:5" x14ac:dyDescent="0.25">
      <c r="A205" s="2">
        <v>196</v>
      </c>
      <c r="B205" s="4">
        <v>170804130276</v>
      </c>
      <c r="C205" s="121">
        <v>33.333333333333336</v>
      </c>
      <c r="E205" s="121">
        <v>38.888888888888886</v>
      </c>
    </row>
    <row r="206" spans="1:5" x14ac:dyDescent="0.25">
      <c r="A206" s="2">
        <v>197</v>
      </c>
      <c r="B206" s="4">
        <v>170804130279</v>
      </c>
      <c r="C206" s="121">
        <v>42.222222222222221</v>
      </c>
      <c r="E206" s="121">
        <v>42.222222222222221</v>
      </c>
    </row>
    <row r="207" spans="1:5" x14ac:dyDescent="0.25">
      <c r="A207" s="2">
        <v>198</v>
      </c>
      <c r="B207" s="4">
        <v>170804130280</v>
      </c>
      <c r="C207" s="121">
        <v>44.444444444444443</v>
      </c>
      <c r="E207" s="121">
        <v>45.555555555555557</v>
      </c>
    </row>
    <row r="208" spans="1:5" x14ac:dyDescent="0.25">
      <c r="A208" s="2">
        <v>199</v>
      </c>
      <c r="B208" s="4">
        <v>170804130281</v>
      </c>
      <c r="C208" s="121">
        <v>46.666666666666664</v>
      </c>
      <c r="E208" s="121">
        <v>51.111111111111114</v>
      </c>
    </row>
    <row r="209" spans="1:5" x14ac:dyDescent="0.25">
      <c r="A209" s="2">
        <v>200</v>
      </c>
      <c r="B209" s="4">
        <v>170804130283</v>
      </c>
      <c r="C209" s="121">
        <v>43.333333333333336</v>
      </c>
      <c r="E209" s="121">
        <v>42.222222222222221</v>
      </c>
    </row>
    <row r="210" spans="1:5" x14ac:dyDescent="0.25">
      <c r="A210" s="2">
        <v>201</v>
      </c>
      <c r="B210" s="4">
        <v>170804130284</v>
      </c>
      <c r="C210" s="121">
        <v>42.222222222222221</v>
      </c>
      <c r="E210" s="121">
        <v>43.333333333333336</v>
      </c>
    </row>
    <row r="211" spans="1:5" x14ac:dyDescent="0.25">
      <c r="A211" s="2">
        <v>202</v>
      </c>
      <c r="B211" s="4">
        <v>170804130285</v>
      </c>
      <c r="C211" s="121">
        <v>46.666666666666664</v>
      </c>
      <c r="E211" s="121">
        <v>50</v>
      </c>
    </row>
    <row r="212" spans="1:5" x14ac:dyDescent="0.25">
      <c r="A212" s="2">
        <v>203</v>
      </c>
      <c r="B212" s="4">
        <v>170804130286</v>
      </c>
      <c r="C212" s="121">
        <v>40</v>
      </c>
      <c r="E212" s="121">
        <v>44.444444444444443</v>
      </c>
    </row>
    <row r="213" spans="1:5" x14ac:dyDescent="0.25">
      <c r="A213" s="2">
        <v>204</v>
      </c>
      <c r="B213" s="4">
        <v>170804130287</v>
      </c>
      <c r="C213" s="121">
        <v>37.777777777777779</v>
      </c>
      <c r="E213" s="121">
        <v>42.222222222222221</v>
      </c>
    </row>
    <row r="214" spans="1:5" x14ac:dyDescent="0.25">
      <c r="A214" s="2">
        <v>205</v>
      </c>
      <c r="B214" s="4">
        <v>170804130288</v>
      </c>
      <c r="C214" s="121">
        <v>30</v>
      </c>
      <c r="E214" s="121">
        <v>22.222222222222221</v>
      </c>
    </row>
    <row r="215" spans="1:5" x14ac:dyDescent="0.25">
      <c r="A215" s="2">
        <v>206</v>
      </c>
      <c r="B215" s="4">
        <v>170804130289</v>
      </c>
      <c r="C215" s="121">
        <v>43.333333333333336</v>
      </c>
      <c r="E215" s="121">
        <v>43.333333333333336</v>
      </c>
    </row>
    <row r="216" spans="1:5" x14ac:dyDescent="0.25">
      <c r="A216" s="2">
        <v>207</v>
      </c>
      <c r="B216" s="4">
        <v>170804130291</v>
      </c>
      <c r="C216" s="121">
        <v>43.333333333333336</v>
      </c>
      <c r="E216" s="121">
        <v>51.111111111111114</v>
      </c>
    </row>
    <row r="217" spans="1:5" x14ac:dyDescent="0.25">
      <c r="A217" s="2">
        <v>208</v>
      </c>
      <c r="B217" s="4">
        <v>170804130292</v>
      </c>
      <c r="C217" s="121">
        <v>40</v>
      </c>
      <c r="E217" s="121">
        <v>41.111111111111114</v>
      </c>
    </row>
    <row r="218" spans="1:5" x14ac:dyDescent="0.25">
      <c r="A218" s="2">
        <v>209</v>
      </c>
      <c r="B218" s="4">
        <v>170804130293</v>
      </c>
      <c r="C218" s="121">
        <v>37.777777777777779</v>
      </c>
      <c r="E218" s="121">
        <v>40</v>
      </c>
    </row>
    <row r="219" spans="1:5" x14ac:dyDescent="0.25">
      <c r="A219" s="2">
        <v>210</v>
      </c>
      <c r="B219" s="4">
        <v>170804130294</v>
      </c>
      <c r="C219" s="121">
        <v>43.333333333333336</v>
      </c>
      <c r="E219" s="121">
        <v>47.777777777777779</v>
      </c>
    </row>
    <row r="220" spans="1:5" x14ac:dyDescent="0.25">
      <c r="A220" s="2">
        <v>211</v>
      </c>
      <c r="B220" s="4">
        <v>170804130295</v>
      </c>
      <c r="C220" s="121">
        <v>36.666666666666664</v>
      </c>
      <c r="E220" s="121">
        <v>46.666666666666664</v>
      </c>
    </row>
    <row r="221" spans="1:5" x14ac:dyDescent="0.25">
      <c r="A221" s="2">
        <v>212</v>
      </c>
      <c r="B221" s="4">
        <v>170804130296</v>
      </c>
      <c r="C221" s="121">
        <v>41.111111111111114</v>
      </c>
      <c r="E221" s="121">
        <v>44.444444444444443</v>
      </c>
    </row>
    <row r="222" spans="1:5" x14ac:dyDescent="0.25">
      <c r="A222" s="2">
        <v>213</v>
      </c>
      <c r="B222" s="4">
        <v>170804130297</v>
      </c>
      <c r="C222" s="121">
        <v>31.111111111111111</v>
      </c>
      <c r="E222" s="121">
        <v>40</v>
      </c>
    </row>
    <row r="223" spans="1:5" x14ac:dyDescent="0.25">
      <c r="A223" s="2">
        <v>214</v>
      </c>
      <c r="B223" s="4">
        <v>170804130298</v>
      </c>
      <c r="C223" s="121">
        <v>40</v>
      </c>
      <c r="E223" s="121">
        <v>42.222222222222221</v>
      </c>
    </row>
    <row r="224" spans="1:5" x14ac:dyDescent="0.25">
      <c r="A224" s="2">
        <v>215</v>
      </c>
      <c r="B224" s="4">
        <v>170804130299</v>
      </c>
      <c r="C224" s="121">
        <v>42.222222222222221</v>
      </c>
      <c r="E224" s="121">
        <v>43.333333333333336</v>
      </c>
    </row>
    <row r="225" spans="1:5" x14ac:dyDescent="0.25">
      <c r="A225" s="2">
        <v>216</v>
      </c>
      <c r="B225" s="4">
        <v>170804130300</v>
      </c>
      <c r="C225" s="121">
        <v>37.777777777777779</v>
      </c>
      <c r="E225" s="121">
        <v>43.333333333333336</v>
      </c>
    </row>
    <row r="226" spans="1:5" x14ac:dyDescent="0.25">
      <c r="A226" s="2">
        <v>217</v>
      </c>
      <c r="B226" s="4">
        <v>170804130302</v>
      </c>
      <c r="C226" s="121">
        <v>40</v>
      </c>
      <c r="E226" s="121">
        <v>45.555555555555557</v>
      </c>
    </row>
    <row r="227" spans="1:5" x14ac:dyDescent="0.25">
      <c r="A227" s="2">
        <v>218</v>
      </c>
      <c r="B227" s="4">
        <v>170804130303</v>
      </c>
      <c r="C227" s="121">
        <v>34.444444444444443</v>
      </c>
      <c r="E227" s="121">
        <v>42.222222222222221</v>
      </c>
    </row>
    <row r="228" spans="1:5" x14ac:dyDescent="0.25">
      <c r="A228" s="2">
        <v>219</v>
      </c>
      <c r="B228" s="4">
        <v>170804130304</v>
      </c>
      <c r="C228" s="121">
        <v>43.333333333333336</v>
      </c>
      <c r="E228" s="121">
        <v>44.444444444444443</v>
      </c>
    </row>
    <row r="229" spans="1:5" x14ac:dyDescent="0.25">
      <c r="A229" s="2">
        <v>220</v>
      </c>
      <c r="B229" s="4">
        <v>170804130306</v>
      </c>
      <c r="C229" s="121">
        <v>41.111111111111114</v>
      </c>
      <c r="E229" s="121">
        <v>44.444444444444443</v>
      </c>
    </row>
    <row r="230" spans="1:5" x14ac:dyDescent="0.25">
      <c r="A230" s="2">
        <v>221</v>
      </c>
      <c r="B230" s="4">
        <v>170804130307</v>
      </c>
      <c r="C230" s="121">
        <v>37.777777777777779</v>
      </c>
      <c r="E230" s="121">
        <v>41.111111111111114</v>
      </c>
    </row>
    <row r="231" spans="1:5" x14ac:dyDescent="0.25">
      <c r="A231" s="2">
        <v>222</v>
      </c>
      <c r="B231" s="4">
        <v>170804130308</v>
      </c>
      <c r="C231" s="121">
        <v>36.666666666666664</v>
      </c>
      <c r="E231" s="121">
        <v>44.444444444444443</v>
      </c>
    </row>
    <row r="232" spans="1:5" x14ac:dyDescent="0.25">
      <c r="A232" s="2">
        <v>223</v>
      </c>
      <c r="B232" s="4">
        <v>170804130309</v>
      </c>
      <c r="C232" s="121">
        <v>37.777777777777779</v>
      </c>
      <c r="E232" s="121">
        <v>41.111111111111114</v>
      </c>
    </row>
    <row r="233" spans="1:5" x14ac:dyDescent="0.25">
      <c r="A233" s="2">
        <v>224</v>
      </c>
      <c r="B233" s="4">
        <v>170804130310</v>
      </c>
      <c r="C233" s="121">
        <v>38.888888888888886</v>
      </c>
      <c r="E233" s="121">
        <v>50</v>
      </c>
    </row>
    <row r="234" spans="1:5" x14ac:dyDescent="0.25">
      <c r="A234" s="2">
        <v>225</v>
      </c>
      <c r="B234" s="4">
        <v>170804130311</v>
      </c>
      <c r="C234" s="121">
        <v>41.111111111111114</v>
      </c>
      <c r="E234" s="121">
        <v>44.444444444444443</v>
      </c>
    </row>
    <row r="235" spans="1:5" x14ac:dyDescent="0.25">
      <c r="A235" s="2">
        <v>226</v>
      </c>
      <c r="B235" s="4">
        <v>170804130312</v>
      </c>
      <c r="C235" s="121">
        <v>46.666666666666664</v>
      </c>
      <c r="E235" s="121">
        <v>44.444444444444443</v>
      </c>
    </row>
    <row r="236" spans="1:5" x14ac:dyDescent="0.25">
      <c r="A236" s="2">
        <v>227</v>
      </c>
      <c r="B236" s="4">
        <v>170804130314</v>
      </c>
      <c r="C236" s="121">
        <v>44.444444444444443</v>
      </c>
      <c r="E236" s="121">
        <v>40</v>
      </c>
    </row>
    <row r="237" spans="1:5" x14ac:dyDescent="0.25">
      <c r="A237" s="2">
        <v>228</v>
      </c>
      <c r="B237" s="4">
        <v>170804130315</v>
      </c>
      <c r="C237" s="121">
        <v>40</v>
      </c>
      <c r="E237" s="121">
        <v>40</v>
      </c>
    </row>
    <row r="238" spans="1:5" x14ac:dyDescent="0.25">
      <c r="A238" s="2">
        <v>229</v>
      </c>
      <c r="B238" s="4">
        <v>170804130317</v>
      </c>
      <c r="C238" s="121">
        <v>30</v>
      </c>
      <c r="E238" s="121">
        <v>42.222222222222221</v>
      </c>
    </row>
    <row r="239" spans="1:5" x14ac:dyDescent="0.25">
      <c r="A239" s="2">
        <v>230</v>
      </c>
      <c r="B239" s="4">
        <v>170804130318</v>
      </c>
      <c r="C239" s="121">
        <v>40</v>
      </c>
      <c r="E239" s="121">
        <v>47.777777777777779</v>
      </c>
    </row>
    <row r="240" spans="1:5" x14ac:dyDescent="0.25">
      <c r="A240" s="2">
        <v>231</v>
      </c>
      <c r="B240" s="4">
        <v>170804130319</v>
      </c>
      <c r="C240" s="121">
        <v>43.333333333333336</v>
      </c>
      <c r="E240" s="121">
        <v>43.333333333333336</v>
      </c>
    </row>
    <row r="241" spans="1:5" x14ac:dyDescent="0.25">
      <c r="A241" s="2">
        <v>232</v>
      </c>
      <c r="B241" s="4">
        <v>170804130320</v>
      </c>
      <c r="C241" s="121">
        <v>40</v>
      </c>
      <c r="E241" s="121">
        <v>55.555555555555557</v>
      </c>
    </row>
    <row r="242" spans="1:5" x14ac:dyDescent="0.25">
      <c r="A242" s="2">
        <v>233</v>
      </c>
      <c r="B242" s="4">
        <v>170804130322</v>
      </c>
      <c r="C242" s="121">
        <v>36.666666666666664</v>
      </c>
      <c r="E242" s="121">
        <v>40</v>
      </c>
    </row>
    <row r="243" spans="1:5" x14ac:dyDescent="0.25">
      <c r="A243" s="2">
        <v>234</v>
      </c>
      <c r="B243" s="4">
        <v>170804130323</v>
      </c>
      <c r="C243" s="121">
        <v>42.222222222222221</v>
      </c>
      <c r="E243" s="121">
        <v>43.333333333333336</v>
      </c>
    </row>
    <row r="244" spans="1:5" x14ac:dyDescent="0.25">
      <c r="A244" s="2">
        <v>235</v>
      </c>
      <c r="B244" s="4">
        <v>170804130324</v>
      </c>
      <c r="C244" s="121">
        <v>37.777777777777779</v>
      </c>
      <c r="E244" s="121">
        <v>40</v>
      </c>
    </row>
    <row r="245" spans="1:5" x14ac:dyDescent="0.25">
      <c r="A245" s="2">
        <v>236</v>
      </c>
      <c r="B245" s="4">
        <v>170804130325</v>
      </c>
      <c r="C245" s="121">
        <v>36.666666666666664</v>
      </c>
      <c r="E245" s="121">
        <v>41.111111111111114</v>
      </c>
    </row>
    <row r="246" spans="1:5" x14ac:dyDescent="0.25">
      <c r="A246" s="2">
        <v>237</v>
      </c>
      <c r="B246" s="4">
        <v>170804130326</v>
      </c>
      <c r="C246" s="121">
        <v>40</v>
      </c>
      <c r="E246" s="121">
        <v>40</v>
      </c>
    </row>
    <row r="247" spans="1:5" x14ac:dyDescent="0.25">
      <c r="A247" s="2">
        <v>238</v>
      </c>
      <c r="B247" s="4">
        <v>170804130327</v>
      </c>
      <c r="C247" s="121">
        <v>36.666666666666664</v>
      </c>
      <c r="E247" s="121">
        <v>42.222222222222221</v>
      </c>
    </row>
    <row r="248" spans="1:5" x14ac:dyDescent="0.25">
      <c r="A248" s="2">
        <v>239</v>
      </c>
      <c r="B248" s="4">
        <v>170804130328</v>
      </c>
      <c r="C248" s="121">
        <v>40</v>
      </c>
      <c r="E248" s="121">
        <v>40</v>
      </c>
    </row>
    <row r="249" spans="1:5" x14ac:dyDescent="0.25">
      <c r="A249" s="2">
        <v>240</v>
      </c>
      <c r="B249" s="4">
        <v>170804130329</v>
      </c>
      <c r="C249" s="121">
        <v>42.222222222222221</v>
      </c>
      <c r="E249" s="121">
        <v>41.111111111111114</v>
      </c>
    </row>
    <row r="250" spans="1:5" x14ac:dyDescent="0.25">
      <c r="A250" s="2">
        <v>241</v>
      </c>
      <c r="B250" s="4">
        <v>170804130330</v>
      </c>
      <c r="C250" s="121">
        <v>45.555555555555557</v>
      </c>
      <c r="E250" s="121">
        <v>46.666666666666664</v>
      </c>
    </row>
    <row r="251" spans="1:5" x14ac:dyDescent="0.25">
      <c r="A251" s="2">
        <v>242</v>
      </c>
      <c r="B251" s="4">
        <v>170804130331</v>
      </c>
      <c r="C251" s="121">
        <v>30</v>
      </c>
      <c r="E251" s="121">
        <v>40</v>
      </c>
    </row>
    <row r="252" spans="1:5" x14ac:dyDescent="0.25">
      <c r="A252" s="2">
        <v>243</v>
      </c>
      <c r="B252" s="4">
        <v>170804130332</v>
      </c>
      <c r="C252" s="121">
        <v>38.888888888888886</v>
      </c>
      <c r="E252" s="121">
        <v>41.111111111111114</v>
      </c>
    </row>
    <row r="253" spans="1:5" x14ac:dyDescent="0.25">
      <c r="A253" s="2">
        <v>244</v>
      </c>
      <c r="B253" s="4">
        <v>170804130333</v>
      </c>
      <c r="C253" s="121">
        <v>44.444444444444443</v>
      </c>
      <c r="E253" s="121">
        <v>42.222222222222221</v>
      </c>
    </row>
    <row r="254" spans="1:5" x14ac:dyDescent="0.25">
      <c r="A254" s="2">
        <v>245</v>
      </c>
      <c r="B254" s="4">
        <v>170804130334</v>
      </c>
      <c r="C254" s="121">
        <v>45.555555555555557</v>
      </c>
      <c r="E254" s="121">
        <v>42.222222222222221</v>
      </c>
    </row>
    <row r="255" spans="1:5" x14ac:dyDescent="0.25">
      <c r="A255" s="2">
        <v>246</v>
      </c>
      <c r="B255" s="4">
        <v>170804130336</v>
      </c>
      <c r="C255" s="121">
        <v>36.666666666666664</v>
      </c>
      <c r="E255" s="121">
        <v>46.666666666666664</v>
      </c>
    </row>
    <row r="256" spans="1:5" x14ac:dyDescent="0.25">
      <c r="A256" s="2">
        <v>247</v>
      </c>
      <c r="B256" s="4">
        <v>170804130337</v>
      </c>
      <c r="C256" s="121">
        <v>42.222222222222221</v>
      </c>
      <c r="E256" s="121">
        <v>41.111111111111114</v>
      </c>
    </row>
    <row r="257" spans="1:5" x14ac:dyDescent="0.25">
      <c r="A257" s="2">
        <v>248</v>
      </c>
      <c r="B257" s="4">
        <v>170804130338</v>
      </c>
      <c r="C257" s="121">
        <v>45.555555555555557</v>
      </c>
      <c r="E257" s="121">
        <v>42.222222222222221</v>
      </c>
    </row>
    <row r="258" spans="1:5" x14ac:dyDescent="0.25">
      <c r="A258" s="2">
        <v>249</v>
      </c>
      <c r="B258" s="4">
        <v>170804130339</v>
      </c>
      <c r="C258" s="121">
        <v>44.444444444444443</v>
      </c>
      <c r="E258" s="121">
        <v>42.222222222222221</v>
      </c>
    </row>
    <row r="259" spans="1:5" x14ac:dyDescent="0.25">
      <c r="A259" s="2">
        <v>250</v>
      </c>
      <c r="B259" s="4">
        <v>170804130340</v>
      </c>
      <c r="C259" s="121">
        <v>37.777777777777779</v>
      </c>
      <c r="E259" s="121">
        <v>41.111111111111114</v>
      </c>
    </row>
    <row r="260" spans="1:5" x14ac:dyDescent="0.25">
      <c r="A260" s="2">
        <v>251</v>
      </c>
      <c r="B260" s="4">
        <v>170804130341</v>
      </c>
      <c r="C260" s="121">
        <v>42.222222222222221</v>
      </c>
      <c r="E260" s="121">
        <v>48.888888888888886</v>
      </c>
    </row>
    <row r="261" spans="1:5" x14ac:dyDescent="0.25">
      <c r="A261" s="2">
        <v>252</v>
      </c>
      <c r="B261" s="4">
        <v>170804130342</v>
      </c>
      <c r="C261" s="121">
        <v>32.222222222222221</v>
      </c>
      <c r="E261" s="121">
        <v>42.222222222222221</v>
      </c>
    </row>
    <row r="262" spans="1:5" x14ac:dyDescent="0.25">
      <c r="A262" s="2">
        <v>253</v>
      </c>
      <c r="B262" s="4">
        <v>170804130343</v>
      </c>
      <c r="C262" s="121">
        <v>31.111111111111111</v>
      </c>
      <c r="E262" s="121">
        <v>41.111111111111114</v>
      </c>
    </row>
    <row r="263" spans="1:5" x14ac:dyDescent="0.25">
      <c r="A263" s="2">
        <v>254</v>
      </c>
      <c r="B263" s="4">
        <v>170804130344</v>
      </c>
      <c r="C263" s="121">
        <v>36.666666666666664</v>
      </c>
      <c r="E263" s="121">
        <v>48.888888888888886</v>
      </c>
    </row>
    <row r="264" spans="1:5" x14ac:dyDescent="0.25">
      <c r="A264" s="2">
        <v>255</v>
      </c>
      <c r="B264" s="4">
        <v>170804130345</v>
      </c>
      <c r="C264" s="121">
        <v>40</v>
      </c>
      <c r="E264" s="121">
        <v>48.888888888888886</v>
      </c>
    </row>
    <row r="265" spans="1:5" x14ac:dyDescent="0.25">
      <c r="A265" s="2">
        <v>256</v>
      </c>
      <c r="B265" s="4">
        <v>170804130346</v>
      </c>
      <c r="C265" s="121">
        <v>36.666666666666664</v>
      </c>
      <c r="E265" s="121">
        <v>44.444444444444443</v>
      </c>
    </row>
    <row r="266" spans="1:5" x14ac:dyDescent="0.25">
      <c r="A266" s="2">
        <v>257</v>
      </c>
      <c r="B266" s="4">
        <v>170804130347</v>
      </c>
      <c r="C266" s="121">
        <v>43.333333333333336</v>
      </c>
      <c r="E266" s="121">
        <v>55.555555555555557</v>
      </c>
    </row>
    <row r="267" spans="1:5" x14ac:dyDescent="0.25">
      <c r="A267" s="2">
        <v>258</v>
      </c>
      <c r="B267" s="4">
        <v>170804130348</v>
      </c>
      <c r="C267" s="121">
        <v>35.555555555555557</v>
      </c>
      <c r="E267" s="121">
        <v>52.222222222222221</v>
      </c>
    </row>
    <row r="268" spans="1:5" x14ac:dyDescent="0.25">
      <c r="A268" s="2">
        <v>259</v>
      </c>
      <c r="B268" s="4">
        <v>170804130349</v>
      </c>
      <c r="C268" s="121">
        <v>44.444444444444443</v>
      </c>
      <c r="E268" s="121">
        <v>50</v>
      </c>
    </row>
    <row r="269" spans="1:5" x14ac:dyDescent="0.25">
      <c r="A269" s="2">
        <v>260</v>
      </c>
      <c r="B269" s="4">
        <v>170804130350</v>
      </c>
      <c r="C269" s="121">
        <v>41.111111111111114</v>
      </c>
      <c r="E269" s="121">
        <v>46.666666666666664</v>
      </c>
    </row>
    <row r="270" spans="1:5" x14ac:dyDescent="0.25">
      <c r="A270" s="2">
        <v>261</v>
      </c>
      <c r="B270" s="4">
        <v>170804130351</v>
      </c>
      <c r="C270" s="121">
        <v>40</v>
      </c>
      <c r="E270" s="121">
        <v>44.444444444444443</v>
      </c>
    </row>
    <row r="271" spans="1:5" x14ac:dyDescent="0.25">
      <c r="A271" s="2">
        <v>262</v>
      </c>
      <c r="B271" s="4">
        <v>170804130353</v>
      </c>
      <c r="C271" s="121">
        <v>40</v>
      </c>
      <c r="E271" s="121">
        <v>48.888888888888886</v>
      </c>
    </row>
    <row r="272" spans="1:5" x14ac:dyDescent="0.25">
      <c r="A272" s="2">
        <v>263</v>
      </c>
      <c r="B272" s="4">
        <v>170804130354</v>
      </c>
      <c r="C272" s="121">
        <v>41.111111111111114</v>
      </c>
      <c r="E272" s="121">
        <v>48.888888888888886</v>
      </c>
    </row>
    <row r="273" spans="1:5" x14ac:dyDescent="0.25">
      <c r="A273" s="2">
        <v>264</v>
      </c>
      <c r="B273" s="4">
        <v>170804130356</v>
      </c>
      <c r="C273" s="121">
        <v>38.888888888888886</v>
      </c>
      <c r="E273" s="121">
        <v>43.333333333333336</v>
      </c>
    </row>
    <row r="274" spans="1:5" x14ac:dyDescent="0.25">
      <c r="A274" s="2">
        <v>265</v>
      </c>
      <c r="B274" s="4">
        <v>170804130357</v>
      </c>
      <c r="C274" s="121">
        <v>41.111111111111114</v>
      </c>
      <c r="E274" s="121">
        <v>51.111111111111114</v>
      </c>
    </row>
    <row r="275" spans="1:5" x14ac:dyDescent="0.25">
      <c r="A275" s="2">
        <v>266</v>
      </c>
      <c r="B275" s="4">
        <v>170804130358</v>
      </c>
      <c r="C275" s="121">
        <v>45.555555555555557</v>
      </c>
      <c r="E275" s="121">
        <v>53.333333333333336</v>
      </c>
    </row>
    <row r="276" spans="1:5" x14ac:dyDescent="0.25">
      <c r="A276" s="2">
        <v>267</v>
      </c>
      <c r="B276" s="4">
        <v>170804130359</v>
      </c>
      <c r="C276" s="121">
        <v>37.777777777777779</v>
      </c>
      <c r="E276" s="121">
        <v>43.333333333333336</v>
      </c>
    </row>
    <row r="277" spans="1:5" x14ac:dyDescent="0.25">
      <c r="A277" s="2">
        <v>268</v>
      </c>
      <c r="B277" s="4">
        <v>170804130360</v>
      </c>
      <c r="C277" s="121">
        <v>44.444444444444443</v>
      </c>
      <c r="E277" s="121">
        <v>53.333333333333336</v>
      </c>
    </row>
    <row r="278" spans="1:5" x14ac:dyDescent="0.25">
      <c r="A278" s="151">
        <v>269</v>
      </c>
      <c r="B278" s="4">
        <v>170804130361</v>
      </c>
      <c r="C278" s="121">
        <v>41.111111111111114</v>
      </c>
      <c r="E278" s="121">
        <v>41.111111111111114</v>
      </c>
    </row>
    <row r="279" spans="1:5" x14ac:dyDescent="0.25">
      <c r="A279" s="151">
        <v>270</v>
      </c>
      <c r="B279" s="4">
        <v>170804130362</v>
      </c>
      <c r="C279" s="121">
        <v>42.222222222222221</v>
      </c>
      <c r="E279" s="121">
        <v>47.777777777777779</v>
      </c>
    </row>
    <row r="280" spans="1:5" x14ac:dyDescent="0.25">
      <c r="A280" s="151">
        <v>271</v>
      </c>
      <c r="B280" s="4">
        <v>170804130363</v>
      </c>
      <c r="C280" s="121">
        <v>38.888888888888886</v>
      </c>
      <c r="E280" s="121">
        <v>45.555555555555557</v>
      </c>
    </row>
    <row r="281" spans="1:5" x14ac:dyDescent="0.25">
      <c r="A281" s="151">
        <v>272</v>
      </c>
      <c r="B281" s="4">
        <v>170804130364</v>
      </c>
      <c r="C281" s="121">
        <v>46.153846153846153</v>
      </c>
      <c r="E281" s="121">
        <v>32.941176470588232</v>
      </c>
    </row>
    <row r="282" spans="1:5" x14ac:dyDescent="0.25">
      <c r="A282" s="151">
        <v>273</v>
      </c>
      <c r="B282" s="4">
        <v>170804130365</v>
      </c>
      <c r="C282" s="121">
        <v>46.92307692307692</v>
      </c>
      <c r="E282" s="121">
        <v>37.058823529411768</v>
      </c>
    </row>
    <row r="283" spans="1:5" x14ac:dyDescent="0.25">
      <c r="A283" s="151"/>
      <c r="B283" s="148"/>
      <c r="C283" s="148"/>
      <c r="E283" s="148"/>
    </row>
    <row r="284" spans="1:5" x14ac:dyDescent="0.25">
      <c r="A284" s="151"/>
      <c r="B284" s="148"/>
      <c r="C284" s="148"/>
      <c r="E284" s="148"/>
    </row>
    <row r="285" spans="1:5" x14ac:dyDescent="0.25">
      <c r="A285" s="151"/>
      <c r="B285" s="148"/>
      <c r="C285" s="148"/>
      <c r="E285" s="148"/>
    </row>
    <row r="286" spans="1:5" x14ac:dyDescent="0.25">
      <c r="A286" s="151"/>
      <c r="B286" s="148"/>
      <c r="C286" s="148"/>
      <c r="E286" s="148"/>
    </row>
    <row r="287" spans="1:5" x14ac:dyDescent="0.25">
      <c r="A287" s="151"/>
      <c r="B287" s="148"/>
      <c r="C287" s="148"/>
      <c r="E287" s="148"/>
    </row>
    <row r="288" spans="1:5" x14ac:dyDescent="0.25">
      <c r="A288" s="151"/>
      <c r="B288" s="148"/>
      <c r="C288" s="148"/>
      <c r="E288" s="148"/>
    </row>
    <row r="289" spans="1:5" x14ac:dyDescent="0.25">
      <c r="A289" s="151"/>
      <c r="B289" s="148"/>
      <c r="C289" s="148"/>
      <c r="E289" s="148"/>
    </row>
    <row r="290" spans="1:5" x14ac:dyDescent="0.25">
      <c r="A290" s="151"/>
      <c r="B290" s="148"/>
      <c r="C290" s="148"/>
      <c r="E290" s="148"/>
    </row>
    <row r="291" spans="1:5" x14ac:dyDescent="0.25">
      <c r="A291" s="151"/>
      <c r="B291" s="148"/>
      <c r="C291" s="148"/>
      <c r="E291" s="148"/>
    </row>
    <row r="292" spans="1:5" x14ac:dyDescent="0.25">
      <c r="A292" s="151"/>
      <c r="B292" s="148"/>
      <c r="C292" s="148"/>
      <c r="E292" s="148"/>
    </row>
    <row r="293" spans="1:5" x14ac:dyDescent="0.25">
      <c r="A293" s="151"/>
      <c r="B293" s="148"/>
      <c r="C293" s="148"/>
      <c r="E293" s="148"/>
    </row>
    <row r="294" spans="1:5" x14ac:dyDescent="0.25">
      <c r="A294" s="151"/>
      <c r="B294" s="148"/>
      <c r="C294" s="148"/>
      <c r="E294" s="148"/>
    </row>
    <row r="295" spans="1:5" x14ac:dyDescent="0.25">
      <c r="A295" s="151"/>
      <c r="B295" s="148"/>
      <c r="C295" s="148"/>
      <c r="E295" s="148"/>
    </row>
    <row r="296" spans="1:5" x14ac:dyDescent="0.25">
      <c r="A296" s="151"/>
      <c r="B296" s="148"/>
      <c r="C296" s="148"/>
      <c r="E296" s="148"/>
    </row>
    <row r="297" spans="1:5" x14ac:dyDescent="0.25">
      <c r="A297" s="151"/>
      <c r="B297" s="148"/>
      <c r="C297" s="148"/>
      <c r="E297" s="148"/>
    </row>
    <row r="298" spans="1:5" x14ac:dyDescent="0.25">
      <c r="A298" s="151"/>
      <c r="B298" s="148"/>
      <c r="C298" s="148"/>
      <c r="E298" s="148"/>
    </row>
    <row r="299" spans="1:5" x14ac:dyDescent="0.25">
      <c r="A299" s="151"/>
      <c r="B299" s="148"/>
      <c r="C299" s="148"/>
      <c r="E299" s="148"/>
    </row>
    <row r="300" spans="1:5" x14ac:dyDescent="0.25">
      <c r="A300" s="151"/>
      <c r="B300" s="148"/>
      <c r="C300" s="148"/>
      <c r="E300" s="148"/>
    </row>
    <row r="301" spans="1:5" x14ac:dyDescent="0.25">
      <c r="A301" s="151"/>
      <c r="B301" s="148"/>
      <c r="C301" s="148"/>
      <c r="E301" s="148"/>
    </row>
    <row r="302" spans="1:5" x14ac:dyDescent="0.25">
      <c r="A302" s="151"/>
      <c r="B302" s="148"/>
      <c r="C302" s="148"/>
      <c r="E302" s="148"/>
    </row>
    <row r="303" spans="1:5" x14ac:dyDescent="0.25">
      <c r="A303" s="151"/>
      <c r="B303" s="148"/>
      <c r="C303" s="148"/>
      <c r="E303" s="148"/>
    </row>
    <row r="304" spans="1:5" x14ac:dyDescent="0.25">
      <c r="A304" s="151"/>
      <c r="B304" s="148"/>
      <c r="C304" s="148"/>
      <c r="E304" s="148"/>
    </row>
    <row r="305" spans="1:5" x14ac:dyDescent="0.25">
      <c r="A305" s="151"/>
      <c r="B305" s="148"/>
      <c r="C305" s="148"/>
      <c r="E305" s="148"/>
    </row>
    <row r="306" spans="1:5" x14ac:dyDescent="0.25">
      <c r="A306" s="151"/>
      <c r="B306" s="148"/>
      <c r="C306" s="148"/>
      <c r="E306" s="148"/>
    </row>
    <row r="307" spans="1:5" x14ac:dyDescent="0.25">
      <c r="A307" s="151"/>
      <c r="B307" s="148"/>
      <c r="C307" s="148"/>
      <c r="E307" s="148"/>
    </row>
    <row r="308" spans="1:5" x14ac:dyDescent="0.25">
      <c r="A308" s="151"/>
      <c r="B308" s="148"/>
      <c r="C308" s="148"/>
      <c r="E308" s="148"/>
    </row>
    <row r="309" spans="1:5" x14ac:dyDescent="0.25">
      <c r="A309" s="151"/>
      <c r="B309" s="148"/>
      <c r="C309" s="148"/>
      <c r="E309" s="148"/>
    </row>
    <row r="310" spans="1:5" x14ac:dyDescent="0.25">
      <c r="A310" s="151"/>
      <c r="B310" s="148"/>
      <c r="C310" s="148"/>
      <c r="E310" s="148"/>
    </row>
    <row r="311" spans="1:5" x14ac:dyDescent="0.25">
      <c r="A311" s="151"/>
      <c r="B311" s="148"/>
      <c r="C311" s="148"/>
      <c r="E311" s="148"/>
    </row>
    <row r="312" spans="1:5" x14ac:dyDescent="0.25">
      <c r="A312" s="151"/>
      <c r="B312" s="148"/>
      <c r="C312" s="148"/>
      <c r="E312" s="148"/>
    </row>
    <row r="313" spans="1:5" x14ac:dyDescent="0.25">
      <c r="A313" s="151"/>
      <c r="B313" s="148"/>
      <c r="C313" s="148"/>
      <c r="E313" s="148"/>
    </row>
    <row r="314" spans="1:5" x14ac:dyDescent="0.25">
      <c r="A314" s="151"/>
      <c r="B314" s="148"/>
      <c r="C314" s="148"/>
      <c r="E314" s="148"/>
    </row>
  </sheetData>
  <mergeCells count="8">
    <mergeCell ref="O3:T7"/>
    <mergeCell ref="A4:E4"/>
    <mergeCell ref="A5:E5"/>
    <mergeCell ref="I20:J20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654C2-DE8C-47B1-AA53-E87C67AE6BE1}">
  <dimension ref="A1:T291"/>
  <sheetViews>
    <sheetView zoomScale="85" zoomScaleNormal="85" workbookViewId="0">
      <selection activeCell="H15" sqref="H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140625" style="1" bestFit="1" customWidth="1"/>
    <col min="15" max="243" width="8.85546875" style="1" customWidth="1"/>
    <col min="244" max="244" width="24.5703125" style="1" customWidth="1"/>
    <col min="245" max="245" width="6" style="1" bestFit="1" customWidth="1"/>
    <col min="246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140625" style="1" bestFit="1" customWidth="1"/>
    <col min="271" max="499" width="8.85546875" style="1" customWidth="1"/>
    <col min="500" max="500" width="24.5703125" style="1" customWidth="1"/>
    <col min="501" max="501" width="6" style="1" bestFit="1" customWidth="1"/>
    <col min="502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140625" style="1" bestFit="1" customWidth="1"/>
    <col min="527" max="755" width="8.85546875" style="1" customWidth="1"/>
    <col min="756" max="756" width="24.5703125" style="1" customWidth="1"/>
    <col min="757" max="757" width="6" style="1" bestFit="1" customWidth="1"/>
    <col min="758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140625" style="1" bestFit="1" customWidth="1"/>
    <col min="783" max="1011" width="8.85546875" style="1" customWidth="1"/>
    <col min="1012" max="1012" width="24.5703125" style="1" customWidth="1"/>
    <col min="1013" max="1013" width="6" style="1" bestFit="1" customWidth="1"/>
    <col min="1014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140625" style="1" bestFit="1" customWidth="1"/>
    <col min="1039" max="1267" width="8.85546875" style="1" customWidth="1"/>
    <col min="1268" max="1268" width="24.5703125" style="1" customWidth="1"/>
    <col min="1269" max="1269" width="6" style="1" bestFit="1" customWidth="1"/>
    <col min="1270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140625" style="1" bestFit="1" customWidth="1"/>
    <col min="1295" max="1523" width="8.85546875" style="1" customWidth="1"/>
    <col min="1524" max="1524" width="24.5703125" style="1" customWidth="1"/>
    <col min="1525" max="1525" width="6" style="1" bestFit="1" customWidth="1"/>
    <col min="1526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140625" style="1" bestFit="1" customWidth="1"/>
    <col min="1551" max="1779" width="8.85546875" style="1" customWidth="1"/>
    <col min="1780" max="1780" width="24.5703125" style="1" customWidth="1"/>
    <col min="1781" max="1781" width="6" style="1" bestFit="1" customWidth="1"/>
    <col min="1782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140625" style="1" bestFit="1" customWidth="1"/>
    <col min="1807" max="2035" width="8.85546875" style="1" customWidth="1"/>
    <col min="2036" max="2036" width="24.5703125" style="1" customWidth="1"/>
    <col min="2037" max="2037" width="6" style="1" bestFit="1" customWidth="1"/>
    <col min="2038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140625" style="1" bestFit="1" customWidth="1"/>
    <col min="2063" max="2291" width="8.85546875" style="1" customWidth="1"/>
    <col min="2292" max="2292" width="24.5703125" style="1" customWidth="1"/>
    <col min="2293" max="2293" width="6" style="1" bestFit="1" customWidth="1"/>
    <col min="2294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140625" style="1" bestFit="1" customWidth="1"/>
    <col min="2319" max="2547" width="8.85546875" style="1" customWidth="1"/>
    <col min="2548" max="2548" width="24.5703125" style="1" customWidth="1"/>
    <col min="2549" max="2549" width="6" style="1" bestFit="1" customWidth="1"/>
    <col min="2550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140625" style="1" bestFit="1" customWidth="1"/>
    <col min="2575" max="2803" width="8.85546875" style="1" customWidth="1"/>
    <col min="2804" max="2804" width="24.5703125" style="1" customWidth="1"/>
    <col min="2805" max="2805" width="6" style="1" bestFit="1" customWidth="1"/>
    <col min="2806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140625" style="1" bestFit="1" customWidth="1"/>
    <col min="2831" max="3059" width="8.85546875" style="1" customWidth="1"/>
    <col min="3060" max="3060" width="24.5703125" style="1" customWidth="1"/>
    <col min="3061" max="3061" width="6" style="1" bestFit="1" customWidth="1"/>
    <col min="3062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140625" style="1" bestFit="1" customWidth="1"/>
    <col min="3087" max="3315" width="8.85546875" style="1" customWidth="1"/>
    <col min="3316" max="3316" width="24.5703125" style="1" customWidth="1"/>
    <col min="3317" max="3317" width="6" style="1" bestFit="1" customWidth="1"/>
    <col min="3318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140625" style="1" bestFit="1" customWidth="1"/>
    <col min="3343" max="3571" width="8.85546875" style="1" customWidth="1"/>
    <col min="3572" max="3572" width="24.5703125" style="1" customWidth="1"/>
    <col min="3573" max="3573" width="6" style="1" bestFit="1" customWidth="1"/>
    <col min="3574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140625" style="1" bestFit="1" customWidth="1"/>
    <col min="3599" max="3827" width="8.85546875" style="1" customWidth="1"/>
    <col min="3828" max="3828" width="24.5703125" style="1" customWidth="1"/>
    <col min="3829" max="3829" width="6" style="1" bestFit="1" customWidth="1"/>
    <col min="3830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140625" style="1" bestFit="1" customWidth="1"/>
    <col min="3855" max="4083" width="8.85546875" style="1" customWidth="1"/>
    <col min="4084" max="4084" width="24.5703125" style="1" customWidth="1"/>
    <col min="4085" max="4085" width="6" style="1" bestFit="1" customWidth="1"/>
    <col min="4086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140625" style="1" bestFit="1" customWidth="1"/>
    <col min="4111" max="4339" width="8.85546875" style="1" customWidth="1"/>
    <col min="4340" max="4340" width="24.5703125" style="1" customWidth="1"/>
    <col min="4341" max="4341" width="6" style="1" bestFit="1" customWidth="1"/>
    <col min="4342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140625" style="1" bestFit="1" customWidth="1"/>
    <col min="4367" max="4595" width="8.85546875" style="1" customWidth="1"/>
    <col min="4596" max="4596" width="24.5703125" style="1" customWidth="1"/>
    <col min="4597" max="4597" width="6" style="1" bestFit="1" customWidth="1"/>
    <col min="4598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140625" style="1" bestFit="1" customWidth="1"/>
    <col min="4623" max="4851" width="8.85546875" style="1" customWidth="1"/>
    <col min="4852" max="4852" width="24.5703125" style="1" customWidth="1"/>
    <col min="4853" max="4853" width="6" style="1" bestFit="1" customWidth="1"/>
    <col min="4854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140625" style="1" bestFit="1" customWidth="1"/>
    <col min="4879" max="5107" width="8.85546875" style="1" customWidth="1"/>
    <col min="5108" max="5108" width="24.5703125" style="1" customWidth="1"/>
    <col min="5109" max="5109" width="6" style="1" bestFit="1" customWidth="1"/>
    <col min="5110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140625" style="1" bestFit="1" customWidth="1"/>
    <col min="5135" max="5363" width="8.85546875" style="1" customWidth="1"/>
    <col min="5364" max="5364" width="24.5703125" style="1" customWidth="1"/>
    <col min="5365" max="5365" width="6" style="1" bestFit="1" customWidth="1"/>
    <col min="5366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140625" style="1" bestFit="1" customWidth="1"/>
    <col min="5391" max="5619" width="8.85546875" style="1" customWidth="1"/>
    <col min="5620" max="5620" width="24.5703125" style="1" customWidth="1"/>
    <col min="5621" max="5621" width="6" style="1" bestFit="1" customWidth="1"/>
    <col min="5622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140625" style="1" bestFit="1" customWidth="1"/>
    <col min="5647" max="5875" width="8.85546875" style="1" customWidth="1"/>
    <col min="5876" max="5876" width="24.5703125" style="1" customWidth="1"/>
    <col min="5877" max="5877" width="6" style="1" bestFit="1" customWidth="1"/>
    <col min="5878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140625" style="1" bestFit="1" customWidth="1"/>
    <col min="5903" max="6131" width="8.85546875" style="1" customWidth="1"/>
    <col min="6132" max="6132" width="24.5703125" style="1" customWidth="1"/>
    <col min="6133" max="6133" width="6" style="1" bestFit="1" customWidth="1"/>
    <col min="6134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140625" style="1" bestFit="1" customWidth="1"/>
    <col min="6159" max="6387" width="8.85546875" style="1" customWidth="1"/>
    <col min="6388" max="6388" width="24.5703125" style="1" customWidth="1"/>
    <col min="6389" max="6389" width="6" style="1" bestFit="1" customWidth="1"/>
    <col min="6390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140625" style="1" bestFit="1" customWidth="1"/>
    <col min="6415" max="6643" width="8.85546875" style="1" customWidth="1"/>
    <col min="6644" max="6644" width="24.5703125" style="1" customWidth="1"/>
    <col min="6645" max="6645" width="6" style="1" bestFit="1" customWidth="1"/>
    <col min="6646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140625" style="1" bestFit="1" customWidth="1"/>
    <col min="6671" max="6899" width="8.85546875" style="1" customWidth="1"/>
    <col min="6900" max="6900" width="24.5703125" style="1" customWidth="1"/>
    <col min="6901" max="6901" width="6" style="1" bestFit="1" customWidth="1"/>
    <col min="6902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140625" style="1" bestFit="1" customWidth="1"/>
    <col min="6927" max="7155" width="8.85546875" style="1" customWidth="1"/>
    <col min="7156" max="7156" width="24.5703125" style="1" customWidth="1"/>
    <col min="7157" max="7157" width="6" style="1" bestFit="1" customWidth="1"/>
    <col min="7158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140625" style="1" bestFit="1" customWidth="1"/>
    <col min="7183" max="7411" width="8.85546875" style="1" customWidth="1"/>
    <col min="7412" max="7412" width="24.5703125" style="1" customWidth="1"/>
    <col min="7413" max="7413" width="6" style="1" bestFit="1" customWidth="1"/>
    <col min="7414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140625" style="1" bestFit="1" customWidth="1"/>
    <col min="7439" max="7667" width="8.85546875" style="1" customWidth="1"/>
    <col min="7668" max="7668" width="24.5703125" style="1" customWidth="1"/>
    <col min="7669" max="7669" width="6" style="1" bestFit="1" customWidth="1"/>
    <col min="7670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140625" style="1" bestFit="1" customWidth="1"/>
    <col min="7695" max="7923" width="8.85546875" style="1" customWidth="1"/>
    <col min="7924" max="7924" width="24.5703125" style="1" customWidth="1"/>
    <col min="7925" max="7925" width="6" style="1" bestFit="1" customWidth="1"/>
    <col min="7926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140625" style="1" bestFit="1" customWidth="1"/>
    <col min="7951" max="8179" width="8.85546875" style="1" customWidth="1"/>
    <col min="8180" max="8180" width="24.5703125" style="1" customWidth="1"/>
    <col min="8181" max="8181" width="6" style="1" bestFit="1" customWidth="1"/>
    <col min="8182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140625" style="1" bestFit="1" customWidth="1"/>
    <col min="8207" max="8435" width="8.85546875" style="1" customWidth="1"/>
    <col min="8436" max="8436" width="24.5703125" style="1" customWidth="1"/>
    <col min="8437" max="8437" width="6" style="1" bestFit="1" customWidth="1"/>
    <col min="8438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140625" style="1" bestFit="1" customWidth="1"/>
    <col min="8463" max="8691" width="8.85546875" style="1" customWidth="1"/>
    <col min="8692" max="8692" width="24.5703125" style="1" customWidth="1"/>
    <col min="8693" max="8693" width="6" style="1" bestFit="1" customWidth="1"/>
    <col min="8694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140625" style="1" bestFit="1" customWidth="1"/>
    <col min="8719" max="8947" width="8.85546875" style="1" customWidth="1"/>
    <col min="8948" max="8948" width="24.5703125" style="1" customWidth="1"/>
    <col min="8949" max="8949" width="6" style="1" bestFit="1" customWidth="1"/>
    <col min="8950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140625" style="1" bestFit="1" customWidth="1"/>
    <col min="8975" max="9203" width="8.85546875" style="1" customWidth="1"/>
    <col min="9204" max="9204" width="24.5703125" style="1" customWidth="1"/>
    <col min="9205" max="9205" width="6" style="1" bestFit="1" customWidth="1"/>
    <col min="9206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140625" style="1" bestFit="1" customWidth="1"/>
    <col min="9231" max="9459" width="8.85546875" style="1" customWidth="1"/>
    <col min="9460" max="9460" width="24.5703125" style="1" customWidth="1"/>
    <col min="9461" max="9461" width="6" style="1" bestFit="1" customWidth="1"/>
    <col min="9462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140625" style="1" bestFit="1" customWidth="1"/>
    <col min="9487" max="9715" width="8.85546875" style="1" customWidth="1"/>
    <col min="9716" max="9716" width="24.5703125" style="1" customWidth="1"/>
    <col min="9717" max="9717" width="6" style="1" bestFit="1" customWidth="1"/>
    <col min="9718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140625" style="1" bestFit="1" customWidth="1"/>
    <col min="9743" max="9971" width="8.85546875" style="1" customWidth="1"/>
    <col min="9972" max="9972" width="24.5703125" style="1" customWidth="1"/>
    <col min="9973" max="9973" width="6" style="1" bestFit="1" customWidth="1"/>
    <col min="9974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140625" style="1" bestFit="1" customWidth="1"/>
    <col min="9999" max="10227" width="8.85546875" style="1" customWidth="1"/>
    <col min="10228" max="10228" width="24.5703125" style="1" customWidth="1"/>
    <col min="10229" max="10229" width="6" style="1" bestFit="1" customWidth="1"/>
    <col min="10230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140625" style="1" bestFit="1" customWidth="1"/>
    <col min="10255" max="10483" width="8.85546875" style="1" customWidth="1"/>
    <col min="10484" max="10484" width="24.5703125" style="1" customWidth="1"/>
    <col min="10485" max="10485" width="6" style="1" bestFit="1" customWidth="1"/>
    <col min="10486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140625" style="1" bestFit="1" customWidth="1"/>
    <col min="10511" max="10739" width="8.85546875" style="1" customWidth="1"/>
    <col min="10740" max="10740" width="24.5703125" style="1" customWidth="1"/>
    <col min="10741" max="10741" width="6" style="1" bestFit="1" customWidth="1"/>
    <col min="10742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140625" style="1" bestFit="1" customWidth="1"/>
    <col min="10767" max="10995" width="8.85546875" style="1" customWidth="1"/>
    <col min="10996" max="10996" width="24.5703125" style="1" customWidth="1"/>
    <col min="10997" max="10997" width="6" style="1" bestFit="1" customWidth="1"/>
    <col min="10998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140625" style="1" bestFit="1" customWidth="1"/>
    <col min="11023" max="11251" width="8.85546875" style="1" customWidth="1"/>
    <col min="11252" max="11252" width="24.5703125" style="1" customWidth="1"/>
    <col min="11253" max="11253" width="6" style="1" bestFit="1" customWidth="1"/>
    <col min="11254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140625" style="1" bestFit="1" customWidth="1"/>
    <col min="11279" max="11507" width="8.85546875" style="1" customWidth="1"/>
    <col min="11508" max="11508" width="24.5703125" style="1" customWidth="1"/>
    <col min="11509" max="11509" width="6" style="1" bestFit="1" customWidth="1"/>
    <col min="11510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140625" style="1" bestFit="1" customWidth="1"/>
    <col min="11535" max="11763" width="8.85546875" style="1" customWidth="1"/>
    <col min="11764" max="11764" width="24.5703125" style="1" customWidth="1"/>
    <col min="11765" max="11765" width="6" style="1" bestFit="1" customWidth="1"/>
    <col min="11766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140625" style="1" bestFit="1" customWidth="1"/>
    <col min="11791" max="12019" width="8.85546875" style="1" customWidth="1"/>
    <col min="12020" max="12020" width="24.5703125" style="1" customWidth="1"/>
    <col min="12021" max="12021" width="6" style="1" bestFit="1" customWidth="1"/>
    <col min="12022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140625" style="1" bestFit="1" customWidth="1"/>
    <col min="12047" max="12275" width="8.85546875" style="1" customWidth="1"/>
    <col min="12276" max="12276" width="24.5703125" style="1" customWidth="1"/>
    <col min="12277" max="12277" width="6" style="1" bestFit="1" customWidth="1"/>
    <col min="12278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140625" style="1" bestFit="1" customWidth="1"/>
    <col min="12303" max="12531" width="8.85546875" style="1" customWidth="1"/>
    <col min="12532" max="12532" width="24.5703125" style="1" customWidth="1"/>
    <col min="12533" max="12533" width="6" style="1" bestFit="1" customWidth="1"/>
    <col min="12534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140625" style="1" bestFit="1" customWidth="1"/>
    <col min="12559" max="12787" width="8.85546875" style="1" customWidth="1"/>
    <col min="12788" max="12788" width="24.5703125" style="1" customWidth="1"/>
    <col min="12789" max="12789" width="6" style="1" bestFit="1" customWidth="1"/>
    <col min="12790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140625" style="1" bestFit="1" customWidth="1"/>
    <col min="12815" max="13043" width="8.85546875" style="1" customWidth="1"/>
    <col min="13044" max="13044" width="24.5703125" style="1" customWidth="1"/>
    <col min="13045" max="13045" width="6" style="1" bestFit="1" customWidth="1"/>
    <col min="13046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140625" style="1" bestFit="1" customWidth="1"/>
    <col min="13071" max="13299" width="8.85546875" style="1" customWidth="1"/>
    <col min="13300" max="13300" width="24.5703125" style="1" customWidth="1"/>
    <col min="13301" max="13301" width="6" style="1" bestFit="1" customWidth="1"/>
    <col min="13302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140625" style="1" bestFit="1" customWidth="1"/>
    <col min="13327" max="13555" width="8.85546875" style="1" customWidth="1"/>
    <col min="13556" max="13556" width="24.5703125" style="1" customWidth="1"/>
    <col min="13557" max="13557" width="6" style="1" bestFit="1" customWidth="1"/>
    <col min="13558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140625" style="1" bestFit="1" customWidth="1"/>
    <col min="13583" max="13811" width="8.85546875" style="1" customWidth="1"/>
    <col min="13812" max="13812" width="24.5703125" style="1" customWidth="1"/>
    <col min="13813" max="13813" width="6" style="1" bestFit="1" customWidth="1"/>
    <col min="13814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140625" style="1" bestFit="1" customWidth="1"/>
    <col min="13839" max="14067" width="8.85546875" style="1" customWidth="1"/>
    <col min="14068" max="14068" width="24.5703125" style="1" customWidth="1"/>
    <col min="14069" max="14069" width="6" style="1" bestFit="1" customWidth="1"/>
    <col min="14070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140625" style="1" bestFit="1" customWidth="1"/>
    <col min="14095" max="14323" width="8.85546875" style="1" customWidth="1"/>
    <col min="14324" max="14324" width="24.5703125" style="1" customWidth="1"/>
    <col min="14325" max="14325" width="6" style="1" bestFit="1" customWidth="1"/>
    <col min="14326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140625" style="1" bestFit="1" customWidth="1"/>
    <col min="14351" max="14579" width="8.85546875" style="1" customWidth="1"/>
    <col min="14580" max="14580" width="24.5703125" style="1" customWidth="1"/>
    <col min="14581" max="14581" width="6" style="1" bestFit="1" customWidth="1"/>
    <col min="14582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140625" style="1" bestFit="1" customWidth="1"/>
    <col min="14607" max="14835" width="8.85546875" style="1" customWidth="1"/>
    <col min="14836" max="14836" width="24.5703125" style="1" customWidth="1"/>
    <col min="14837" max="14837" width="6" style="1" bestFit="1" customWidth="1"/>
    <col min="14838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140625" style="1" bestFit="1" customWidth="1"/>
    <col min="14863" max="15091" width="8.85546875" style="1" customWidth="1"/>
    <col min="15092" max="15092" width="24.5703125" style="1" customWidth="1"/>
    <col min="15093" max="15093" width="6" style="1" bestFit="1" customWidth="1"/>
    <col min="15094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140625" style="1" bestFit="1" customWidth="1"/>
    <col min="15119" max="15347" width="8.85546875" style="1" customWidth="1"/>
    <col min="15348" max="15348" width="24.5703125" style="1" customWidth="1"/>
    <col min="15349" max="15349" width="6" style="1" bestFit="1" customWidth="1"/>
    <col min="15350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140625" style="1" bestFit="1" customWidth="1"/>
    <col min="15375" max="15603" width="8.85546875" style="1" customWidth="1"/>
    <col min="15604" max="15604" width="24.5703125" style="1" customWidth="1"/>
    <col min="15605" max="15605" width="6" style="1" bestFit="1" customWidth="1"/>
    <col min="15606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140625" style="1" bestFit="1" customWidth="1"/>
    <col min="15631" max="15859" width="8.85546875" style="1" customWidth="1"/>
    <col min="15860" max="15860" width="24.5703125" style="1" customWidth="1"/>
    <col min="15861" max="15861" width="6" style="1" bestFit="1" customWidth="1"/>
    <col min="15862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140625" style="1" bestFit="1" customWidth="1"/>
    <col min="15887" max="16115" width="8.85546875" style="1" customWidth="1"/>
    <col min="16116" max="16116" width="24.5703125" style="1" customWidth="1"/>
    <col min="16117" max="16117" width="6" style="1" bestFit="1" customWidth="1"/>
    <col min="16118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140625" style="1" bestFit="1" customWidth="1"/>
    <col min="16143" max="16371" width="8.85546875" style="1" customWidth="1"/>
    <col min="16372" max="16372" width="24.5703125" style="1" customWidth="1"/>
    <col min="16373" max="16373" width="6" style="1" bestFit="1" customWidth="1"/>
    <col min="16374" max="16384" width="5.85546875" style="1"/>
  </cols>
  <sheetData>
    <row r="1" spans="1:20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44.1" customHeight="1" x14ac:dyDescent="0.25">
      <c r="A3" s="170" t="s">
        <v>265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32.450000000000003" customHeight="1" x14ac:dyDescent="0.25">
      <c r="A4" s="170" t="s">
        <v>266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0.25" customHeight="1" x14ac:dyDescent="0.25">
      <c r="A5" s="172" t="s">
        <v>267</v>
      </c>
      <c r="B5" s="173"/>
      <c r="C5" s="173"/>
      <c r="D5" s="173"/>
      <c r="E5" s="174"/>
      <c r="F5" s="69"/>
      <c r="G5" s="26" t="s">
        <v>38</v>
      </c>
      <c r="H5" s="40">
        <f>D12</f>
        <v>93.726937269372684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90.774907749077499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92.250922509225092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</row>
    <row r="11" spans="1:20" ht="24.95" customHeight="1" x14ac:dyDescent="0.25">
      <c r="A11" s="2">
        <v>1</v>
      </c>
      <c r="B11" s="4">
        <v>170804130001</v>
      </c>
      <c r="C11" s="121">
        <v>39.230769230769234</v>
      </c>
      <c r="D11" s="3">
        <f>COUNTIF(C11:C291,"&gt;="&amp;D10)</f>
        <v>254</v>
      </c>
      <c r="E11" s="121">
        <v>36.470588235294116</v>
      </c>
      <c r="F11" s="95">
        <f>COUNTIF(E11:E291,"&gt;="&amp;F10)</f>
        <v>246</v>
      </c>
      <c r="G11" s="108" t="s">
        <v>5</v>
      </c>
      <c r="H11" s="59">
        <v>2</v>
      </c>
      <c r="I11" s="59">
        <v>2</v>
      </c>
      <c r="J11" s="124">
        <v>1</v>
      </c>
      <c r="K11" s="124">
        <v>2</v>
      </c>
      <c r="L11" s="124">
        <v>3</v>
      </c>
      <c r="M11" s="122">
        <v>2</v>
      </c>
      <c r="N11" s="124">
        <v>3</v>
      </c>
      <c r="O11" s="124">
        <v>1</v>
      </c>
      <c r="P11" s="124">
        <v>3</v>
      </c>
      <c r="Q11" s="124">
        <v>3</v>
      </c>
      <c r="R11" s="124">
        <v>1</v>
      </c>
      <c r="S11" s="124"/>
    </row>
    <row r="12" spans="1:20" ht="24.95" customHeight="1" x14ac:dyDescent="0.25">
      <c r="A12" s="2">
        <v>2</v>
      </c>
      <c r="B12" s="4">
        <v>170804130004</v>
      </c>
      <c r="C12" s="121">
        <v>43.846153846153847</v>
      </c>
      <c r="D12" s="96">
        <f>(254/271)*100</f>
        <v>93.726937269372684</v>
      </c>
      <c r="E12" s="121">
        <v>40.588235294117645</v>
      </c>
      <c r="F12" s="97">
        <f>(246/271)*100</f>
        <v>90.774907749077499</v>
      </c>
      <c r="G12" s="108" t="s">
        <v>4</v>
      </c>
      <c r="H12" s="59">
        <v>3</v>
      </c>
      <c r="I12" s="59">
        <v>1</v>
      </c>
      <c r="J12" s="124">
        <v>1</v>
      </c>
      <c r="K12" s="124">
        <v>2</v>
      </c>
      <c r="L12" s="124">
        <v>2</v>
      </c>
      <c r="M12" s="122">
        <v>1</v>
      </c>
      <c r="N12" s="124">
        <v>2</v>
      </c>
      <c r="O12" s="124">
        <v>1</v>
      </c>
      <c r="P12" s="124">
        <v>3</v>
      </c>
      <c r="Q12" s="124">
        <v>1</v>
      </c>
      <c r="R12" s="124"/>
      <c r="S12" s="124">
        <v>1</v>
      </c>
    </row>
    <row r="13" spans="1:20" ht="24.95" customHeight="1" x14ac:dyDescent="0.25">
      <c r="A13" s="2">
        <v>3</v>
      </c>
      <c r="B13" s="4">
        <v>170804130005</v>
      </c>
      <c r="C13" s="121">
        <v>42.307692307692307</v>
      </c>
      <c r="D13" s="3"/>
      <c r="E13" s="121">
        <v>35.882352941176471</v>
      </c>
      <c r="F13" s="109"/>
      <c r="G13" s="108" t="s">
        <v>3</v>
      </c>
      <c r="H13" s="59">
        <v>2</v>
      </c>
      <c r="I13" s="59">
        <v>3</v>
      </c>
      <c r="J13" s="124"/>
      <c r="K13" s="124"/>
      <c r="L13" s="124">
        <v>1</v>
      </c>
      <c r="M13" s="122">
        <v>2</v>
      </c>
      <c r="N13" s="124">
        <v>3</v>
      </c>
      <c r="O13" s="124">
        <v>1</v>
      </c>
      <c r="P13" s="124">
        <v>2</v>
      </c>
      <c r="Q13" s="124">
        <v>3</v>
      </c>
      <c r="R13" s="124">
        <v>1</v>
      </c>
      <c r="S13" s="124">
        <v>1</v>
      </c>
    </row>
    <row r="14" spans="1:20" ht="35.450000000000003" customHeight="1" x14ac:dyDescent="0.25">
      <c r="A14" s="2">
        <v>4</v>
      </c>
      <c r="B14" s="4">
        <v>170804130006</v>
      </c>
      <c r="C14" s="121">
        <v>37.692307692307693</v>
      </c>
      <c r="D14" s="3"/>
      <c r="E14" s="121">
        <v>37.058823529411768</v>
      </c>
      <c r="F14" s="109"/>
      <c r="G14" s="101" t="s">
        <v>2</v>
      </c>
      <c r="H14" s="59">
        <f>AVERAGE(H11:H13)</f>
        <v>2.3333333333333335</v>
      </c>
      <c r="I14" s="59">
        <f t="shared" ref="I14:S14" si="0">AVERAGE(I11:I13)</f>
        <v>2</v>
      </c>
      <c r="J14" s="59">
        <f t="shared" si="0"/>
        <v>1</v>
      </c>
      <c r="K14" s="59">
        <f t="shared" si="0"/>
        <v>2</v>
      </c>
      <c r="L14" s="59">
        <f t="shared" si="0"/>
        <v>2</v>
      </c>
      <c r="M14" s="59">
        <f t="shared" si="0"/>
        <v>1.6666666666666667</v>
      </c>
      <c r="N14" s="59">
        <f t="shared" si="0"/>
        <v>2.6666666666666665</v>
      </c>
      <c r="O14" s="59">
        <f t="shared" si="0"/>
        <v>1</v>
      </c>
      <c r="P14" s="59">
        <f t="shared" si="0"/>
        <v>2.6666666666666665</v>
      </c>
      <c r="Q14" s="59">
        <f t="shared" si="0"/>
        <v>2.3333333333333335</v>
      </c>
      <c r="R14" s="59">
        <f t="shared" si="0"/>
        <v>1</v>
      </c>
      <c r="S14" s="59">
        <f t="shared" si="0"/>
        <v>1</v>
      </c>
    </row>
    <row r="15" spans="1:20" ht="38.1" customHeight="1" x14ac:dyDescent="0.25">
      <c r="A15" s="2">
        <v>5</v>
      </c>
      <c r="B15" s="4">
        <v>170804130009</v>
      </c>
      <c r="C15" s="121">
        <v>43.846153846153847</v>
      </c>
      <c r="D15" s="3"/>
      <c r="E15" s="121">
        <v>39.411764705882355</v>
      </c>
      <c r="F15" s="109"/>
      <c r="G15" s="102" t="s">
        <v>1</v>
      </c>
      <c r="H15" s="103">
        <f>(92.25*H14)/100</f>
        <v>2.1524999999999999</v>
      </c>
      <c r="I15" s="103">
        <f t="shared" ref="I15:S15" si="1">(92.25*I14)/100</f>
        <v>1.845</v>
      </c>
      <c r="J15" s="103">
        <f t="shared" si="1"/>
        <v>0.92249999999999999</v>
      </c>
      <c r="K15" s="103">
        <f t="shared" si="1"/>
        <v>1.845</v>
      </c>
      <c r="L15" s="103">
        <f t="shared" si="1"/>
        <v>1.845</v>
      </c>
      <c r="M15" s="103">
        <f t="shared" si="1"/>
        <v>1.5375000000000001</v>
      </c>
      <c r="N15" s="103">
        <f t="shared" si="1"/>
        <v>2.46</v>
      </c>
      <c r="O15" s="103">
        <f t="shared" si="1"/>
        <v>0.92249999999999999</v>
      </c>
      <c r="P15" s="103">
        <f t="shared" si="1"/>
        <v>2.46</v>
      </c>
      <c r="Q15" s="103">
        <f t="shared" si="1"/>
        <v>2.1524999999999999</v>
      </c>
      <c r="R15" s="103">
        <f t="shared" si="1"/>
        <v>0.92249999999999999</v>
      </c>
      <c r="S15" s="103">
        <f t="shared" si="1"/>
        <v>0.92249999999999999</v>
      </c>
    </row>
    <row r="16" spans="1:20" ht="24.95" customHeight="1" x14ac:dyDescent="0.25">
      <c r="A16" s="2">
        <v>6</v>
      </c>
      <c r="B16" s="4">
        <v>170804130010</v>
      </c>
      <c r="C16" s="121">
        <v>41.53846153846154</v>
      </c>
      <c r="D16" s="3"/>
      <c r="E16" s="121">
        <v>38.823529411764703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</row>
    <row r="17" spans="1:19" ht="41.1" customHeight="1" x14ac:dyDescent="0.25">
      <c r="A17" s="2">
        <v>7</v>
      </c>
      <c r="B17" s="4">
        <v>170804130012</v>
      </c>
      <c r="C17" s="121">
        <v>39.230769230769234</v>
      </c>
      <c r="D17" s="3"/>
      <c r="E17" s="121">
        <v>38.235294117647058</v>
      </c>
      <c r="F17" s="3"/>
    </row>
    <row r="18" spans="1:19" ht="24.95" customHeight="1" x14ac:dyDescent="0.25">
      <c r="A18" s="2">
        <v>8</v>
      </c>
      <c r="B18" s="4">
        <v>170804130017</v>
      </c>
      <c r="C18" s="121">
        <v>25.384615384615383</v>
      </c>
      <c r="D18" s="3"/>
      <c r="E18" s="121">
        <v>27.058823529411764</v>
      </c>
      <c r="F18" s="49"/>
    </row>
    <row r="19" spans="1:19" ht="24.95" customHeight="1" x14ac:dyDescent="0.25">
      <c r="A19" s="2">
        <v>9</v>
      </c>
      <c r="B19" s="4">
        <v>170804130021</v>
      </c>
      <c r="C19" s="121">
        <v>42.307692307692307</v>
      </c>
      <c r="D19" s="3"/>
      <c r="E19" s="121">
        <v>38.235294117647058</v>
      </c>
      <c r="F19" s="49"/>
    </row>
    <row r="20" spans="1:19" ht="24.95" customHeight="1" x14ac:dyDescent="0.25">
      <c r="A20" s="2">
        <v>10</v>
      </c>
      <c r="B20" s="4">
        <v>170804130022</v>
      </c>
      <c r="C20" s="121">
        <v>33.07692307692308</v>
      </c>
      <c r="D20" s="3"/>
      <c r="E20" s="121">
        <v>34.117647058823529</v>
      </c>
      <c r="F20" s="49"/>
      <c r="J20" s="7"/>
      <c r="K20" s="7"/>
    </row>
    <row r="21" spans="1:19" ht="31.5" customHeight="1" x14ac:dyDescent="0.25">
      <c r="A21" s="2">
        <v>11</v>
      </c>
      <c r="B21" s="4">
        <v>170804130027</v>
      </c>
      <c r="C21" s="121">
        <v>34.615384615384613</v>
      </c>
      <c r="D21" s="3"/>
      <c r="E21" s="121">
        <v>33.529411764705884</v>
      </c>
      <c r="F21" s="49"/>
      <c r="H21" s="104"/>
      <c r="I21" s="165"/>
      <c r="J21" s="165"/>
      <c r="M21" s="7"/>
      <c r="N21" s="7"/>
      <c r="O21" s="7"/>
      <c r="P21" s="7"/>
    </row>
    <row r="22" spans="1:19" ht="24.95" customHeight="1" x14ac:dyDescent="0.25">
      <c r="A22" s="2">
        <v>12</v>
      </c>
      <c r="B22" s="4">
        <v>170804130028</v>
      </c>
      <c r="C22" s="121">
        <v>38.46153846153846</v>
      </c>
      <c r="D22" s="3"/>
      <c r="E22" s="121">
        <v>37.058823529411768</v>
      </c>
      <c r="F22" s="49"/>
      <c r="H22" s="111"/>
      <c r="I22" s="84"/>
      <c r="J22" s="84"/>
      <c r="M22" s="7"/>
      <c r="N22" s="7"/>
      <c r="O22" s="7"/>
      <c r="P22" s="7"/>
    </row>
    <row r="23" spans="1:19" ht="24.95" customHeight="1" x14ac:dyDescent="0.25">
      <c r="A23" s="2">
        <v>13</v>
      </c>
      <c r="B23" s="4" t="s">
        <v>58</v>
      </c>
      <c r="C23" s="121">
        <v>31.53846153846154</v>
      </c>
      <c r="D23" s="3"/>
      <c r="E23" s="121">
        <v>31.764705882352942</v>
      </c>
      <c r="F23" s="49"/>
      <c r="H23" s="2"/>
      <c r="N23" s="7"/>
      <c r="O23" s="7"/>
      <c r="P23" s="7"/>
    </row>
    <row r="24" spans="1:19" ht="24.95" customHeight="1" x14ac:dyDescent="0.25">
      <c r="A24" s="2">
        <v>14</v>
      </c>
      <c r="B24" s="4">
        <v>170804130031</v>
      </c>
      <c r="C24" s="121">
        <v>33.846153846153847</v>
      </c>
      <c r="D24" s="3"/>
      <c r="E24" s="121">
        <v>31.764705882352942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19" ht="24.95" customHeight="1" x14ac:dyDescent="0.25">
      <c r="A25" s="2">
        <v>15</v>
      </c>
      <c r="B25" s="4">
        <v>170804130032</v>
      </c>
      <c r="C25" s="121">
        <v>33.07692307692308</v>
      </c>
      <c r="D25" s="112"/>
      <c r="E25" s="121">
        <v>31.176470588235293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24.95" customHeight="1" x14ac:dyDescent="0.25">
      <c r="A26" s="2">
        <v>16</v>
      </c>
      <c r="B26" s="4">
        <v>170804130033</v>
      </c>
      <c r="C26" s="121">
        <v>45.384615384615387</v>
      </c>
      <c r="D26" s="3"/>
      <c r="E26" s="121">
        <v>40.588235294117645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24.95" customHeight="1" x14ac:dyDescent="0.25">
      <c r="A27" s="2">
        <v>17</v>
      </c>
      <c r="B27" s="4">
        <v>170804130036</v>
      </c>
      <c r="C27" s="121">
        <v>28.46153846153846</v>
      </c>
      <c r="D27" s="3"/>
      <c r="E27" s="121">
        <v>33.529411764705884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24.95" customHeight="1" x14ac:dyDescent="0.25">
      <c r="A28" s="2">
        <v>18</v>
      </c>
      <c r="B28" s="4">
        <v>170804130045</v>
      </c>
      <c r="C28" s="121">
        <v>40</v>
      </c>
      <c r="D28" s="3"/>
      <c r="E28" s="121">
        <v>35.294117647058826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24.95" customHeight="1" x14ac:dyDescent="0.25">
      <c r="A29" s="2">
        <v>19</v>
      </c>
      <c r="B29" s="4">
        <v>170804130047</v>
      </c>
      <c r="C29" s="121">
        <v>41.53846153846154</v>
      </c>
      <c r="D29" s="3"/>
      <c r="E29" s="121">
        <v>34.705882352941174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24.95" customHeight="1" x14ac:dyDescent="0.25">
      <c r="A30" s="2">
        <v>20</v>
      </c>
      <c r="B30" s="4">
        <v>170804130048</v>
      </c>
      <c r="C30" s="121">
        <v>33.07692307692308</v>
      </c>
      <c r="D30" s="3"/>
      <c r="E30" s="121">
        <v>30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24.95" customHeight="1" x14ac:dyDescent="0.25">
      <c r="A31" s="2">
        <v>21</v>
      </c>
      <c r="B31" s="4">
        <v>170804130049</v>
      </c>
      <c r="C31" s="121">
        <v>30</v>
      </c>
      <c r="D31" s="3"/>
      <c r="E31" s="121">
        <v>28.235294117647058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24.95" customHeight="1" x14ac:dyDescent="0.25">
      <c r="A32" s="2">
        <v>22</v>
      </c>
      <c r="B32" s="4">
        <v>170804130050</v>
      </c>
      <c r="C32" s="121">
        <v>35.384615384615387</v>
      </c>
      <c r="D32" s="3"/>
      <c r="E32" s="121">
        <v>33.529411764705884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24.95" customHeight="1" x14ac:dyDescent="0.25">
      <c r="A33" s="2">
        <v>23</v>
      </c>
      <c r="B33" s="4">
        <v>170804130051</v>
      </c>
      <c r="C33" s="121">
        <v>42.307692307692307</v>
      </c>
      <c r="D33" s="3"/>
      <c r="E33" s="121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24.95" customHeight="1" x14ac:dyDescent="0.25">
      <c r="A34" s="2">
        <v>24</v>
      </c>
      <c r="B34" s="4">
        <v>170804130052</v>
      </c>
      <c r="C34" s="121">
        <v>26.923076923076923</v>
      </c>
      <c r="D34" s="3"/>
      <c r="E34" s="121">
        <v>23.529411764705884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</row>
    <row r="35" spans="1:20" ht="24.95" customHeight="1" x14ac:dyDescent="0.25">
      <c r="A35" s="2">
        <v>25</v>
      </c>
      <c r="B35" s="4">
        <v>170804130053</v>
      </c>
      <c r="C35" s="121">
        <v>42.307692307692307</v>
      </c>
      <c r="D35" s="3"/>
      <c r="E35" s="121">
        <v>35.882352941176471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</row>
    <row r="36" spans="1:20" ht="24.95" customHeight="1" x14ac:dyDescent="0.25">
      <c r="A36" s="2">
        <v>26</v>
      </c>
      <c r="B36" s="4">
        <v>170804130054</v>
      </c>
      <c r="C36" s="121">
        <v>40.769230769230766</v>
      </c>
      <c r="D36" s="3"/>
      <c r="E36" s="121">
        <v>38.823529411764703</v>
      </c>
      <c r="F36" s="49"/>
    </row>
    <row r="37" spans="1:20" ht="24.95" customHeight="1" x14ac:dyDescent="0.25">
      <c r="A37" s="2">
        <v>27</v>
      </c>
      <c r="B37" s="4">
        <v>170804130056</v>
      </c>
      <c r="C37" s="121">
        <v>39.230769230769234</v>
      </c>
      <c r="D37" s="3"/>
      <c r="E37" s="121">
        <v>37.058823529411768</v>
      </c>
      <c r="F37" s="49"/>
    </row>
    <row r="38" spans="1:20" ht="24.95" customHeight="1" x14ac:dyDescent="0.25">
      <c r="A38" s="2">
        <v>28</v>
      </c>
      <c r="B38" s="4">
        <v>170804130057</v>
      </c>
      <c r="C38" s="121">
        <v>35.384615384615387</v>
      </c>
      <c r="D38" s="3"/>
      <c r="E38" s="121">
        <v>36.470588235294116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</row>
    <row r="39" spans="1:20" ht="24.95" customHeight="1" x14ac:dyDescent="0.25">
      <c r="A39" s="2">
        <v>29</v>
      </c>
      <c r="B39" s="4">
        <v>170804130058</v>
      </c>
      <c r="C39" s="121">
        <v>27.692307692307693</v>
      </c>
      <c r="D39" s="3"/>
      <c r="E39" s="121">
        <v>14.117647058823529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24.95" customHeight="1" x14ac:dyDescent="0.25">
      <c r="A40" s="2">
        <v>30</v>
      </c>
      <c r="B40" s="4">
        <v>170804130059</v>
      </c>
      <c r="C40" s="121">
        <v>43.07692307692308</v>
      </c>
      <c r="D40" s="3"/>
      <c r="E40" s="121">
        <v>37.647058823529413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24.95" customHeight="1" x14ac:dyDescent="0.25">
      <c r="A41" s="2">
        <v>31</v>
      </c>
      <c r="B41" s="4">
        <v>170804130060</v>
      </c>
      <c r="C41" s="121">
        <v>43.846153846153847</v>
      </c>
      <c r="D41" s="3"/>
      <c r="E41" s="121">
        <v>35.294117647058826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24.95" customHeight="1" x14ac:dyDescent="0.25">
      <c r="A42" s="2">
        <v>32</v>
      </c>
      <c r="B42" s="4">
        <v>170804130061</v>
      </c>
      <c r="C42" s="121">
        <v>38.46153846153846</v>
      </c>
      <c r="D42" s="3"/>
      <c r="E42" s="121">
        <v>35.882352941176471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24.95" customHeight="1" x14ac:dyDescent="0.25">
      <c r="A43" s="2">
        <v>33</v>
      </c>
      <c r="B43" s="4">
        <v>170804130062</v>
      </c>
      <c r="C43" s="121">
        <v>40.769230769230766</v>
      </c>
      <c r="D43" s="3"/>
      <c r="E43" s="121">
        <v>37.647058823529413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24.95" customHeight="1" x14ac:dyDescent="0.25">
      <c r="A44" s="2">
        <v>34</v>
      </c>
      <c r="B44" s="4">
        <v>170804130063</v>
      </c>
      <c r="C44" s="121">
        <v>41.53846153846154</v>
      </c>
      <c r="D44" s="3"/>
      <c r="E44" s="121">
        <v>33.529411764705884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24.95" customHeight="1" x14ac:dyDescent="0.25">
      <c r="A45" s="2">
        <v>35</v>
      </c>
      <c r="B45" s="4">
        <v>170804130064</v>
      </c>
      <c r="C45" s="121">
        <v>31.53846153846154</v>
      </c>
      <c r="D45" s="3"/>
      <c r="E45" s="121">
        <v>25.294117647058822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24.95" customHeight="1" x14ac:dyDescent="0.25">
      <c r="A46" s="2">
        <v>36</v>
      </c>
      <c r="B46" s="4">
        <v>170804130065</v>
      </c>
      <c r="C46" s="121">
        <v>41.53846153846154</v>
      </c>
      <c r="D46" s="3"/>
      <c r="E46" s="121">
        <v>39.411764705882355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24.95" customHeight="1" x14ac:dyDescent="0.25">
      <c r="A47" s="2">
        <v>37</v>
      </c>
      <c r="B47" s="4">
        <v>170804130066</v>
      </c>
      <c r="C47" s="121">
        <v>41.53846153846154</v>
      </c>
      <c r="D47" s="3"/>
      <c r="E47" s="121">
        <v>38.823529411764703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24.95" customHeight="1" x14ac:dyDescent="0.25">
      <c r="A48" s="2">
        <v>38</v>
      </c>
      <c r="B48" s="4">
        <v>170804130067</v>
      </c>
      <c r="C48" s="121">
        <v>45.384615384615387</v>
      </c>
      <c r="D48" s="3"/>
      <c r="E48" s="121">
        <v>41.176470588235297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ht="24.95" customHeight="1" x14ac:dyDescent="0.25">
      <c r="A49" s="2">
        <v>39</v>
      </c>
      <c r="B49" s="4">
        <v>170804130069</v>
      </c>
      <c r="C49" s="121">
        <v>43.07692307692308</v>
      </c>
      <c r="D49" s="3"/>
      <c r="E49" s="121">
        <v>38.235294117647058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ht="24.95" customHeight="1" x14ac:dyDescent="0.25">
      <c r="A50" s="2">
        <v>40</v>
      </c>
      <c r="B50" s="4">
        <v>170804130071</v>
      </c>
      <c r="C50" s="121">
        <v>33.07692307692308</v>
      </c>
      <c r="D50" s="3"/>
      <c r="E50" s="121">
        <v>36.470588235294116</v>
      </c>
      <c r="F50" s="49"/>
    </row>
    <row r="51" spans="1:19" ht="24.95" customHeight="1" x14ac:dyDescent="0.25">
      <c r="A51" s="2">
        <v>41</v>
      </c>
      <c r="B51" s="4">
        <v>170804130075</v>
      </c>
      <c r="C51" s="121">
        <v>43.846153846153847</v>
      </c>
      <c r="D51" s="3"/>
      <c r="E51" s="121">
        <v>37.647058823529413</v>
      </c>
      <c r="F51" s="49"/>
    </row>
    <row r="52" spans="1:19" ht="24.95" customHeight="1" x14ac:dyDescent="0.25">
      <c r="A52" s="2">
        <v>42</v>
      </c>
      <c r="B52" s="4">
        <v>170804130076</v>
      </c>
      <c r="C52" s="121">
        <v>40.769230769230766</v>
      </c>
      <c r="D52" s="112"/>
      <c r="E52" s="121">
        <v>35.882352941176471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</row>
    <row r="53" spans="1:19" ht="24.95" customHeight="1" x14ac:dyDescent="0.25">
      <c r="A53" s="2">
        <v>43</v>
      </c>
      <c r="B53" s="4">
        <v>170804130077</v>
      </c>
      <c r="C53" s="121">
        <v>44.615384615384613</v>
      </c>
      <c r="D53" s="112"/>
      <c r="E53" s="121">
        <v>35.882352941176471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24.95" customHeight="1" x14ac:dyDescent="0.25">
      <c r="A54" s="2">
        <v>44</v>
      </c>
      <c r="B54" s="4">
        <v>170804130078</v>
      </c>
      <c r="C54" s="121">
        <v>40</v>
      </c>
      <c r="D54" s="3"/>
      <c r="E54" s="121">
        <v>35.294117647058826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24.95" customHeight="1" x14ac:dyDescent="0.25">
      <c r="A55" s="2">
        <v>45</v>
      </c>
      <c r="B55" s="4">
        <v>170804130079</v>
      </c>
      <c r="C55" s="121">
        <v>34.615384615384613</v>
      </c>
      <c r="D55" s="3"/>
      <c r="E55" s="121">
        <v>32.941176470588232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24.95" customHeight="1" x14ac:dyDescent="0.25">
      <c r="A56" s="2">
        <v>46</v>
      </c>
      <c r="B56" s="4">
        <v>170804130080</v>
      </c>
      <c r="C56" s="121">
        <v>44.615384615384613</v>
      </c>
      <c r="D56" s="3"/>
      <c r="E56" s="121">
        <v>38.235294117647058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24.95" customHeight="1" x14ac:dyDescent="0.25">
      <c r="A57" s="2">
        <v>47</v>
      </c>
      <c r="B57" s="4">
        <v>170804130081</v>
      </c>
      <c r="C57" s="121">
        <v>40</v>
      </c>
      <c r="D57" s="3"/>
      <c r="E57" s="121">
        <v>32.352941176470587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24.95" customHeight="1" x14ac:dyDescent="0.25">
      <c r="A58" s="2">
        <v>48</v>
      </c>
      <c r="B58" s="4">
        <v>170804130082</v>
      </c>
      <c r="C58" s="121">
        <v>42.307692307692307</v>
      </c>
      <c r="D58" s="3"/>
      <c r="E58" s="121">
        <v>37.647058823529413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24.95" customHeight="1" x14ac:dyDescent="0.25">
      <c r="A59" s="2">
        <v>49</v>
      </c>
      <c r="B59" s="4">
        <v>170804130083</v>
      </c>
      <c r="C59" s="121">
        <v>42.307692307692307</v>
      </c>
      <c r="D59" s="3"/>
      <c r="E59" s="121">
        <v>35.294117647058826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24.95" customHeight="1" x14ac:dyDescent="0.25">
      <c r="A60" s="2">
        <v>50</v>
      </c>
      <c r="B60" s="4">
        <v>170804130084</v>
      </c>
      <c r="C60" s="121">
        <v>43.07692307692308</v>
      </c>
      <c r="D60" s="3"/>
      <c r="E60" s="121">
        <v>38.823529411764703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24.95" customHeight="1" x14ac:dyDescent="0.25">
      <c r="A61" s="2">
        <v>51</v>
      </c>
      <c r="B61" s="4">
        <v>170804130085</v>
      </c>
      <c r="C61" s="121">
        <v>42.307692307692307</v>
      </c>
      <c r="D61" s="3"/>
      <c r="E61" s="121">
        <v>38.235294117647058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24.95" customHeight="1" x14ac:dyDescent="0.25">
      <c r="A62" s="2">
        <v>52</v>
      </c>
      <c r="B62" s="4">
        <v>170804130086</v>
      </c>
      <c r="C62" s="121">
        <v>39.230769230769234</v>
      </c>
      <c r="D62" s="3"/>
      <c r="E62" s="121">
        <v>35.294117647058826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ht="24.95" customHeight="1" x14ac:dyDescent="0.25">
      <c r="A63" s="2">
        <v>53</v>
      </c>
      <c r="B63" s="4">
        <v>170804130087</v>
      </c>
      <c r="C63" s="121">
        <v>43.07692307692308</v>
      </c>
      <c r="D63" s="3"/>
      <c r="E63" s="121">
        <v>35.294117647058826</v>
      </c>
      <c r="F63" s="49"/>
    </row>
    <row r="64" spans="1:19" ht="24.95" customHeight="1" x14ac:dyDescent="0.25">
      <c r="A64" s="2">
        <v>54</v>
      </c>
      <c r="B64" s="4">
        <v>170804130088</v>
      </c>
      <c r="C64" s="121">
        <v>43.846153846153847</v>
      </c>
      <c r="D64" s="3"/>
      <c r="E64" s="121">
        <v>35.882352941176471</v>
      </c>
      <c r="F64" s="49"/>
    </row>
    <row r="65" spans="1:9" ht="24.95" customHeight="1" x14ac:dyDescent="0.25">
      <c r="A65" s="2">
        <v>55</v>
      </c>
      <c r="B65" s="4">
        <v>170804130089</v>
      </c>
      <c r="C65" s="121">
        <v>43.846153846153847</v>
      </c>
      <c r="D65" s="3"/>
      <c r="E65" s="121">
        <v>40</v>
      </c>
      <c r="F65" s="49"/>
    </row>
    <row r="66" spans="1:9" ht="24.95" customHeight="1" x14ac:dyDescent="0.25">
      <c r="A66" s="2">
        <v>56</v>
      </c>
      <c r="B66" s="4">
        <v>170804130090</v>
      </c>
      <c r="C66" s="121">
        <v>29.23076923076923</v>
      </c>
      <c r="D66" s="3"/>
      <c r="E66" s="121">
        <v>6.4705882352941178</v>
      </c>
      <c r="F66" s="49"/>
    </row>
    <row r="67" spans="1:9" ht="24.95" customHeight="1" x14ac:dyDescent="0.25">
      <c r="A67" s="2">
        <v>57</v>
      </c>
      <c r="B67" s="4">
        <v>170804130091</v>
      </c>
      <c r="C67" s="121">
        <v>43.07692307692308</v>
      </c>
      <c r="D67" s="3"/>
      <c r="E67" s="121">
        <v>38.823529411764703</v>
      </c>
      <c r="F67" s="49"/>
    </row>
    <row r="68" spans="1:9" ht="24.95" customHeight="1" x14ac:dyDescent="0.25">
      <c r="A68" s="2">
        <v>58</v>
      </c>
      <c r="B68" s="4">
        <v>170804130092</v>
      </c>
      <c r="C68" s="121">
        <v>46.153846153846153</v>
      </c>
      <c r="D68" s="3"/>
      <c r="E68" s="121">
        <v>40</v>
      </c>
      <c r="F68" s="49"/>
    </row>
    <row r="69" spans="1:9" ht="24.95" customHeight="1" x14ac:dyDescent="0.25">
      <c r="A69" s="2">
        <v>59</v>
      </c>
      <c r="B69" s="4">
        <v>170804130093</v>
      </c>
      <c r="C69" s="121">
        <v>31.53846153846154</v>
      </c>
      <c r="D69" s="3"/>
      <c r="E69" s="121">
        <v>31.176470588235293</v>
      </c>
      <c r="F69" s="49"/>
    </row>
    <row r="70" spans="1:9" ht="24.95" customHeight="1" x14ac:dyDescent="0.25">
      <c r="A70" s="2">
        <v>60</v>
      </c>
      <c r="B70" s="4">
        <v>170804130094</v>
      </c>
      <c r="C70" s="121">
        <v>45.384615384615387</v>
      </c>
      <c r="D70" s="3"/>
      <c r="E70" s="121">
        <v>37.058823529411768</v>
      </c>
      <c r="F70" s="49"/>
    </row>
    <row r="71" spans="1:9" ht="24.95" customHeight="1" x14ac:dyDescent="0.25">
      <c r="A71" s="2">
        <v>61</v>
      </c>
      <c r="B71" s="4">
        <v>170804130096</v>
      </c>
      <c r="C71" s="121">
        <v>41.53846153846154</v>
      </c>
      <c r="D71" s="3"/>
      <c r="E71" s="121">
        <v>33.529411764705884</v>
      </c>
      <c r="F71" s="49"/>
    </row>
    <row r="72" spans="1:9" ht="24.95" customHeight="1" x14ac:dyDescent="0.25">
      <c r="A72" s="2">
        <v>62</v>
      </c>
      <c r="B72" s="4">
        <v>170804130097</v>
      </c>
      <c r="C72" s="121">
        <v>40.769230769230766</v>
      </c>
      <c r="D72" s="3"/>
      <c r="E72" s="121">
        <v>38.235294117647058</v>
      </c>
      <c r="F72" s="49"/>
    </row>
    <row r="73" spans="1:9" ht="24.95" customHeight="1" x14ac:dyDescent="0.25">
      <c r="A73" s="2">
        <v>63</v>
      </c>
      <c r="B73" s="4">
        <v>170804130098</v>
      </c>
      <c r="C73" s="121">
        <v>41.53846153846154</v>
      </c>
      <c r="D73" s="3"/>
      <c r="E73" s="121">
        <v>39.411764705882355</v>
      </c>
      <c r="F73" s="49"/>
    </row>
    <row r="74" spans="1:9" ht="24.95" customHeight="1" x14ac:dyDescent="0.25">
      <c r="A74" s="2">
        <v>64</v>
      </c>
      <c r="B74" s="4">
        <v>170804130099</v>
      </c>
      <c r="C74" s="121">
        <v>43.846153846153847</v>
      </c>
      <c r="D74" s="3"/>
      <c r="E74" s="121">
        <v>39.411764705882355</v>
      </c>
      <c r="F74" s="49"/>
    </row>
    <row r="75" spans="1:9" ht="24.95" customHeight="1" x14ac:dyDescent="0.25">
      <c r="A75" s="2">
        <v>65</v>
      </c>
      <c r="B75" s="4">
        <v>170804130100</v>
      </c>
      <c r="C75" s="121">
        <v>43.07692307692308</v>
      </c>
      <c r="D75" s="3"/>
      <c r="E75" s="121">
        <v>37.647058823529413</v>
      </c>
      <c r="F75" s="49"/>
    </row>
    <row r="76" spans="1:9" ht="24.95" customHeight="1" x14ac:dyDescent="0.25">
      <c r="A76" s="2">
        <v>66</v>
      </c>
      <c r="B76" s="4">
        <v>170804130101</v>
      </c>
      <c r="C76" s="121">
        <v>44.615384615384613</v>
      </c>
      <c r="D76" s="3"/>
      <c r="E76" s="121">
        <v>37.647058823529413</v>
      </c>
      <c r="F76" s="49"/>
    </row>
    <row r="77" spans="1:9" ht="24.95" customHeight="1" x14ac:dyDescent="0.25">
      <c r="A77" s="2">
        <v>67</v>
      </c>
      <c r="B77" s="4">
        <v>170804130102</v>
      </c>
      <c r="C77" s="121">
        <v>36.153846153846153</v>
      </c>
      <c r="D77" s="3"/>
      <c r="E77" s="121">
        <v>30</v>
      </c>
      <c r="F77" s="49"/>
    </row>
    <row r="78" spans="1:9" ht="24.95" customHeight="1" x14ac:dyDescent="0.25">
      <c r="A78" s="2">
        <v>68</v>
      </c>
      <c r="B78" s="4">
        <v>170804130103</v>
      </c>
      <c r="C78" s="121">
        <v>42.307692307692307</v>
      </c>
      <c r="D78" s="3"/>
      <c r="E78" s="121">
        <v>32.352941176470587</v>
      </c>
      <c r="F78" s="49"/>
    </row>
    <row r="79" spans="1:9" ht="24.95" customHeight="1" x14ac:dyDescent="0.25">
      <c r="A79" s="2">
        <v>69</v>
      </c>
      <c r="B79" s="4">
        <v>170804130104</v>
      </c>
      <c r="C79" s="121">
        <v>42.307692307692307</v>
      </c>
      <c r="D79" s="3"/>
      <c r="E79" s="121">
        <v>37.647058823529413</v>
      </c>
      <c r="F79" s="49"/>
      <c r="G79" s="5"/>
    </row>
    <row r="80" spans="1:9" ht="24.95" customHeight="1" x14ac:dyDescent="0.25">
      <c r="A80" s="2">
        <v>70</v>
      </c>
      <c r="B80" s="4">
        <v>170804130105</v>
      </c>
      <c r="C80" s="121">
        <v>36.153846153846153</v>
      </c>
      <c r="D80" s="112"/>
      <c r="E80" s="121">
        <v>38.235294117647058</v>
      </c>
      <c r="F80" s="113"/>
      <c r="G80" s="5"/>
      <c r="H80"/>
      <c r="I80"/>
    </row>
    <row r="81" spans="1:20" ht="24.95" customHeight="1" x14ac:dyDescent="0.25">
      <c r="A81" s="2">
        <v>71</v>
      </c>
      <c r="B81" s="4">
        <v>170804130106</v>
      </c>
      <c r="C81" s="121">
        <v>45.384615384615387</v>
      </c>
      <c r="D81" s="112"/>
      <c r="E81" s="121">
        <v>41.176470588235297</v>
      </c>
      <c r="F81" s="113"/>
      <c r="G81" s="5"/>
      <c r="H81"/>
      <c r="I81"/>
    </row>
    <row r="82" spans="1:20" ht="24.95" customHeight="1" x14ac:dyDescent="0.25">
      <c r="A82" s="2">
        <v>72</v>
      </c>
      <c r="B82" s="4">
        <v>170804130107</v>
      </c>
      <c r="C82" s="121">
        <v>36.92307692307692</v>
      </c>
      <c r="D82" s="3"/>
      <c r="E82" s="121">
        <v>30.588235294117649</v>
      </c>
      <c r="F82" s="49"/>
      <c r="G82" s="5"/>
      <c r="H82"/>
      <c r="I82"/>
    </row>
    <row r="83" spans="1:20" x14ac:dyDescent="0.25">
      <c r="A83" s="2">
        <v>73</v>
      </c>
      <c r="B83" s="4">
        <v>170804130108</v>
      </c>
      <c r="C83" s="121">
        <v>46.153846153846153</v>
      </c>
      <c r="D83" s="5"/>
      <c r="E83" s="121">
        <v>37.647058823529413</v>
      </c>
      <c r="F83" s="5"/>
      <c r="G83" s="5"/>
      <c r="H83"/>
      <c r="I83"/>
    </row>
    <row r="84" spans="1:20" s="6" customFormat="1" ht="15.75" x14ac:dyDescent="0.25">
      <c r="A84" s="2">
        <v>74</v>
      </c>
      <c r="B84" s="4">
        <v>170804130109</v>
      </c>
      <c r="C84" s="121">
        <v>40.769230769230766</v>
      </c>
      <c r="D84" s="115"/>
      <c r="E84" s="121">
        <v>37.058823529411768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x14ac:dyDescent="0.25">
      <c r="A85" s="2">
        <v>75</v>
      </c>
      <c r="B85" s="4">
        <v>170804130110</v>
      </c>
      <c r="C85" s="121">
        <v>37.692307692307693</v>
      </c>
      <c r="D85" s="5"/>
      <c r="E85" s="121">
        <v>31.176470588235293</v>
      </c>
      <c r="F85" s="5"/>
      <c r="G85" s="5"/>
      <c r="H85"/>
      <c r="I85"/>
      <c r="T85" s="6"/>
    </row>
    <row r="86" spans="1:20" ht="15.75" x14ac:dyDescent="0.25">
      <c r="A86" s="2">
        <v>76</v>
      </c>
      <c r="B86" s="4">
        <v>170804130112</v>
      </c>
      <c r="C86" s="121">
        <v>26.923076923076923</v>
      </c>
      <c r="D86" s="116"/>
      <c r="E86" s="121">
        <v>23.529411764705884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 spans="1:20" x14ac:dyDescent="0.25">
      <c r="A87" s="2">
        <v>77</v>
      </c>
      <c r="B87" s="4">
        <v>170804130113</v>
      </c>
      <c r="C87" s="121">
        <v>40.769230769230766</v>
      </c>
      <c r="D87" s="5"/>
      <c r="E87" s="121">
        <v>38.823529411764703</v>
      </c>
      <c r="F87" s="5"/>
      <c r="G87" s="5"/>
      <c r="H87"/>
      <c r="I87"/>
    </row>
    <row r="88" spans="1:20" x14ac:dyDescent="0.25">
      <c r="A88" s="2">
        <v>78</v>
      </c>
      <c r="B88" s="4">
        <v>170804130114</v>
      </c>
      <c r="C88" s="121">
        <v>46.153846153846153</v>
      </c>
      <c r="D88" s="5"/>
      <c r="E88" s="121">
        <v>38.823529411764703</v>
      </c>
      <c r="F88" s="5"/>
      <c r="G88" s="5"/>
      <c r="H88"/>
      <c r="I88"/>
    </row>
    <row r="89" spans="1:20" x14ac:dyDescent="0.25">
      <c r="A89" s="2">
        <v>79</v>
      </c>
      <c r="B89" s="4">
        <v>170804130115</v>
      </c>
      <c r="C89" s="121">
        <v>30.76923076923077</v>
      </c>
      <c r="D89" s="5"/>
      <c r="E89" s="121">
        <v>29.411764705882351</v>
      </c>
      <c r="F89" s="5"/>
      <c r="G89" s="5"/>
      <c r="H89"/>
      <c r="I89"/>
    </row>
    <row r="90" spans="1:20" x14ac:dyDescent="0.25">
      <c r="A90" s="2">
        <v>80</v>
      </c>
      <c r="B90" s="4">
        <v>170804130116</v>
      </c>
      <c r="C90" s="121">
        <v>44.615384615384613</v>
      </c>
      <c r="D90" s="5"/>
      <c r="E90" s="121">
        <v>38.235294117647058</v>
      </c>
      <c r="F90" s="5"/>
      <c r="G90" s="5"/>
      <c r="H90"/>
      <c r="I90"/>
    </row>
    <row r="91" spans="1:20" s="6" customFormat="1" ht="15.75" x14ac:dyDescent="0.25">
      <c r="A91" s="2">
        <v>81</v>
      </c>
      <c r="B91" s="4" t="s">
        <v>0</v>
      </c>
      <c r="C91" s="121">
        <v>39.230769230769234</v>
      </c>
      <c r="D91" s="5"/>
      <c r="E91" s="121">
        <v>34.705882352941174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.75" x14ac:dyDescent="0.25">
      <c r="A92" s="2">
        <v>82</v>
      </c>
      <c r="B92" s="4">
        <v>170804130118</v>
      </c>
      <c r="C92" s="121">
        <v>30</v>
      </c>
      <c r="D92" s="5"/>
      <c r="E92" s="121">
        <v>33.529411764705884</v>
      </c>
      <c r="F92" s="5"/>
      <c r="G92" s="5"/>
      <c r="H92"/>
      <c r="I92"/>
      <c r="T92" s="6"/>
    </row>
    <row r="93" spans="1:20" ht="15.75" x14ac:dyDescent="0.25">
      <c r="A93" s="2">
        <v>83</v>
      </c>
      <c r="B93" s="4">
        <v>170804130119</v>
      </c>
      <c r="C93" s="121">
        <v>40</v>
      </c>
      <c r="D93" s="5"/>
      <c r="E93" s="121">
        <v>33.529411764705884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 spans="1:20" x14ac:dyDescent="0.25">
      <c r="A94" s="2">
        <v>84</v>
      </c>
      <c r="B94" s="4">
        <v>170804130120</v>
      </c>
      <c r="C94" s="121">
        <v>38.46153846153846</v>
      </c>
      <c r="D94" s="5"/>
      <c r="E94" s="121">
        <v>33.529411764705884</v>
      </c>
      <c r="F94" s="5"/>
      <c r="G94" s="5"/>
      <c r="H94"/>
      <c r="I94"/>
    </row>
    <row r="95" spans="1:20" x14ac:dyDescent="0.25">
      <c r="A95" s="2">
        <v>85</v>
      </c>
      <c r="B95" s="4">
        <v>170804130121</v>
      </c>
      <c r="C95" s="121">
        <v>36.92307692307692</v>
      </c>
      <c r="D95" s="5"/>
      <c r="E95" s="121">
        <v>31.176470588235293</v>
      </c>
      <c r="F95" s="5"/>
      <c r="G95" s="5"/>
      <c r="H95"/>
      <c r="I95"/>
    </row>
    <row r="96" spans="1:20" x14ac:dyDescent="0.25">
      <c r="A96" s="2">
        <v>86</v>
      </c>
      <c r="B96" s="4">
        <v>170804130122</v>
      </c>
      <c r="C96" s="121">
        <v>38.46153846153846</v>
      </c>
      <c r="D96" s="5"/>
      <c r="E96" s="121">
        <v>37.647058823529413</v>
      </c>
      <c r="F96" s="5"/>
      <c r="G96" s="5"/>
      <c r="H96"/>
      <c r="I96"/>
    </row>
    <row r="97" spans="1:20" x14ac:dyDescent="0.25">
      <c r="A97" s="2">
        <v>87</v>
      </c>
      <c r="B97" s="4">
        <v>170804130123</v>
      </c>
      <c r="C97" s="121">
        <v>47.692307692307693</v>
      </c>
      <c r="D97" s="5"/>
      <c r="E97" s="121">
        <v>42.941176470588232</v>
      </c>
      <c r="F97" s="5"/>
      <c r="G97" s="5"/>
      <c r="H97"/>
      <c r="I97"/>
    </row>
    <row r="98" spans="1:20" x14ac:dyDescent="0.25">
      <c r="A98" s="2">
        <v>88</v>
      </c>
      <c r="B98" s="4">
        <v>170804130124</v>
      </c>
      <c r="C98" s="121">
        <v>45.384615384615387</v>
      </c>
      <c r="D98" s="5"/>
      <c r="E98" s="121">
        <v>41.764705882352942</v>
      </c>
      <c r="F98" s="5"/>
      <c r="G98" s="5"/>
      <c r="H98"/>
      <c r="I98"/>
    </row>
    <row r="99" spans="1:20" s="6" customFormat="1" ht="15.75" x14ac:dyDescent="0.25">
      <c r="A99" s="2">
        <v>89</v>
      </c>
      <c r="B99" s="4">
        <v>170804130125</v>
      </c>
      <c r="C99" s="121">
        <v>31.53846153846154</v>
      </c>
      <c r="D99" s="5"/>
      <c r="E99" s="121">
        <v>30.588235294117649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.75" x14ac:dyDescent="0.25">
      <c r="A100" s="2">
        <v>90</v>
      </c>
      <c r="B100" s="4">
        <v>170804130126</v>
      </c>
      <c r="C100" s="121">
        <v>43.07692307692308</v>
      </c>
      <c r="D100" s="5"/>
      <c r="E100" s="121">
        <v>39.411764705882355</v>
      </c>
      <c r="F100" s="5"/>
      <c r="G100" s="5"/>
      <c r="H100"/>
      <c r="I100"/>
      <c r="T100" s="6"/>
    </row>
    <row r="101" spans="1:20" ht="15.75" x14ac:dyDescent="0.25">
      <c r="A101" s="2">
        <v>91</v>
      </c>
      <c r="B101" s="4">
        <v>170804130127</v>
      </c>
      <c r="C101" s="121">
        <v>40.769230769230766</v>
      </c>
      <c r="D101" s="5"/>
      <c r="E101" s="121">
        <v>34.705882352941174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 spans="1:20" x14ac:dyDescent="0.25">
      <c r="A102" s="2">
        <v>92</v>
      </c>
      <c r="B102" s="4">
        <v>170804130128</v>
      </c>
      <c r="C102" s="121">
        <v>42.307692307692307</v>
      </c>
      <c r="D102" s="5"/>
      <c r="E102" s="121">
        <v>35.882352941176471</v>
      </c>
      <c r="F102" s="5"/>
      <c r="G102" s="5"/>
      <c r="H102"/>
      <c r="I102"/>
    </row>
    <row r="103" spans="1:20" x14ac:dyDescent="0.25">
      <c r="A103" s="2">
        <v>93</v>
      </c>
      <c r="B103" s="4">
        <v>170804130129</v>
      </c>
      <c r="C103" s="121">
        <v>39.230769230769234</v>
      </c>
      <c r="E103" s="121">
        <v>34.117647058823529</v>
      </c>
      <c r="G103" s="5"/>
      <c r="H103"/>
      <c r="I103"/>
    </row>
    <row r="104" spans="1:20" x14ac:dyDescent="0.25">
      <c r="A104" s="2">
        <v>94</v>
      </c>
      <c r="B104" s="4">
        <v>170804130131</v>
      </c>
      <c r="C104" s="121">
        <v>43.07692307692308</v>
      </c>
      <c r="E104" s="121">
        <v>37.058823529411768</v>
      </c>
      <c r="H104"/>
      <c r="I104"/>
    </row>
    <row r="105" spans="1:20" x14ac:dyDescent="0.25">
      <c r="A105" s="2">
        <v>95</v>
      </c>
      <c r="B105" s="4">
        <v>170804130132</v>
      </c>
      <c r="C105" s="121">
        <v>30</v>
      </c>
      <c r="E105" s="121">
        <v>25.294117647058822</v>
      </c>
    </row>
    <row r="106" spans="1:20" x14ac:dyDescent="0.25">
      <c r="A106" s="2">
        <v>96</v>
      </c>
      <c r="B106" s="4">
        <v>170804130133</v>
      </c>
      <c r="C106" s="121">
        <v>40.769230769230766</v>
      </c>
      <c r="E106" s="121">
        <v>35.882352941176471</v>
      </c>
    </row>
    <row r="107" spans="1:20" x14ac:dyDescent="0.25">
      <c r="A107" s="2">
        <v>97</v>
      </c>
      <c r="B107" s="4">
        <v>170804130134</v>
      </c>
      <c r="C107" s="121">
        <v>44.615384615384613</v>
      </c>
      <c r="E107" s="121">
        <v>36.470588235294116</v>
      </c>
    </row>
    <row r="108" spans="1:20" x14ac:dyDescent="0.25">
      <c r="A108" s="2">
        <v>98</v>
      </c>
      <c r="B108" s="4">
        <v>170804130135</v>
      </c>
      <c r="C108" s="121">
        <v>39.230769230769234</v>
      </c>
      <c r="E108" s="121">
        <v>33.529411764705884</v>
      </c>
    </row>
    <row r="109" spans="1:20" x14ac:dyDescent="0.25">
      <c r="A109" s="2">
        <v>99</v>
      </c>
      <c r="B109" s="4">
        <v>170804130136</v>
      </c>
      <c r="C109" s="121">
        <v>46.153846153846153</v>
      </c>
      <c r="E109" s="121">
        <v>41.176470588235297</v>
      </c>
    </row>
    <row r="110" spans="1:20" x14ac:dyDescent="0.25">
      <c r="A110" s="2">
        <v>100</v>
      </c>
      <c r="B110" s="4">
        <v>170804130137</v>
      </c>
      <c r="C110" s="121">
        <v>43.846153846153847</v>
      </c>
      <c r="E110" s="121">
        <v>38.235294117647058</v>
      </c>
    </row>
    <row r="111" spans="1:20" x14ac:dyDescent="0.25">
      <c r="A111" s="2">
        <v>101</v>
      </c>
      <c r="B111" s="4">
        <v>170804130138</v>
      </c>
      <c r="C111" s="121">
        <v>42.307692307692307</v>
      </c>
      <c r="E111" s="121">
        <v>38.823529411764703</v>
      </c>
    </row>
    <row r="112" spans="1:20" x14ac:dyDescent="0.25">
      <c r="A112" s="2">
        <v>102</v>
      </c>
      <c r="B112" s="4">
        <v>170804130139</v>
      </c>
      <c r="C112" s="121">
        <v>37.692307692307693</v>
      </c>
      <c r="E112" s="121">
        <v>33.529411764705884</v>
      </c>
    </row>
    <row r="113" spans="1:5" x14ac:dyDescent="0.25">
      <c r="A113" s="2">
        <v>103</v>
      </c>
      <c r="B113" s="4">
        <v>170804130140</v>
      </c>
      <c r="C113" s="121">
        <v>29.23076923076923</v>
      </c>
      <c r="E113" s="121">
        <v>27.647058823529413</v>
      </c>
    </row>
    <row r="114" spans="1:5" x14ac:dyDescent="0.25">
      <c r="A114" s="2">
        <v>104</v>
      </c>
      <c r="B114" s="4">
        <v>170804130141</v>
      </c>
      <c r="C114" s="121">
        <v>37.692307692307693</v>
      </c>
      <c r="E114" s="121">
        <v>31.176470588235293</v>
      </c>
    </row>
    <row r="115" spans="1:5" x14ac:dyDescent="0.25">
      <c r="A115" s="2">
        <v>105</v>
      </c>
      <c r="B115" s="4">
        <v>170804130142</v>
      </c>
      <c r="C115" s="121">
        <v>46.153846153846153</v>
      </c>
      <c r="E115" s="121">
        <v>38.235294117647058</v>
      </c>
    </row>
    <row r="116" spans="1:5" x14ac:dyDescent="0.25">
      <c r="A116" s="2">
        <v>106</v>
      </c>
      <c r="B116" s="4">
        <v>170804130143</v>
      </c>
      <c r="C116" s="121">
        <v>36.153846153846153</v>
      </c>
      <c r="E116" s="121">
        <v>0</v>
      </c>
    </row>
    <row r="117" spans="1:5" x14ac:dyDescent="0.25">
      <c r="A117" s="2">
        <v>107</v>
      </c>
      <c r="B117" s="4">
        <v>170804130144</v>
      </c>
      <c r="C117" s="121">
        <v>43.07692307692308</v>
      </c>
      <c r="E117" s="121">
        <v>40</v>
      </c>
    </row>
    <row r="118" spans="1:5" x14ac:dyDescent="0.25">
      <c r="A118" s="2">
        <v>108</v>
      </c>
      <c r="B118" s="4">
        <v>170804130145</v>
      </c>
      <c r="C118" s="121">
        <v>40.769230769230766</v>
      </c>
      <c r="E118" s="121">
        <v>39.411764705882355</v>
      </c>
    </row>
    <row r="119" spans="1:5" x14ac:dyDescent="0.25">
      <c r="A119" s="2">
        <v>109</v>
      </c>
      <c r="B119" s="4">
        <v>170804130146</v>
      </c>
      <c r="C119" s="121">
        <v>47.692307692307693</v>
      </c>
      <c r="E119" s="121">
        <v>45.294117647058826</v>
      </c>
    </row>
    <row r="120" spans="1:5" x14ac:dyDescent="0.25">
      <c r="A120" s="2">
        <v>110</v>
      </c>
      <c r="B120" s="4">
        <v>170804130147</v>
      </c>
      <c r="C120" s="121">
        <v>41.53846153846154</v>
      </c>
      <c r="E120" s="121">
        <v>33.529411764705884</v>
      </c>
    </row>
    <row r="121" spans="1:5" x14ac:dyDescent="0.25">
      <c r="A121" s="2">
        <v>111</v>
      </c>
      <c r="B121" s="4">
        <v>170804130148</v>
      </c>
      <c r="C121" s="121">
        <v>43.07692307692308</v>
      </c>
      <c r="E121" s="121">
        <v>39.411764705882355</v>
      </c>
    </row>
    <row r="122" spans="1:5" x14ac:dyDescent="0.25">
      <c r="A122" s="2">
        <v>112</v>
      </c>
      <c r="B122" s="4">
        <v>170804130149</v>
      </c>
      <c r="C122" s="121">
        <v>25.384615384615383</v>
      </c>
      <c r="E122" s="121">
        <v>23.529411764705884</v>
      </c>
    </row>
    <row r="123" spans="1:5" x14ac:dyDescent="0.25">
      <c r="A123" s="2">
        <v>113</v>
      </c>
      <c r="B123" s="4">
        <v>170804130150</v>
      </c>
      <c r="C123" s="121">
        <v>46.153846153846153</v>
      </c>
      <c r="E123" s="121">
        <v>37.647058823529413</v>
      </c>
    </row>
    <row r="124" spans="1:5" x14ac:dyDescent="0.25">
      <c r="A124" s="2">
        <v>114</v>
      </c>
      <c r="B124" s="4">
        <v>170804130151</v>
      </c>
      <c r="C124" s="121">
        <v>40.769230769230766</v>
      </c>
      <c r="E124" s="121">
        <v>35.882352941176471</v>
      </c>
    </row>
    <row r="125" spans="1:5" x14ac:dyDescent="0.25">
      <c r="A125" s="2">
        <v>115</v>
      </c>
      <c r="B125" s="4">
        <v>170804130152</v>
      </c>
      <c r="C125" s="121">
        <v>36.153846153846153</v>
      </c>
      <c r="E125" s="121">
        <v>32.941176470588232</v>
      </c>
    </row>
    <row r="126" spans="1:5" x14ac:dyDescent="0.25">
      <c r="A126" s="2">
        <v>116</v>
      </c>
      <c r="B126" s="4">
        <v>170804130153</v>
      </c>
      <c r="C126" s="121">
        <v>46.92307692307692</v>
      </c>
      <c r="E126" s="121">
        <v>40.588235294117645</v>
      </c>
    </row>
    <row r="127" spans="1:5" x14ac:dyDescent="0.25">
      <c r="A127" s="2">
        <v>117</v>
      </c>
      <c r="B127" s="4">
        <v>170804130154</v>
      </c>
      <c r="C127" s="121">
        <v>46.153846153846153</v>
      </c>
      <c r="E127" s="121">
        <v>40.588235294117645</v>
      </c>
    </row>
    <row r="128" spans="1:5" x14ac:dyDescent="0.25">
      <c r="A128" s="2">
        <v>118</v>
      </c>
      <c r="B128" s="4">
        <v>170804130155</v>
      </c>
      <c r="C128" s="121">
        <v>38.46153846153846</v>
      </c>
      <c r="E128" s="121">
        <v>31.764705882352942</v>
      </c>
    </row>
    <row r="129" spans="1:5" x14ac:dyDescent="0.25">
      <c r="A129" s="2">
        <v>119</v>
      </c>
      <c r="B129" s="4">
        <v>170804130156</v>
      </c>
      <c r="C129" s="121">
        <v>19.23076923076923</v>
      </c>
      <c r="E129" s="121">
        <v>25.294117647058822</v>
      </c>
    </row>
    <row r="130" spans="1:5" x14ac:dyDescent="0.25">
      <c r="A130" s="2">
        <v>120</v>
      </c>
      <c r="B130" s="4">
        <v>170804130157</v>
      </c>
      <c r="C130" s="121">
        <v>41.53846153846154</v>
      </c>
      <c r="E130" s="121">
        <v>39.411764705882355</v>
      </c>
    </row>
    <row r="131" spans="1:5" x14ac:dyDescent="0.25">
      <c r="A131" s="2">
        <v>121</v>
      </c>
      <c r="B131" s="4">
        <v>170804130158</v>
      </c>
      <c r="C131" s="121">
        <v>36.153846153846153</v>
      </c>
      <c r="E131" s="121">
        <v>37.647058823529413</v>
      </c>
    </row>
    <row r="132" spans="1:5" x14ac:dyDescent="0.25">
      <c r="A132" s="2">
        <v>122</v>
      </c>
      <c r="B132" s="4">
        <v>170804130159</v>
      </c>
      <c r="C132" s="121">
        <v>40</v>
      </c>
      <c r="E132" s="121">
        <v>37.647058823529413</v>
      </c>
    </row>
    <row r="133" spans="1:5" x14ac:dyDescent="0.25">
      <c r="A133" s="2">
        <v>123</v>
      </c>
      <c r="B133" s="4">
        <v>170804130160</v>
      </c>
      <c r="C133" s="121">
        <v>43.846153846153847</v>
      </c>
      <c r="E133" s="121">
        <v>41.176470588235297</v>
      </c>
    </row>
    <row r="134" spans="1:5" x14ac:dyDescent="0.25">
      <c r="A134" s="2">
        <v>124</v>
      </c>
      <c r="B134" s="4">
        <v>170804130161</v>
      </c>
      <c r="C134" s="121">
        <v>43.846153846153847</v>
      </c>
      <c r="E134" s="121">
        <v>38.235294117647058</v>
      </c>
    </row>
    <row r="135" spans="1:5" x14ac:dyDescent="0.25">
      <c r="A135" s="2">
        <v>125</v>
      </c>
      <c r="B135" s="4">
        <v>170804130162</v>
      </c>
      <c r="C135" s="121">
        <v>33.07692307692308</v>
      </c>
      <c r="E135" s="121">
        <v>34.705882352941174</v>
      </c>
    </row>
    <row r="136" spans="1:5" x14ac:dyDescent="0.25">
      <c r="A136" s="2">
        <v>126</v>
      </c>
      <c r="B136" s="4">
        <v>170804130163</v>
      </c>
      <c r="C136" s="121">
        <v>44.615384615384613</v>
      </c>
      <c r="E136" s="121">
        <v>37.058823529411768</v>
      </c>
    </row>
    <row r="137" spans="1:5" x14ac:dyDescent="0.25">
      <c r="A137" s="2">
        <v>127</v>
      </c>
      <c r="B137" s="4">
        <v>170804130164</v>
      </c>
      <c r="C137" s="121">
        <v>44.615384615384613</v>
      </c>
      <c r="E137" s="121">
        <v>35.882352941176471</v>
      </c>
    </row>
    <row r="138" spans="1:5" x14ac:dyDescent="0.25">
      <c r="A138" s="2">
        <v>128</v>
      </c>
      <c r="B138" s="4">
        <v>170804130165</v>
      </c>
      <c r="C138" s="121">
        <v>47.692307692307693</v>
      </c>
      <c r="E138" s="121">
        <v>42.941176470588232</v>
      </c>
    </row>
    <row r="139" spans="1:5" x14ac:dyDescent="0.25">
      <c r="A139" s="2">
        <v>129</v>
      </c>
      <c r="B139" s="4">
        <v>170804130166</v>
      </c>
      <c r="C139" s="121">
        <v>45.384615384615387</v>
      </c>
      <c r="E139" s="121">
        <v>40</v>
      </c>
    </row>
    <row r="140" spans="1:5" x14ac:dyDescent="0.25">
      <c r="A140" s="2">
        <v>130</v>
      </c>
      <c r="B140" s="4">
        <v>170804130167</v>
      </c>
      <c r="C140" s="121">
        <v>35.384615384615387</v>
      </c>
      <c r="E140" s="121">
        <v>36.470588235294116</v>
      </c>
    </row>
    <row r="141" spans="1:5" x14ac:dyDescent="0.25">
      <c r="A141" s="2">
        <v>131</v>
      </c>
      <c r="B141" s="4">
        <v>170804130168</v>
      </c>
      <c r="C141" s="121">
        <v>43.846153846153847</v>
      </c>
      <c r="E141" s="121">
        <v>39.411764705882355</v>
      </c>
    </row>
    <row r="142" spans="1:5" x14ac:dyDescent="0.25">
      <c r="A142" s="2">
        <v>132</v>
      </c>
      <c r="B142" s="4">
        <v>170804130169</v>
      </c>
      <c r="C142" s="121">
        <v>32.307692307692307</v>
      </c>
      <c r="E142" s="121">
        <v>34.705882352941174</v>
      </c>
    </row>
    <row r="143" spans="1:5" x14ac:dyDescent="0.25">
      <c r="A143" s="2">
        <v>133</v>
      </c>
      <c r="B143" s="4">
        <v>170804130170</v>
      </c>
      <c r="C143" s="121">
        <v>29.23076923076923</v>
      </c>
      <c r="E143" s="121">
        <v>35.294117647058826</v>
      </c>
    </row>
    <row r="144" spans="1:5" x14ac:dyDescent="0.25">
      <c r="A144" s="2">
        <v>134</v>
      </c>
      <c r="B144" s="4">
        <v>170804130171</v>
      </c>
      <c r="C144" s="121">
        <v>36.92307692307692</v>
      </c>
      <c r="E144" s="121">
        <v>33.529411764705884</v>
      </c>
    </row>
    <row r="145" spans="1:5" x14ac:dyDescent="0.25">
      <c r="A145" s="2">
        <v>135</v>
      </c>
      <c r="B145" s="4">
        <v>170804130172</v>
      </c>
      <c r="C145" s="121">
        <v>45.384615384615387</v>
      </c>
      <c r="E145" s="121">
        <v>39.411764705882355</v>
      </c>
    </row>
    <row r="146" spans="1:5" x14ac:dyDescent="0.25">
      <c r="A146" s="2">
        <v>136</v>
      </c>
      <c r="B146" s="4">
        <v>170804130173</v>
      </c>
      <c r="C146" s="121">
        <v>44.615384615384613</v>
      </c>
      <c r="E146" s="121">
        <v>38.823529411764703</v>
      </c>
    </row>
    <row r="147" spans="1:5" x14ac:dyDescent="0.25">
      <c r="A147" s="2">
        <v>137</v>
      </c>
      <c r="B147" s="4">
        <v>170804130174</v>
      </c>
      <c r="C147" s="121">
        <v>42.307692307692307</v>
      </c>
      <c r="E147" s="121">
        <v>39.411764705882355</v>
      </c>
    </row>
    <row r="148" spans="1:5" x14ac:dyDescent="0.25">
      <c r="A148" s="2">
        <v>138</v>
      </c>
      <c r="B148" s="4">
        <v>170804130175</v>
      </c>
      <c r="C148" s="121">
        <v>43.846153846153847</v>
      </c>
      <c r="E148" s="121">
        <v>41.176470588235297</v>
      </c>
    </row>
    <row r="149" spans="1:5" x14ac:dyDescent="0.25">
      <c r="A149" s="2">
        <v>139</v>
      </c>
      <c r="B149" s="4">
        <v>170804130176</v>
      </c>
      <c r="C149" s="121">
        <v>43.07692307692308</v>
      </c>
      <c r="E149" s="121">
        <v>34.705882352941174</v>
      </c>
    </row>
    <row r="150" spans="1:5" x14ac:dyDescent="0.25">
      <c r="A150" s="2">
        <v>140</v>
      </c>
      <c r="B150" s="4">
        <v>170804130177</v>
      </c>
      <c r="C150" s="121">
        <v>30</v>
      </c>
      <c r="E150" s="121">
        <v>32.352941176470587</v>
      </c>
    </row>
    <row r="151" spans="1:5" x14ac:dyDescent="0.25">
      <c r="A151" s="2">
        <v>141</v>
      </c>
      <c r="B151" s="4">
        <v>170804130178</v>
      </c>
      <c r="C151" s="121">
        <v>35.384615384615387</v>
      </c>
      <c r="E151" s="121">
        <v>34.705882352941174</v>
      </c>
    </row>
    <row r="152" spans="1:5" x14ac:dyDescent="0.25">
      <c r="A152" s="2">
        <v>142</v>
      </c>
      <c r="B152" s="4">
        <v>170804130179</v>
      </c>
      <c r="C152" s="121">
        <v>44.615384615384613</v>
      </c>
      <c r="E152" s="121">
        <v>37.058823529411768</v>
      </c>
    </row>
    <row r="153" spans="1:5" x14ac:dyDescent="0.25">
      <c r="A153" s="2">
        <v>143</v>
      </c>
      <c r="B153" s="4">
        <v>170804130180</v>
      </c>
      <c r="C153" s="121">
        <v>42.307692307692307</v>
      </c>
      <c r="E153" s="121">
        <v>37.058823529411768</v>
      </c>
    </row>
    <row r="154" spans="1:5" x14ac:dyDescent="0.25">
      <c r="A154" s="2">
        <v>144</v>
      </c>
      <c r="B154" s="4">
        <v>170804130181</v>
      </c>
      <c r="C154" s="121">
        <v>46.153846153846153</v>
      </c>
      <c r="E154" s="121">
        <v>40</v>
      </c>
    </row>
    <row r="155" spans="1:5" x14ac:dyDescent="0.25">
      <c r="A155" s="2">
        <v>145</v>
      </c>
      <c r="B155" s="4">
        <v>170804130182</v>
      </c>
      <c r="C155" s="121">
        <v>46.153846153846153</v>
      </c>
      <c r="E155" s="121">
        <v>41.176470588235297</v>
      </c>
    </row>
    <row r="156" spans="1:5" x14ac:dyDescent="0.25">
      <c r="A156" s="2">
        <v>146</v>
      </c>
      <c r="B156" s="4">
        <v>170804130183</v>
      </c>
      <c r="C156" s="121">
        <v>34.615384615384613</v>
      </c>
      <c r="E156" s="121">
        <v>34.705882352941174</v>
      </c>
    </row>
    <row r="157" spans="1:5" x14ac:dyDescent="0.25">
      <c r="A157" s="2">
        <v>147</v>
      </c>
      <c r="B157" s="4">
        <v>170804130185</v>
      </c>
      <c r="C157" s="121">
        <v>39.230769230769234</v>
      </c>
      <c r="E157" s="121">
        <v>31.764705882352942</v>
      </c>
    </row>
    <row r="158" spans="1:5" x14ac:dyDescent="0.25">
      <c r="A158" s="2">
        <v>148</v>
      </c>
      <c r="B158" s="4">
        <v>170804130186</v>
      </c>
      <c r="C158" s="121">
        <v>43.846153846153847</v>
      </c>
      <c r="E158" s="121">
        <v>37.647058823529413</v>
      </c>
    </row>
    <row r="159" spans="1:5" x14ac:dyDescent="0.25">
      <c r="A159" s="2">
        <v>149</v>
      </c>
      <c r="B159" s="4">
        <v>170804130187</v>
      </c>
      <c r="C159" s="121">
        <v>37.692307692307693</v>
      </c>
      <c r="E159" s="121">
        <v>35.882352941176471</v>
      </c>
    </row>
    <row r="160" spans="1:5" x14ac:dyDescent="0.25">
      <c r="A160" s="2">
        <v>150</v>
      </c>
      <c r="B160" s="4">
        <v>170804130188</v>
      </c>
      <c r="C160" s="121">
        <v>45.384615384615387</v>
      </c>
      <c r="E160" s="121">
        <v>12.352941176470589</v>
      </c>
    </row>
    <row r="161" spans="1:5" x14ac:dyDescent="0.25">
      <c r="A161" s="2">
        <v>151</v>
      </c>
      <c r="B161" s="4">
        <v>170804130189</v>
      </c>
      <c r="C161" s="121">
        <v>42.307692307692307</v>
      </c>
      <c r="E161" s="121">
        <v>34.117647058823529</v>
      </c>
    </row>
    <row r="162" spans="1:5" x14ac:dyDescent="0.25">
      <c r="A162" s="2">
        <v>152</v>
      </c>
      <c r="B162" s="4">
        <v>170804130190</v>
      </c>
      <c r="C162" s="121">
        <v>42.307692307692307</v>
      </c>
      <c r="E162" s="121">
        <v>32.941176470588232</v>
      </c>
    </row>
    <row r="163" spans="1:5" x14ac:dyDescent="0.25">
      <c r="A163" s="2">
        <v>153</v>
      </c>
      <c r="B163" s="4">
        <v>170804130191</v>
      </c>
      <c r="C163" s="121">
        <v>47.692307692307693</v>
      </c>
      <c r="E163" s="121">
        <v>41.764705882352942</v>
      </c>
    </row>
    <row r="164" spans="1:5" x14ac:dyDescent="0.25">
      <c r="A164" s="2">
        <v>154</v>
      </c>
      <c r="B164" s="4">
        <v>170804130192</v>
      </c>
      <c r="C164" s="121">
        <v>44.615384615384613</v>
      </c>
      <c r="E164" s="121">
        <v>40</v>
      </c>
    </row>
    <row r="165" spans="1:5" x14ac:dyDescent="0.25">
      <c r="A165" s="2">
        <v>155</v>
      </c>
      <c r="B165" s="4">
        <v>170804130193</v>
      </c>
      <c r="C165" s="121">
        <v>41.53846153846154</v>
      </c>
      <c r="E165" s="121">
        <v>36.470588235294116</v>
      </c>
    </row>
    <row r="166" spans="1:5" x14ac:dyDescent="0.25">
      <c r="A166" s="2">
        <v>156</v>
      </c>
      <c r="B166" s="4">
        <v>170804130195</v>
      </c>
      <c r="C166" s="121">
        <v>45.384615384615387</v>
      </c>
      <c r="E166" s="121">
        <v>39.411764705882355</v>
      </c>
    </row>
    <row r="167" spans="1:5" x14ac:dyDescent="0.25">
      <c r="A167" s="2">
        <v>157</v>
      </c>
      <c r="B167" s="4">
        <v>170804130196</v>
      </c>
      <c r="C167" s="121">
        <v>36.153846153846153</v>
      </c>
      <c r="E167" s="121">
        <v>31.764705882352942</v>
      </c>
    </row>
    <row r="168" spans="1:5" x14ac:dyDescent="0.25">
      <c r="A168" s="2">
        <v>158</v>
      </c>
      <c r="B168" s="4">
        <v>170804130197</v>
      </c>
      <c r="C168" s="121">
        <v>36.153846153846153</v>
      </c>
      <c r="E168" s="121">
        <v>29.411764705882351</v>
      </c>
    </row>
    <row r="169" spans="1:5" x14ac:dyDescent="0.25">
      <c r="A169" s="2">
        <v>159</v>
      </c>
      <c r="B169" s="4">
        <v>170804130198</v>
      </c>
      <c r="C169" s="121">
        <v>46.153846153846153</v>
      </c>
      <c r="E169" s="121">
        <v>40</v>
      </c>
    </row>
    <row r="170" spans="1:5" x14ac:dyDescent="0.25">
      <c r="A170" s="2">
        <v>160</v>
      </c>
      <c r="B170" s="4">
        <v>170804130199</v>
      </c>
      <c r="C170" s="121">
        <v>43.07692307692308</v>
      </c>
      <c r="E170" s="121">
        <v>40.588235294117645</v>
      </c>
    </row>
    <row r="171" spans="1:5" x14ac:dyDescent="0.25">
      <c r="A171" s="2">
        <v>161</v>
      </c>
      <c r="B171" s="4">
        <v>170804130200</v>
      </c>
      <c r="C171" s="121">
        <v>45.384615384615387</v>
      </c>
      <c r="E171" s="121">
        <v>42.941176470588232</v>
      </c>
    </row>
    <row r="172" spans="1:5" x14ac:dyDescent="0.25">
      <c r="A172" s="2">
        <v>162</v>
      </c>
      <c r="B172" s="4">
        <v>170804130202</v>
      </c>
      <c r="C172" s="121">
        <v>44.615384615384613</v>
      </c>
      <c r="E172" s="121">
        <v>42.352941176470587</v>
      </c>
    </row>
    <row r="173" spans="1:5" x14ac:dyDescent="0.25">
      <c r="A173" s="2">
        <v>163</v>
      </c>
      <c r="B173" s="4">
        <v>170804130203</v>
      </c>
      <c r="C173" s="121">
        <v>33.07692307692308</v>
      </c>
      <c r="E173" s="121">
        <v>24.117647058823529</v>
      </c>
    </row>
    <row r="174" spans="1:5" x14ac:dyDescent="0.25">
      <c r="A174" s="2">
        <v>164</v>
      </c>
      <c r="B174" s="4">
        <v>170804130204</v>
      </c>
      <c r="C174" s="121">
        <v>40.769230769230766</v>
      </c>
      <c r="E174" s="121">
        <v>32.941176470588232</v>
      </c>
    </row>
    <row r="175" spans="1:5" x14ac:dyDescent="0.25">
      <c r="A175" s="2">
        <v>165</v>
      </c>
      <c r="B175" s="4">
        <v>170804130205</v>
      </c>
      <c r="C175" s="121">
        <v>40.769230769230766</v>
      </c>
      <c r="E175" s="121">
        <v>31.176470588235293</v>
      </c>
    </row>
    <row r="176" spans="1:5" x14ac:dyDescent="0.25">
      <c r="A176" s="2">
        <v>166</v>
      </c>
      <c r="B176" s="4">
        <v>170804130206</v>
      </c>
      <c r="C176" s="121">
        <v>40</v>
      </c>
      <c r="E176" s="121">
        <v>35.294117647058826</v>
      </c>
    </row>
    <row r="177" spans="1:5" x14ac:dyDescent="0.25">
      <c r="A177" s="2">
        <v>167</v>
      </c>
      <c r="B177" s="4">
        <v>170804130207</v>
      </c>
      <c r="C177" s="121">
        <v>41.53846153846154</v>
      </c>
      <c r="E177" s="121">
        <v>38.235294117647058</v>
      </c>
    </row>
    <row r="178" spans="1:5" x14ac:dyDescent="0.25">
      <c r="A178" s="2">
        <v>168</v>
      </c>
      <c r="B178" s="4">
        <v>170804130208</v>
      </c>
      <c r="C178" s="121">
        <v>24.615384615384617</v>
      </c>
      <c r="E178" s="121">
        <v>29.411764705882351</v>
      </c>
    </row>
    <row r="179" spans="1:5" x14ac:dyDescent="0.25">
      <c r="A179" s="2">
        <v>169</v>
      </c>
      <c r="B179" s="4">
        <v>170804130209</v>
      </c>
      <c r="C179" s="121">
        <v>32.307692307692307</v>
      </c>
      <c r="E179" s="121">
        <v>38.823529411764703</v>
      </c>
    </row>
    <row r="180" spans="1:5" x14ac:dyDescent="0.25">
      <c r="A180" s="2">
        <v>170</v>
      </c>
      <c r="B180" s="4">
        <v>170804130211</v>
      </c>
      <c r="C180" s="121">
        <v>46.92307692307692</v>
      </c>
      <c r="E180" s="121">
        <v>39.411764705882355</v>
      </c>
    </row>
    <row r="181" spans="1:5" x14ac:dyDescent="0.25">
      <c r="A181" s="2">
        <v>171</v>
      </c>
      <c r="B181" s="4">
        <v>170804130212</v>
      </c>
      <c r="C181" s="121">
        <v>46.153846153846153</v>
      </c>
      <c r="E181" s="121">
        <v>38.235294117647058</v>
      </c>
    </row>
    <row r="182" spans="1:5" x14ac:dyDescent="0.25">
      <c r="A182" s="2">
        <v>172</v>
      </c>
      <c r="B182" s="4">
        <v>170804130213</v>
      </c>
      <c r="C182" s="121">
        <v>22.307692307692307</v>
      </c>
      <c r="E182" s="121">
        <v>31.764705882352942</v>
      </c>
    </row>
    <row r="183" spans="1:5" x14ac:dyDescent="0.25">
      <c r="A183" s="2">
        <v>173</v>
      </c>
      <c r="B183" s="4">
        <v>170804130214</v>
      </c>
      <c r="C183" s="121">
        <v>43.846153846153847</v>
      </c>
      <c r="E183" s="121">
        <v>34.705882352941174</v>
      </c>
    </row>
    <row r="184" spans="1:5" x14ac:dyDescent="0.25">
      <c r="A184" s="2">
        <v>174</v>
      </c>
      <c r="B184" s="4">
        <v>170804130215</v>
      </c>
      <c r="C184" s="121">
        <v>31.53846153846154</v>
      </c>
      <c r="E184" s="121">
        <v>32.352941176470587</v>
      </c>
    </row>
    <row r="185" spans="1:5" x14ac:dyDescent="0.25">
      <c r="A185" s="2">
        <v>175</v>
      </c>
      <c r="B185" s="4">
        <v>170804130216</v>
      </c>
      <c r="C185" s="121">
        <v>43.846153846153847</v>
      </c>
      <c r="E185" s="121">
        <v>39.411764705882355</v>
      </c>
    </row>
    <row r="186" spans="1:5" x14ac:dyDescent="0.25">
      <c r="A186" s="2">
        <v>176</v>
      </c>
      <c r="B186" s="4">
        <v>170804130217</v>
      </c>
      <c r="C186" s="121">
        <v>40</v>
      </c>
      <c r="E186" s="121">
        <v>41.764705882352942</v>
      </c>
    </row>
    <row r="187" spans="1:5" x14ac:dyDescent="0.25">
      <c r="A187" s="2">
        <v>177</v>
      </c>
      <c r="B187" s="4">
        <v>170804130218</v>
      </c>
      <c r="C187" s="121">
        <v>44.615384615384613</v>
      </c>
      <c r="E187" s="121">
        <v>41.764705882352942</v>
      </c>
    </row>
    <row r="188" spans="1:5" x14ac:dyDescent="0.25">
      <c r="A188" s="2">
        <v>178</v>
      </c>
      <c r="B188" s="4">
        <v>170804130220</v>
      </c>
      <c r="C188" s="121">
        <v>33.846153846153847</v>
      </c>
      <c r="E188" s="121">
        <v>31.764705882352942</v>
      </c>
    </row>
    <row r="189" spans="1:5" x14ac:dyDescent="0.25">
      <c r="A189" s="2">
        <v>179</v>
      </c>
      <c r="B189" s="4">
        <v>170804130221</v>
      </c>
      <c r="C189" s="121">
        <v>43.846153846153847</v>
      </c>
      <c r="E189" s="121">
        <v>41.176470588235297</v>
      </c>
    </row>
    <row r="190" spans="1:5" x14ac:dyDescent="0.25">
      <c r="A190" s="2">
        <v>180</v>
      </c>
      <c r="B190" s="4">
        <v>170804130222</v>
      </c>
      <c r="C190" s="121">
        <v>30.76923076923077</v>
      </c>
      <c r="E190" s="121">
        <v>32.941176470588232</v>
      </c>
    </row>
    <row r="191" spans="1:5" x14ac:dyDescent="0.25">
      <c r="A191" s="2">
        <v>181</v>
      </c>
      <c r="B191" s="4">
        <v>170804130223</v>
      </c>
      <c r="C191" s="121">
        <v>39.230769230769234</v>
      </c>
      <c r="E191" s="121">
        <v>40</v>
      </c>
    </row>
    <row r="192" spans="1:5" x14ac:dyDescent="0.25">
      <c r="A192" s="2">
        <v>182</v>
      </c>
      <c r="B192" s="4">
        <v>170804130224</v>
      </c>
      <c r="C192" s="121">
        <v>40</v>
      </c>
      <c r="E192" s="121">
        <v>30</v>
      </c>
    </row>
    <row r="193" spans="1:5" x14ac:dyDescent="0.25">
      <c r="A193" s="2">
        <v>183</v>
      </c>
      <c r="B193" s="4">
        <v>170804130226</v>
      </c>
      <c r="C193" s="121">
        <v>34.615384615384613</v>
      </c>
      <c r="E193" s="121">
        <v>38.823529411764703</v>
      </c>
    </row>
    <row r="194" spans="1:5" x14ac:dyDescent="0.25">
      <c r="A194" s="2">
        <v>184</v>
      </c>
      <c r="B194" s="4">
        <v>170804130227</v>
      </c>
      <c r="C194" s="121">
        <v>44.615384615384613</v>
      </c>
      <c r="E194" s="121">
        <v>42.352941176470587</v>
      </c>
    </row>
    <row r="195" spans="1:5" x14ac:dyDescent="0.25">
      <c r="A195" s="2">
        <v>185</v>
      </c>
      <c r="B195" s="4">
        <v>170804130228</v>
      </c>
      <c r="C195" s="121">
        <v>43.846153846153847</v>
      </c>
      <c r="E195" s="121">
        <v>36.470588235294116</v>
      </c>
    </row>
    <row r="196" spans="1:5" x14ac:dyDescent="0.25">
      <c r="A196" s="2">
        <v>186</v>
      </c>
      <c r="B196" s="4">
        <v>170804130229</v>
      </c>
      <c r="C196" s="121">
        <v>35.384615384615387</v>
      </c>
      <c r="E196" s="121">
        <v>38.823529411764703</v>
      </c>
    </row>
    <row r="197" spans="1:5" x14ac:dyDescent="0.25">
      <c r="A197" s="2">
        <v>187</v>
      </c>
      <c r="B197" s="4">
        <v>170804130230</v>
      </c>
      <c r="C197" s="121">
        <v>40</v>
      </c>
      <c r="E197" s="121">
        <v>38.823529411764703</v>
      </c>
    </row>
    <row r="198" spans="1:5" x14ac:dyDescent="0.25">
      <c r="A198" s="2">
        <v>188</v>
      </c>
      <c r="B198" s="4">
        <v>170804130231</v>
      </c>
      <c r="C198" s="121">
        <v>43.846153846153847</v>
      </c>
      <c r="E198" s="121">
        <v>40</v>
      </c>
    </row>
    <row r="199" spans="1:5" x14ac:dyDescent="0.25">
      <c r="A199" s="2">
        <v>189</v>
      </c>
      <c r="B199" s="4">
        <v>170804130233</v>
      </c>
      <c r="C199" s="121">
        <v>33.846153846153847</v>
      </c>
      <c r="E199" s="121">
        <v>32.941176470588232</v>
      </c>
    </row>
    <row r="200" spans="1:5" x14ac:dyDescent="0.25">
      <c r="A200" s="2">
        <v>190</v>
      </c>
      <c r="B200" s="4">
        <v>170804130234</v>
      </c>
      <c r="C200" s="121">
        <v>40.769230769230766</v>
      </c>
      <c r="E200" s="121">
        <v>41.764705882352942</v>
      </c>
    </row>
    <row r="201" spans="1:5" x14ac:dyDescent="0.25">
      <c r="A201" s="2">
        <v>191</v>
      </c>
      <c r="B201" s="4">
        <v>170804130238</v>
      </c>
      <c r="C201" s="121">
        <v>37.692307692307693</v>
      </c>
      <c r="E201" s="121">
        <v>35.882352941176471</v>
      </c>
    </row>
    <row r="202" spans="1:5" x14ac:dyDescent="0.25">
      <c r="A202" s="2">
        <v>192</v>
      </c>
      <c r="B202" s="4">
        <v>170804130239</v>
      </c>
      <c r="C202" s="121">
        <v>46.153846153846153</v>
      </c>
      <c r="E202" s="121">
        <v>40</v>
      </c>
    </row>
    <row r="203" spans="1:5" x14ac:dyDescent="0.25">
      <c r="A203" s="2">
        <v>193</v>
      </c>
      <c r="B203" s="4">
        <v>170804130240</v>
      </c>
      <c r="C203" s="121">
        <v>34.615384615384613</v>
      </c>
      <c r="E203" s="121">
        <v>28.823529411764707</v>
      </c>
    </row>
    <row r="204" spans="1:5" x14ac:dyDescent="0.25">
      <c r="A204" s="2">
        <v>194</v>
      </c>
      <c r="B204" s="4">
        <v>170804130241</v>
      </c>
      <c r="C204" s="121">
        <v>34.615384615384613</v>
      </c>
      <c r="E204" s="121">
        <v>31.176470588235293</v>
      </c>
    </row>
    <row r="205" spans="1:5" x14ac:dyDescent="0.25">
      <c r="A205" s="2">
        <v>195</v>
      </c>
      <c r="B205" s="4">
        <v>170804130242</v>
      </c>
      <c r="C205" s="121">
        <v>41.53846153846154</v>
      </c>
      <c r="E205" s="121">
        <v>40</v>
      </c>
    </row>
    <row r="206" spans="1:5" x14ac:dyDescent="0.25">
      <c r="A206" s="2">
        <v>196</v>
      </c>
      <c r="B206" s="4">
        <v>170804130243</v>
      </c>
      <c r="C206" s="121">
        <v>26.923076923076923</v>
      </c>
      <c r="E206" s="121">
        <v>25.294117647058822</v>
      </c>
    </row>
    <row r="207" spans="1:5" x14ac:dyDescent="0.25">
      <c r="A207" s="2">
        <v>197</v>
      </c>
      <c r="B207" s="4">
        <v>170804130244</v>
      </c>
      <c r="C207" s="121">
        <v>46.92307692307692</v>
      </c>
      <c r="E207" s="121">
        <v>40.588235294117645</v>
      </c>
    </row>
    <row r="208" spans="1:5" x14ac:dyDescent="0.25">
      <c r="A208" s="2">
        <v>198</v>
      </c>
      <c r="B208" s="4">
        <v>170804130245</v>
      </c>
      <c r="C208" s="121">
        <v>46.92307692307692</v>
      </c>
      <c r="E208" s="121">
        <v>44.117647058823529</v>
      </c>
    </row>
    <row r="209" spans="1:5" x14ac:dyDescent="0.25">
      <c r="A209" s="2">
        <v>199</v>
      </c>
      <c r="B209" s="4">
        <v>170804130246</v>
      </c>
      <c r="C209" s="121">
        <v>47.692307692307693</v>
      </c>
      <c r="E209" s="121">
        <v>41.176470588235297</v>
      </c>
    </row>
    <row r="210" spans="1:5" x14ac:dyDescent="0.25">
      <c r="A210" s="2">
        <v>200</v>
      </c>
      <c r="B210" s="4">
        <v>170804130247</v>
      </c>
      <c r="C210" s="121">
        <v>46.92307692307692</v>
      </c>
      <c r="E210" s="121">
        <v>40.588235294117645</v>
      </c>
    </row>
    <row r="211" spans="1:5" x14ac:dyDescent="0.25">
      <c r="A211" s="2">
        <v>201</v>
      </c>
      <c r="B211" s="4">
        <v>170804130248</v>
      </c>
      <c r="C211" s="121">
        <v>45.384615384615387</v>
      </c>
      <c r="E211" s="121">
        <v>34.705882352941174</v>
      </c>
    </row>
    <row r="212" spans="1:5" x14ac:dyDescent="0.25">
      <c r="A212" s="2">
        <v>202</v>
      </c>
      <c r="B212" s="4">
        <v>170804130249</v>
      </c>
      <c r="C212" s="121">
        <v>41.53846153846154</v>
      </c>
      <c r="E212" s="121">
        <v>38.823529411764703</v>
      </c>
    </row>
    <row r="213" spans="1:5" x14ac:dyDescent="0.25">
      <c r="A213" s="2">
        <v>203</v>
      </c>
      <c r="B213" s="4">
        <v>170804130250</v>
      </c>
      <c r="C213" s="121">
        <v>42.307692307692307</v>
      </c>
      <c r="E213" s="121">
        <v>36.470588235294116</v>
      </c>
    </row>
    <row r="214" spans="1:5" x14ac:dyDescent="0.25">
      <c r="A214" s="2">
        <v>204</v>
      </c>
      <c r="B214" s="4">
        <v>170804130251</v>
      </c>
      <c r="C214" s="121">
        <v>44.615384615384613</v>
      </c>
      <c r="E214" s="121">
        <v>40.588235294117645</v>
      </c>
    </row>
    <row r="215" spans="1:5" x14ac:dyDescent="0.25">
      <c r="A215" s="2">
        <v>205</v>
      </c>
      <c r="B215" s="4">
        <v>170804130253</v>
      </c>
      <c r="C215" s="121">
        <v>30</v>
      </c>
      <c r="E215" s="121">
        <v>29.411764705882351</v>
      </c>
    </row>
    <row r="216" spans="1:5" x14ac:dyDescent="0.25">
      <c r="A216" s="2">
        <v>206</v>
      </c>
      <c r="B216" s="4">
        <v>170804130254</v>
      </c>
      <c r="C216" s="121">
        <v>41.53846153846154</v>
      </c>
      <c r="E216" s="121">
        <v>39.411764705882355</v>
      </c>
    </row>
    <row r="217" spans="1:5" x14ac:dyDescent="0.25">
      <c r="A217" s="2">
        <v>207</v>
      </c>
      <c r="B217" s="4">
        <v>170804130255</v>
      </c>
      <c r="C217" s="121">
        <v>36.153846153846153</v>
      </c>
      <c r="E217" s="121">
        <v>34.117647058823529</v>
      </c>
    </row>
    <row r="218" spans="1:5" x14ac:dyDescent="0.25">
      <c r="A218" s="2">
        <v>208</v>
      </c>
      <c r="B218" s="4">
        <v>170804130256</v>
      </c>
      <c r="C218" s="121">
        <v>36.153846153846153</v>
      </c>
      <c r="E218" s="121">
        <v>40</v>
      </c>
    </row>
    <row r="219" spans="1:5" x14ac:dyDescent="0.25">
      <c r="A219" s="2">
        <v>209</v>
      </c>
      <c r="B219" s="4">
        <v>170804130257</v>
      </c>
      <c r="C219" s="121">
        <v>26.923076923076923</v>
      </c>
      <c r="E219" s="121">
        <v>24.117647058823529</v>
      </c>
    </row>
    <row r="220" spans="1:5" x14ac:dyDescent="0.25">
      <c r="A220" s="2">
        <v>210</v>
      </c>
      <c r="B220" s="4">
        <v>170804130258</v>
      </c>
      <c r="C220" s="121">
        <v>42.307692307692307</v>
      </c>
      <c r="E220" s="121">
        <v>30</v>
      </c>
    </row>
    <row r="221" spans="1:5" x14ac:dyDescent="0.25">
      <c r="A221" s="2">
        <v>211</v>
      </c>
      <c r="B221" s="4">
        <v>170804130259</v>
      </c>
      <c r="C221" s="121">
        <v>33.07692307692308</v>
      </c>
      <c r="E221" s="121">
        <v>23.529411764705884</v>
      </c>
    </row>
    <row r="222" spans="1:5" x14ac:dyDescent="0.25">
      <c r="A222" s="2">
        <v>212</v>
      </c>
      <c r="B222" s="4">
        <v>170804130260</v>
      </c>
      <c r="C222" s="121">
        <v>44.615384615384613</v>
      </c>
      <c r="E222" s="121">
        <v>35.882352941176471</v>
      </c>
    </row>
    <row r="223" spans="1:5" x14ac:dyDescent="0.25">
      <c r="A223" s="2">
        <v>213</v>
      </c>
      <c r="B223" s="4">
        <v>170804130261</v>
      </c>
      <c r="C223" s="121">
        <v>27.692307692307693</v>
      </c>
      <c r="E223" s="121">
        <v>23.529411764705884</v>
      </c>
    </row>
    <row r="224" spans="1:5" x14ac:dyDescent="0.25">
      <c r="A224" s="2">
        <v>214</v>
      </c>
      <c r="B224" s="4">
        <v>170804130262</v>
      </c>
      <c r="C224" s="121">
        <v>41.53846153846154</v>
      </c>
      <c r="E224" s="121">
        <v>39.411764705882355</v>
      </c>
    </row>
    <row r="225" spans="1:5" x14ac:dyDescent="0.25">
      <c r="A225" s="2">
        <v>215</v>
      </c>
      <c r="B225" s="4">
        <v>170804130263</v>
      </c>
      <c r="C225" s="121">
        <v>44.615384615384613</v>
      </c>
      <c r="E225" s="121">
        <v>37.058823529411768</v>
      </c>
    </row>
    <row r="226" spans="1:5" x14ac:dyDescent="0.25">
      <c r="A226" s="2">
        <v>216</v>
      </c>
      <c r="B226" s="4">
        <v>170804130264</v>
      </c>
      <c r="C226" s="121">
        <v>43.07692307692308</v>
      </c>
      <c r="E226" s="121">
        <v>30.588235294117649</v>
      </c>
    </row>
    <row r="227" spans="1:5" x14ac:dyDescent="0.25">
      <c r="A227" s="2">
        <v>217</v>
      </c>
      <c r="B227" s="4">
        <v>170804130265</v>
      </c>
      <c r="C227" s="121">
        <v>39.230769230769234</v>
      </c>
      <c r="E227" s="121">
        <v>30.588235294117649</v>
      </c>
    </row>
    <row r="228" spans="1:5" x14ac:dyDescent="0.25">
      <c r="A228" s="2">
        <v>218</v>
      </c>
      <c r="B228" s="4">
        <v>170804130266</v>
      </c>
      <c r="C228" s="121">
        <v>40.769230769230766</v>
      </c>
      <c r="E228" s="121">
        <v>37.647058823529413</v>
      </c>
    </row>
    <row r="229" spans="1:5" x14ac:dyDescent="0.25">
      <c r="A229" s="2">
        <v>219</v>
      </c>
      <c r="B229" s="4">
        <v>170804130267</v>
      </c>
      <c r="C229" s="121">
        <v>40.769230769230766</v>
      </c>
      <c r="E229" s="121">
        <v>37.647058823529413</v>
      </c>
    </row>
    <row r="230" spans="1:5" x14ac:dyDescent="0.25">
      <c r="A230" s="2">
        <v>220</v>
      </c>
      <c r="B230" s="4">
        <v>170804130268</v>
      </c>
      <c r="C230" s="121">
        <v>46.153846153846153</v>
      </c>
      <c r="E230" s="121">
        <v>38.823529411764703</v>
      </c>
    </row>
    <row r="231" spans="1:5" x14ac:dyDescent="0.25">
      <c r="A231" s="2">
        <v>221</v>
      </c>
      <c r="B231" s="4">
        <v>170804130269</v>
      </c>
      <c r="C231" s="121">
        <v>38.46153846153846</v>
      </c>
      <c r="E231" s="121">
        <v>37.058823529411768</v>
      </c>
    </row>
    <row r="232" spans="1:5" x14ac:dyDescent="0.25">
      <c r="A232" s="2">
        <v>222</v>
      </c>
      <c r="B232" s="4">
        <v>170804130270</v>
      </c>
      <c r="C232" s="121">
        <v>38.46153846153846</v>
      </c>
      <c r="E232" s="121">
        <v>41.176470588235297</v>
      </c>
    </row>
    <row r="233" spans="1:5" x14ac:dyDescent="0.25">
      <c r="A233" s="2">
        <v>223</v>
      </c>
      <c r="B233" s="4">
        <v>170804130271</v>
      </c>
      <c r="C233" s="121">
        <v>36.153846153846153</v>
      </c>
      <c r="E233" s="121">
        <v>40.588235294117645</v>
      </c>
    </row>
    <row r="234" spans="1:5" x14ac:dyDescent="0.25">
      <c r="A234" s="2">
        <v>224</v>
      </c>
      <c r="B234" s="4">
        <v>170804130272</v>
      </c>
      <c r="C234" s="121">
        <v>40.769230769230766</v>
      </c>
      <c r="E234" s="121">
        <v>35.882352941176471</v>
      </c>
    </row>
    <row r="235" spans="1:5" x14ac:dyDescent="0.25">
      <c r="A235" s="2">
        <v>225</v>
      </c>
      <c r="B235" s="4">
        <v>170804130273</v>
      </c>
      <c r="C235" s="121">
        <v>35.384615384615387</v>
      </c>
      <c r="E235" s="121">
        <v>34.705882352941174</v>
      </c>
    </row>
    <row r="236" spans="1:5" x14ac:dyDescent="0.25">
      <c r="A236" s="2">
        <v>226</v>
      </c>
      <c r="B236" s="4">
        <v>170804130274</v>
      </c>
      <c r="C236" s="121">
        <v>43.846153846153847</v>
      </c>
      <c r="E236" s="121">
        <v>42.352941176470587</v>
      </c>
    </row>
    <row r="237" spans="1:5" x14ac:dyDescent="0.25">
      <c r="A237" s="2">
        <v>227</v>
      </c>
      <c r="B237" s="4">
        <v>170804130275</v>
      </c>
      <c r="C237" s="121">
        <v>35.384615384615387</v>
      </c>
      <c r="E237" s="121">
        <v>31.764705882352942</v>
      </c>
    </row>
    <row r="238" spans="1:5" x14ac:dyDescent="0.25">
      <c r="A238" s="2">
        <v>228</v>
      </c>
      <c r="B238" s="4">
        <v>170804130276</v>
      </c>
      <c r="C238" s="121">
        <v>37.692307692307693</v>
      </c>
      <c r="E238" s="121">
        <v>34.117647058823529</v>
      </c>
    </row>
    <row r="239" spans="1:5" x14ac:dyDescent="0.25">
      <c r="A239" s="2">
        <v>229</v>
      </c>
      <c r="B239" s="4">
        <v>170804130277</v>
      </c>
      <c r="C239" s="121">
        <v>32.307692307692307</v>
      </c>
      <c r="E239" s="121">
        <v>38.823529411764703</v>
      </c>
    </row>
    <row r="240" spans="1:5" x14ac:dyDescent="0.25">
      <c r="A240" s="2">
        <v>230</v>
      </c>
      <c r="B240" s="4">
        <v>170804130278</v>
      </c>
      <c r="C240" s="121">
        <v>42.307692307692307</v>
      </c>
      <c r="E240" s="121">
        <v>41.176470588235297</v>
      </c>
    </row>
    <row r="241" spans="1:5" x14ac:dyDescent="0.25">
      <c r="A241" s="2">
        <v>231</v>
      </c>
      <c r="B241" s="4">
        <v>170804130279</v>
      </c>
      <c r="C241" s="121">
        <v>44.615384615384613</v>
      </c>
      <c r="E241" s="121">
        <v>40.588235294117645</v>
      </c>
    </row>
    <row r="242" spans="1:5" x14ac:dyDescent="0.25">
      <c r="A242" s="2">
        <v>232</v>
      </c>
      <c r="B242" s="4">
        <v>170804130280</v>
      </c>
      <c r="C242" s="121">
        <v>41.53846153846154</v>
      </c>
      <c r="E242" s="121">
        <v>41.176470588235297</v>
      </c>
    </row>
    <row r="243" spans="1:5" x14ac:dyDescent="0.25">
      <c r="A243" s="2">
        <v>233</v>
      </c>
      <c r="B243" s="4">
        <v>170804130281</v>
      </c>
      <c r="C243" s="121">
        <v>35.384615384615387</v>
      </c>
      <c r="E243" s="121">
        <v>26.470588235294116</v>
      </c>
    </row>
    <row r="244" spans="1:5" x14ac:dyDescent="0.25">
      <c r="A244" s="2">
        <v>234</v>
      </c>
      <c r="B244" s="4">
        <v>170804130282</v>
      </c>
      <c r="C244" s="121">
        <v>46.153846153846153</v>
      </c>
      <c r="E244" s="121">
        <v>37.058823529411768</v>
      </c>
    </row>
    <row r="245" spans="1:5" x14ac:dyDescent="0.25">
      <c r="A245" s="2">
        <v>235</v>
      </c>
      <c r="B245" s="4">
        <v>170804130283</v>
      </c>
      <c r="C245" s="121">
        <v>37.692307692307693</v>
      </c>
      <c r="E245" s="121">
        <v>34.705882352941174</v>
      </c>
    </row>
    <row r="246" spans="1:5" x14ac:dyDescent="0.25">
      <c r="A246" s="2">
        <v>236</v>
      </c>
      <c r="B246" s="4">
        <v>170804130284</v>
      </c>
      <c r="C246" s="121">
        <v>35.384615384615387</v>
      </c>
      <c r="E246" s="121">
        <v>35.294117647058826</v>
      </c>
    </row>
    <row r="247" spans="1:5" x14ac:dyDescent="0.25">
      <c r="A247" s="2">
        <v>237</v>
      </c>
      <c r="B247" s="4">
        <v>170804130285</v>
      </c>
      <c r="C247" s="121">
        <v>42.307692307692307</v>
      </c>
      <c r="E247" s="121">
        <v>38.235294117647058</v>
      </c>
    </row>
    <row r="248" spans="1:5" x14ac:dyDescent="0.25">
      <c r="A248" s="2">
        <v>238</v>
      </c>
      <c r="B248" s="4">
        <v>170804130286</v>
      </c>
      <c r="C248" s="121">
        <v>39.230769230769234</v>
      </c>
      <c r="E248" s="121">
        <v>34.117647058823529</v>
      </c>
    </row>
    <row r="249" spans="1:5" x14ac:dyDescent="0.25">
      <c r="A249" s="2">
        <v>239</v>
      </c>
      <c r="B249" s="4">
        <v>170804130287</v>
      </c>
      <c r="C249" s="121">
        <v>34.615384615384613</v>
      </c>
      <c r="E249" s="121">
        <v>34.705882352941174</v>
      </c>
    </row>
    <row r="250" spans="1:5" x14ac:dyDescent="0.25">
      <c r="A250" s="2">
        <v>240</v>
      </c>
      <c r="B250" s="4">
        <v>170804130288</v>
      </c>
      <c r="C250" s="121">
        <v>43.846153846153847</v>
      </c>
      <c r="E250" s="121">
        <v>35.882352941176471</v>
      </c>
    </row>
    <row r="251" spans="1:5" x14ac:dyDescent="0.25">
      <c r="A251" s="2">
        <v>241</v>
      </c>
      <c r="B251" s="4">
        <v>170804130289</v>
      </c>
      <c r="C251" s="121">
        <v>45.384615384615387</v>
      </c>
      <c r="E251" s="121">
        <v>40</v>
      </c>
    </row>
    <row r="252" spans="1:5" x14ac:dyDescent="0.25">
      <c r="A252" s="2">
        <v>242</v>
      </c>
      <c r="B252" s="4">
        <v>170804130291</v>
      </c>
      <c r="C252" s="121">
        <v>21.53846153846154</v>
      </c>
      <c r="E252" s="121">
        <v>24.705882352941178</v>
      </c>
    </row>
    <row r="253" spans="1:5" x14ac:dyDescent="0.25">
      <c r="A253" s="2">
        <v>243</v>
      </c>
      <c r="B253" s="4">
        <v>170804130292</v>
      </c>
      <c r="C253" s="121">
        <v>40.769230769230766</v>
      </c>
      <c r="E253" s="121">
        <v>37.058823529411768</v>
      </c>
    </row>
    <row r="254" spans="1:5" x14ac:dyDescent="0.25">
      <c r="A254" s="2">
        <v>244</v>
      </c>
      <c r="B254" s="4">
        <v>170804130293</v>
      </c>
      <c r="C254" s="121">
        <v>45.384615384615387</v>
      </c>
      <c r="E254" s="121">
        <v>40.588235294117645</v>
      </c>
    </row>
    <row r="255" spans="1:5" x14ac:dyDescent="0.25">
      <c r="A255" s="2">
        <v>245</v>
      </c>
      <c r="B255" s="4">
        <v>170804130294</v>
      </c>
      <c r="C255" s="121">
        <v>42.307692307692307</v>
      </c>
      <c r="E255" s="121">
        <v>40</v>
      </c>
    </row>
    <row r="256" spans="1:5" x14ac:dyDescent="0.25">
      <c r="A256" s="2">
        <v>246</v>
      </c>
      <c r="B256" s="4">
        <v>170804130295</v>
      </c>
      <c r="C256" s="121">
        <v>38.46153846153846</v>
      </c>
      <c r="E256" s="121">
        <v>35.294117647058826</v>
      </c>
    </row>
    <row r="257" spans="1:5" x14ac:dyDescent="0.25">
      <c r="A257" s="2">
        <v>247</v>
      </c>
      <c r="B257" s="4">
        <v>170804130296</v>
      </c>
      <c r="C257" s="121">
        <v>38.46153846153846</v>
      </c>
      <c r="E257" s="121">
        <v>40</v>
      </c>
    </row>
    <row r="258" spans="1:5" x14ac:dyDescent="0.25">
      <c r="A258" s="2">
        <v>248</v>
      </c>
      <c r="B258" s="4">
        <v>170804130297</v>
      </c>
      <c r="C258" s="121">
        <v>37.692307692307693</v>
      </c>
      <c r="E258" s="121">
        <v>39.411764705882355</v>
      </c>
    </row>
    <row r="259" spans="1:5" x14ac:dyDescent="0.25">
      <c r="A259" s="2">
        <v>249</v>
      </c>
      <c r="B259" s="4">
        <v>170804130298</v>
      </c>
      <c r="C259" s="121">
        <v>39.230769230769234</v>
      </c>
      <c r="E259" s="121">
        <v>41.176470588235297</v>
      </c>
    </row>
    <row r="260" spans="1:5" x14ac:dyDescent="0.25">
      <c r="A260" s="2">
        <v>250</v>
      </c>
      <c r="B260" s="4">
        <v>170804130299</v>
      </c>
      <c r="C260" s="121">
        <v>35.384615384615387</v>
      </c>
      <c r="E260" s="121">
        <v>34.117647058823529</v>
      </c>
    </row>
    <row r="261" spans="1:5" x14ac:dyDescent="0.25">
      <c r="A261" s="2">
        <v>251</v>
      </c>
      <c r="B261" s="4">
        <v>170804130300</v>
      </c>
      <c r="C261" s="121">
        <v>44.615384615384613</v>
      </c>
      <c r="E261" s="121">
        <v>40.588235294117645</v>
      </c>
    </row>
    <row r="262" spans="1:5" x14ac:dyDescent="0.25">
      <c r="A262" s="2">
        <v>252</v>
      </c>
      <c r="B262" s="4">
        <v>170804130301</v>
      </c>
      <c r="C262" s="121">
        <v>34.615384615384613</v>
      </c>
      <c r="E262" s="121">
        <v>32.352941176470587</v>
      </c>
    </row>
    <row r="263" spans="1:5" x14ac:dyDescent="0.25">
      <c r="A263" s="2">
        <v>253</v>
      </c>
      <c r="B263" s="4">
        <v>170804130302</v>
      </c>
      <c r="C263" s="121">
        <v>28.46153846153846</v>
      </c>
      <c r="E263" s="121">
        <v>31.176470588235293</v>
      </c>
    </row>
    <row r="264" spans="1:5" x14ac:dyDescent="0.25">
      <c r="A264" s="2">
        <v>254</v>
      </c>
      <c r="B264" s="4">
        <v>170804130303</v>
      </c>
      <c r="C264" s="121">
        <v>40</v>
      </c>
      <c r="E264" s="121">
        <v>37.647058823529413</v>
      </c>
    </row>
    <row r="265" spans="1:5" x14ac:dyDescent="0.25">
      <c r="A265" s="2">
        <v>255</v>
      </c>
      <c r="B265" s="4">
        <v>170804130304</v>
      </c>
      <c r="C265" s="121">
        <v>35.384615384615387</v>
      </c>
      <c r="E265" s="121">
        <v>42.352941176470587</v>
      </c>
    </row>
    <row r="266" spans="1:5" x14ac:dyDescent="0.25">
      <c r="A266" s="2">
        <v>256</v>
      </c>
      <c r="B266" s="4">
        <v>170804130305</v>
      </c>
      <c r="C266" s="121">
        <v>36.153846153846153</v>
      </c>
      <c r="E266" s="121">
        <v>35.882352941176471</v>
      </c>
    </row>
    <row r="267" spans="1:5" x14ac:dyDescent="0.25">
      <c r="A267" s="2">
        <v>257</v>
      </c>
      <c r="B267" s="4">
        <v>170804130306</v>
      </c>
      <c r="C267" s="121">
        <v>47.692307692307693</v>
      </c>
      <c r="E267" s="121">
        <v>43.529411764705884</v>
      </c>
    </row>
    <row r="268" spans="1:5" x14ac:dyDescent="0.25">
      <c r="A268" s="2">
        <v>258</v>
      </c>
      <c r="B268" s="4">
        <v>170804130307</v>
      </c>
      <c r="C268" s="121">
        <v>41.53846153846154</v>
      </c>
      <c r="E268" s="121">
        <v>34.705882352941174</v>
      </c>
    </row>
    <row r="269" spans="1:5" x14ac:dyDescent="0.25">
      <c r="A269" s="2">
        <v>259</v>
      </c>
      <c r="B269" s="4">
        <v>170804130308</v>
      </c>
      <c r="C269" s="121">
        <v>46.153846153846153</v>
      </c>
      <c r="E269" s="121">
        <v>40.588235294117645</v>
      </c>
    </row>
    <row r="270" spans="1:5" x14ac:dyDescent="0.25">
      <c r="A270" s="2">
        <v>260</v>
      </c>
      <c r="B270" s="4">
        <v>170804130309</v>
      </c>
      <c r="C270" s="121">
        <v>35.384615384615387</v>
      </c>
      <c r="E270" s="121">
        <v>36.470588235294116</v>
      </c>
    </row>
    <row r="271" spans="1:5" x14ac:dyDescent="0.25">
      <c r="A271" s="2">
        <v>261</v>
      </c>
      <c r="B271" s="4">
        <v>170804130310</v>
      </c>
      <c r="C271" s="121">
        <v>36.153846153846153</v>
      </c>
      <c r="E271" s="121">
        <v>35.882352941176471</v>
      </c>
    </row>
    <row r="272" spans="1:5" x14ac:dyDescent="0.25">
      <c r="A272" s="2">
        <v>262</v>
      </c>
      <c r="B272" s="4">
        <v>170804130311</v>
      </c>
      <c r="C272" s="121">
        <v>40.769230769230766</v>
      </c>
      <c r="E272" s="121">
        <v>41.176470588235297</v>
      </c>
    </row>
    <row r="273" spans="1:5" x14ac:dyDescent="0.25">
      <c r="A273" s="2">
        <v>263</v>
      </c>
      <c r="B273" s="4">
        <v>170804130312</v>
      </c>
      <c r="C273" s="121">
        <v>39.230769230769234</v>
      </c>
      <c r="E273" s="121">
        <v>40.588235294117645</v>
      </c>
    </row>
    <row r="274" spans="1:5" x14ac:dyDescent="0.25">
      <c r="A274" s="2">
        <v>264</v>
      </c>
      <c r="B274" s="4">
        <v>170804130313</v>
      </c>
      <c r="C274" s="121">
        <v>35.384615384615387</v>
      </c>
      <c r="E274" s="121">
        <v>32.941176470588232</v>
      </c>
    </row>
    <row r="275" spans="1:5" x14ac:dyDescent="0.25">
      <c r="A275" s="2">
        <v>265</v>
      </c>
      <c r="B275" s="4">
        <v>170804130314</v>
      </c>
      <c r="C275" s="121">
        <v>42.307692307692307</v>
      </c>
      <c r="E275" s="121">
        <v>36.470588235294116</v>
      </c>
    </row>
    <row r="276" spans="1:5" x14ac:dyDescent="0.25">
      <c r="A276" s="2">
        <v>266</v>
      </c>
      <c r="B276" s="4">
        <v>170804130315</v>
      </c>
      <c r="C276" s="121">
        <v>42.307692307692307</v>
      </c>
      <c r="E276" s="121">
        <v>40.588235294117645</v>
      </c>
    </row>
    <row r="277" spans="1:5" x14ac:dyDescent="0.25">
      <c r="A277" s="2">
        <v>267</v>
      </c>
      <c r="B277" s="4">
        <v>170804130317</v>
      </c>
      <c r="C277" s="121">
        <v>30</v>
      </c>
      <c r="E277" s="121">
        <v>34.117647058823529</v>
      </c>
    </row>
    <row r="278" spans="1:5" x14ac:dyDescent="0.25">
      <c r="A278" s="2">
        <v>268</v>
      </c>
      <c r="B278" s="4">
        <v>170804130318</v>
      </c>
      <c r="C278" s="121">
        <v>41.53846153846154</v>
      </c>
      <c r="E278" s="121">
        <v>41.176470588235297</v>
      </c>
    </row>
    <row r="279" spans="1:5" x14ac:dyDescent="0.25">
      <c r="A279" s="2">
        <v>269</v>
      </c>
      <c r="B279" s="4">
        <v>170804130319</v>
      </c>
      <c r="C279" s="121">
        <v>33.07692307692308</v>
      </c>
      <c r="E279" s="121">
        <v>38.823529411764703</v>
      </c>
    </row>
    <row r="280" spans="1:5" x14ac:dyDescent="0.25">
      <c r="A280" s="2">
        <v>270</v>
      </c>
      <c r="B280" s="4">
        <v>170804130320</v>
      </c>
      <c r="C280" s="121">
        <v>40</v>
      </c>
      <c r="E280" s="121">
        <v>40.588235294117645</v>
      </c>
    </row>
    <row r="281" spans="1:5" x14ac:dyDescent="0.25">
      <c r="A281" s="2">
        <v>271</v>
      </c>
      <c r="B281" s="4">
        <v>170804130322</v>
      </c>
      <c r="C281" s="121">
        <v>35.384615384615387</v>
      </c>
      <c r="E281" s="121">
        <v>38.235294117647058</v>
      </c>
    </row>
    <row r="282" spans="1:5" x14ac:dyDescent="0.25">
      <c r="B282" s="4"/>
      <c r="C282" s="121"/>
      <c r="E282" s="121"/>
    </row>
    <row r="283" spans="1:5" x14ac:dyDescent="0.25">
      <c r="B283" s="4"/>
      <c r="C283" s="121"/>
      <c r="E283" s="121"/>
    </row>
    <row r="284" spans="1:5" x14ac:dyDescent="0.25">
      <c r="B284" s="4"/>
      <c r="C284" s="121"/>
      <c r="E284" s="121"/>
    </row>
    <row r="285" spans="1:5" x14ac:dyDescent="0.25">
      <c r="B285" s="4"/>
      <c r="C285" s="121"/>
      <c r="E285" s="121"/>
    </row>
    <row r="286" spans="1:5" x14ac:dyDescent="0.25">
      <c r="B286" s="4"/>
      <c r="C286" s="121"/>
      <c r="E286" s="121"/>
    </row>
    <row r="287" spans="1:5" x14ac:dyDescent="0.25">
      <c r="B287" s="4"/>
      <c r="C287" s="121"/>
      <c r="E287" s="121"/>
    </row>
    <row r="288" spans="1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T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B83E1-1397-4CE6-A5E1-DA3BD81C7FE1}">
  <dimension ref="A1:W293"/>
  <sheetViews>
    <sheetView zoomScale="85" zoomScaleNormal="85" workbookViewId="0">
      <selection activeCell="A16" sqref="A16:E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250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251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252</v>
      </c>
      <c r="B5" s="173"/>
      <c r="C5" s="173"/>
      <c r="D5" s="173"/>
      <c r="E5" s="174"/>
      <c r="F5" s="69"/>
      <c r="G5" s="26" t="s">
        <v>38</v>
      </c>
      <c r="H5" s="40">
        <f>D12</f>
        <v>97.058823529411768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49.264705882352942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73.161764705882348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121">
        <v>42.666666666666671</v>
      </c>
      <c r="D11" s="3">
        <f>COUNTIF(C11:C282,"&gt;="&amp;D10)</f>
        <v>264</v>
      </c>
      <c r="E11" s="121">
        <v>23.529411764705884</v>
      </c>
      <c r="F11" s="95">
        <f>COUNTIF(E11:E282,"&gt;="&amp;F10)</f>
        <v>128</v>
      </c>
      <c r="G11" s="108" t="s">
        <v>5</v>
      </c>
      <c r="H11" s="26">
        <v>3</v>
      </c>
      <c r="I11" s="26">
        <v>2</v>
      </c>
      <c r="J11" s="15">
        <v>2</v>
      </c>
      <c r="K11" s="15">
        <v>3</v>
      </c>
      <c r="L11" s="15">
        <v>3</v>
      </c>
      <c r="M11" s="15">
        <v>3</v>
      </c>
      <c r="N11" s="15">
        <v>2</v>
      </c>
      <c r="O11" s="15">
        <v>3</v>
      </c>
      <c r="P11" s="15"/>
      <c r="Q11" s="15">
        <v>2</v>
      </c>
      <c r="R11" s="15">
        <v>3</v>
      </c>
      <c r="S11" s="15"/>
      <c r="T11" s="1">
        <v>2</v>
      </c>
    </row>
    <row r="12" spans="1:23" ht="24.95" customHeight="1" x14ac:dyDescent="0.25">
      <c r="A12" s="2">
        <v>2</v>
      </c>
      <c r="B12" s="4">
        <v>170804130004</v>
      </c>
      <c r="C12" s="121">
        <v>43</v>
      </c>
      <c r="D12" s="96">
        <f>(264/272)*100</f>
        <v>97.058823529411768</v>
      </c>
      <c r="E12" s="121">
        <v>30.588235294117649</v>
      </c>
      <c r="F12" s="97">
        <f>(134/272)*100</f>
        <v>49.264705882352942</v>
      </c>
      <c r="G12" s="108" t="s">
        <v>4</v>
      </c>
      <c r="H12" s="16">
        <v>2</v>
      </c>
      <c r="I12" s="16"/>
      <c r="J12" s="15">
        <v>3</v>
      </c>
      <c r="K12" s="15">
        <v>3</v>
      </c>
      <c r="L12" s="15">
        <v>3</v>
      </c>
      <c r="M12" s="15">
        <v>2</v>
      </c>
      <c r="N12" s="15"/>
      <c r="O12" s="15">
        <v>2</v>
      </c>
      <c r="P12" s="15"/>
      <c r="Q12" s="15">
        <v>2</v>
      </c>
      <c r="R12" s="15">
        <v>2</v>
      </c>
      <c r="S12" s="15"/>
      <c r="T12" s="1">
        <v>3</v>
      </c>
    </row>
    <row r="13" spans="1:23" ht="24.95" customHeight="1" x14ac:dyDescent="0.25">
      <c r="A13" s="2">
        <v>3</v>
      </c>
      <c r="B13" s="4">
        <v>170804130005</v>
      </c>
      <c r="C13" s="121">
        <v>42.333333333333329</v>
      </c>
      <c r="D13" s="3"/>
      <c r="E13" s="121">
        <v>28.823529411764707</v>
      </c>
      <c r="F13" s="109"/>
      <c r="G13" s="108" t="s">
        <v>3</v>
      </c>
      <c r="H13" s="16"/>
      <c r="I13" s="16">
        <v>2</v>
      </c>
      <c r="J13" s="15">
        <v>2</v>
      </c>
      <c r="K13" s="15"/>
      <c r="L13" s="15">
        <v>3</v>
      </c>
      <c r="M13" s="15">
        <v>2</v>
      </c>
      <c r="N13" s="15">
        <v>3</v>
      </c>
      <c r="O13" s="15">
        <v>2</v>
      </c>
      <c r="P13" s="15">
        <v>2</v>
      </c>
      <c r="Q13" s="15">
        <v>3</v>
      </c>
      <c r="R13" s="15">
        <v>2</v>
      </c>
      <c r="S13" s="15">
        <v>2</v>
      </c>
    </row>
    <row r="14" spans="1:23" ht="24.95" customHeight="1" x14ac:dyDescent="0.25">
      <c r="A14" s="2">
        <v>4</v>
      </c>
      <c r="B14" s="4">
        <v>170804130006</v>
      </c>
      <c r="C14" s="121">
        <v>44.333333333333329</v>
      </c>
      <c r="D14" s="3"/>
      <c r="E14" s="121">
        <v>27.058823529411764</v>
      </c>
      <c r="F14" s="109"/>
      <c r="G14" s="152" t="s">
        <v>87</v>
      </c>
      <c r="H14" s="16">
        <v>2</v>
      </c>
      <c r="I14" s="16">
        <v>3</v>
      </c>
      <c r="J14" s="15">
        <v>2</v>
      </c>
      <c r="K14" s="15">
        <v>3</v>
      </c>
      <c r="L14" s="15">
        <v>2</v>
      </c>
      <c r="M14" s="15">
        <v>2</v>
      </c>
      <c r="N14" s="15">
        <v>3</v>
      </c>
      <c r="O14" s="15">
        <v>2</v>
      </c>
      <c r="P14" s="15">
        <v>3</v>
      </c>
      <c r="Q14" s="15">
        <v>3</v>
      </c>
      <c r="R14" s="15"/>
      <c r="S14" s="15">
        <v>3</v>
      </c>
      <c r="T14" s="1">
        <v>2</v>
      </c>
    </row>
    <row r="15" spans="1:23" ht="24.95" customHeight="1" x14ac:dyDescent="0.25">
      <c r="A15" s="2">
        <v>5</v>
      </c>
      <c r="B15" s="4">
        <v>170804130009</v>
      </c>
      <c r="C15" s="121">
        <v>46.333333333333329</v>
      </c>
      <c r="D15" s="3"/>
      <c r="E15" s="121">
        <v>30.588235294117649</v>
      </c>
      <c r="F15" s="109"/>
      <c r="G15" s="152" t="s">
        <v>88</v>
      </c>
      <c r="H15" s="16">
        <v>3</v>
      </c>
      <c r="I15" s="16">
        <v>3</v>
      </c>
      <c r="J15" s="15">
        <v>3</v>
      </c>
      <c r="K15" s="15">
        <v>3</v>
      </c>
      <c r="L15" s="15">
        <v>3</v>
      </c>
      <c r="M15" s="15">
        <v>3</v>
      </c>
      <c r="N15" s="15">
        <v>2</v>
      </c>
      <c r="O15" s="15">
        <v>3</v>
      </c>
      <c r="P15" s="15">
        <v>2</v>
      </c>
      <c r="Q15" s="15">
        <v>3</v>
      </c>
      <c r="R15" s="15">
        <v>3</v>
      </c>
      <c r="S15" s="15">
        <v>3</v>
      </c>
      <c r="T15" s="1">
        <v>3</v>
      </c>
    </row>
    <row r="16" spans="1:23" ht="24.95" customHeight="1" x14ac:dyDescent="0.25">
      <c r="A16" s="2">
        <v>6</v>
      </c>
      <c r="B16" s="4">
        <v>170804130010</v>
      </c>
      <c r="C16" s="121">
        <v>44.333333333333329</v>
      </c>
      <c r="D16" s="3"/>
      <c r="E16" s="121">
        <v>25.294117647058822</v>
      </c>
      <c r="F16" s="109"/>
      <c r="G16" s="101" t="s">
        <v>2</v>
      </c>
      <c r="H16" s="16">
        <f>AVERAGE(H11:H15)</f>
        <v>2.5</v>
      </c>
      <c r="I16" s="16">
        <f t="shared" ref="I16:T16" si="0">AVERAGE(I11:I15)</f>
        <v>2.5</v>
      </c>
      <c r="J16" s="16">
        <f t="shared" si="0"/>
        <v>2.4</v>
      </c>
      <c r="K16" s="16">
        <f t="shared" si="0"/>
        <v>3</v>
      </c>
      <c r="L16" s="16">
        <f t="shared" si="0"/>
        <v>2.8</v>
      </c>
      <c r="M16" s="16">
        <f t="shared" si="0"/>
        <v>2.4</v>
      </c>
      <c r="N16" s="16">
        <f t="shared" si="0"/>
        <v>2.5</v>
      </c>
      <c r="O16" s="16">
        <f t="shared" si="0"/>
        <v>2.4</v>
      </c>
      <c r="P16" s="16">
        <f t="shared" si="0"/>
        <v>2.3333333333333335</v>
      </c>
      <c r="Q16" s="16">
        <f t="shared" si="0"/>
        <v>2.6</v>
      </c>
      <c r="R16" s="16">
        <f t="shared" si="0"/>
        <v>2.5</v>
      </c>
      <c r="S16" s="16">
        <f t="shared" si="0"/>
        <v>2.6666666666666665</v>
      </c>
      <c r="T16" s="16">
        <f t="shared" si="0"/>
        <v>2.5</v>
      </c>
    </row>
    <row r="17" spans="1:22" ht="35.450000000000003" customHeight="1" x14ac:dyDescent="0.25">
      <c r="A17" s="2">
        <v>7</v>
      </c>
      <c r="B17" s="4">
        <v>170804130012</v>
      </c>
      <c r="C17" s="121">
        <v>43.333333333333329</v>
      </c>
      <c r="D17" s="3"/>
      <c r="E17" s="121">
        <v>24.117647058823529</v>
      </c>
      <c r="F17" s="109"/>
      <c r="G17" s="102" t="s">
        <v>1</v>
      </c>
      <c r="H17" s="103">
        <f>(73.16*H16)/100</f>
        <v>1.8289999999999997</v>
      </c>
      <c r="I17" s="103">
        <f t="shared" ref="I17:T17" si="1">(73.16*I16)/100</f>
        <v>1.8289999999999997</v>
      </c>
      <c r="J17" s="103">
        <f t="shared" si="1"/>
        <v>1.7558399999999998</v>
      </c>
      <c r="K17" s="103">
        <f t="shared" si="1"/>
        <v>2.1947999999999999</v>
      </c>
      <c r="L17" s="103">
        <f t="shared" si="1"/>
        <v>2.0484799999999996</v>
      </c>
      <c r="M17" s="103">
        <f t="shared" si="1"/>
        <v>1.7558399999999998</v>
      </c>
      <c r="N17" s="103">
        <f t="shared" si="1"/>
        <v>1.8289999999999997</v>
      </c>
      <c r="O17" s="103">
        <f t="shared" si="1"/>
        <v>1.7558399999999998</v>
      </c>
      <c r="P17" s="103">
        <f t="shared" si="1"/>
        <v>1.7070666666666667</v>
      </c>
      <c r="Q17" s="103">
        <f t="shared" si="1"/>
        <v>1.9021600000000001</v>
      </c>
      <c r="R17" s="103">
        <f t="shared" si="1"/>
        <v>1.8289999999999997</v>
      </c>
      <c r="S17" s="103">
        <f t="shared" si="1"/>
        <v>1.950933333333333</v>
      </c>
      <c r="T17" s="103">
        <f t="shared" si="1"/>
        <v>1.8289999999999997</v>
      </c>
    </row>
    <row r="18" spans="1:22" ht="38.1" customHeight="1" x14ac:dyDescent="0.25">
      <c r="A18" s="2">
        <v>8</v>
      </c>
      <c r="B18" s="4">
        <v>170804130017</v>
      </c>
      <c r="C18" s="121">
        <v>39.333333333333329</v>
      </c>
      <c r="D18" s="3"/>
      <c r="E18" s="121">
        <v>7.0588235294117645</v>
      </c>
      <c r="F18" s="3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2" ht="24.95" customHeight="1" x14ac:dyDescent="0.25">
      <c r="A19" s="2">
        <v>9</v>
      </c>
      <c r="B19" s="4">
        <v>170804130021</v>
      </c>
      <c r="C19" s="121">
        <v>44.166666666666671</v>
      </c>
      <c r="D19" s="3"/>
      <c r="E19" s="121">
        <v>31.764705882352942</v>
      </c>
      <c r="F19" s="49"/>
    </row>
    <row r="20" spans="1:22" ht="41.1" customHeight="1" x14ac:dyDescent="0.25">
      <c r="A20" s="2">
        <v>10</v>
      </c>
      <c r="B20" s="4">
        <v>170804130022</v>
      </c>
      <c r="C20" s="121">
        <v>43.333333333333329</v>
      </c>
      <c r="D20" s="3"/>
      <c r="E20" s="121">
        <v>22.352941176470587</v>
      </c>
      <c r="F20" s="49"/>
    </row>
    <row r="21" spans="1:22" ht="24.95" customHeight="1" x14ac:dyDescent="0.25">
      <c r="A21" s="2">
        <v>11</v>
      </c>
      <c r="B21" s="4">
        <v>170804130027</v>
      </c>
      <c r="C21" s="121">
        <v>44</v>
      </c>
      <c r="D21" s="3"/>
      <c r="E21" s="121">
        <v>25.882352941176471</v>
      </c>
      <c r="F21" s="49"/>
    </row>
    <row r="22" spans="1:22" ht="24.95" customHeight="1" x14ac:dyDescent="0.25">
      <c r="A22" s="2">
        <v>12</v>
      </c>
      <c r="B22" s="4">
        <v>170804130028</v>
      </c>
      <c r="C22" s="121">
        <v>44.166666666666671</v>
      </c>
      <c r="D22" s="3"/>
      <c r="E22" s="121">
        <v>32.352941176470587</v>
      </c>
      <c r="F22" s="49"/>
      <c r="J22" s="7"/>
      <c r="K22" s="7"/>
    </row>
    <row r="23" spans="1:22" ht="24.95" customHeight="1" x14ac:dyDescent="0.25">
      <c r="A23" s="2">
        <v>13</v>
      </c>
      <c r="B23" s="4">
        <v>170804130031</v>
      </c>
      <c r="C23" s="121">
        <v>44.666666666666671</v>
      </c>
      <c r="D23" s="3"/>
      <c r="E23" s="121">
        <v>26.470588235294116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2" ht="31.5" customHeight="1" x14ac:dyDescent="0.25">
      <c r="A24" s="2">
        <v>14</v>
      </c>
      <c r="B24" s="4">
        <v>170804130032</v>
      </c>
      <c r="C24" s="121">
        <v>48.333333333333329</v>
      </c>
      <c r="D24" s="3"/>
      <c r="E24" s="121">
        <v>19.411764705882351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2" ht="24.95" customHeight="1" x14ac:dyDescent="0.25">
      <c r="A25" s="2">
        <v>15</v>
      </c>
      <c r="B25" s="4">
        <v>170804130033</v>
      </c>
      <c r="C25" s="121">
        <v>43</v>
      </c>
      <c r="D25" s="112"/>
      <c r="E25" s="121">
        <v>25.294117647058822</v>
      </c>
      <c r="F25" s="49"/>
      <c r="H25" s="2"/>
      <c r="N25" s="7"/>
      <c r="O25" s="7"/>
      <c r="P25" s="7"/>
      <c r="Q25" s="7"/>
      <c r="R25" s="7"/>
    </row>
    <row r="26" spans="1:22" ht="24.95" customHeight="1" x14ac:dyDescent="0.25">
      <c r="A26" s="2">
        <v>16</v>
      </c>
      <c r="B26" s="4">
        <v>170804130036</v>
      </c>
      <c r="C26" s="121">
        <v>44.333333333333329</v>
      </c>
      <c r="D26" s="3"/>
      <c r="E26" s="121">
        <v>31.176470588235293</v>
      </c>
      <c r="F26" s="113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42.333333333333329</v>
      </c>
      <c r="D27" s="3"/>
      <c r="E27" s="121">
        <v>32.941176470588232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43.333333333333329</v>
      </c>
      <c r="D28" s="3"/>
      <c r="E28" s="121">
        <v>23.529411764705884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45</v>
      </c>
      <c r="D29" s="3"/>
      <c r="E29" s="121">
        <v>28.823529411764707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44</v>
      </c>
      <c r="D30" s="3"/>
      <c r="E30" s="121">
        <v>31.176470588235293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43.166666666666671</v>
      </c>
      <c r="D31" s="3"/>
      <c r="E31" s="121">
        <v>25.882352941176471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46</v>
      </c>
      <c r="D32" s="3"/>
      <c r="E32" s="121">
        <v>18.823529411764707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46</v>
      </c>
      <c r="D33" s="3"/>
      <c r="E33" s="121">
        <v>30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38.666666666666671</v>
      </c>
      <c r="D34" s="3"/>
      <c r="E34" s="121">
        <v>17.058823529411764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170804130054</v>
      </c>
      <c r="C35" s="121">
        <v>44.666666666666671</v>
      </c>
      <c r="D35" s="3"/>
      <c r="E35" s="121">
        <v>21.176470588235293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26</v>
      </c>
      <c r="B36" s="4">
        <v>170804130056</v>
      </c>
      <c r="C36" s="121">
        <v>42</v>
      </c>
      <c r="D36" s="3"/>
      <c r="E36" s="121">
        <v>24.705882352941178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</row>
    <row r="37" spans="1:23" ht="24.95" customHeight="1" x14ac:dyDescent="0.25">
      <c r="A37" s="2">
        <v>27</v>
      </c>
      <c r="B37" s="4">
        <v>170804130057</v>
      </c>
      <c r="C37" s="121">
        <v>40.666666666666671</v>
      </c>
      <c r="D37" s="3"/>
      <c r="E37" s="121">
        <v>28.823529411764707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1"/>
    </row>
    <row r="38" spans="1:23" ht="24.95" customHeight="1" x14ac:dyDescent="0.25">
      <c r="A38" s="2">
        <v>28</v>
      </c>
      <c r="B38" s="4">
        <v>170804130058</v>
      </c>
      <c r="C38" s="121">
        <v>37</v>
      </c>
      <c r="D38" s="3"/>
      <c r="E38" s="121">
        <v>24.117647058823529</v>
      </c>
      <c r="F38" s="49"/>
    </row>
    <row r="39" spans="1:23" ht="24.95" customHeight="1" x14ac:dyDescent="0.25">
      <c r="A39" s="2">
        <v>29</v>
      </c>
      <c r="B39" s="4">
        <v>170804130059</v>
      </c>
      <c r="C39" s="121">
        <v>44.333333333333329</v>
      </c>
      <c r="D39" s="3"/>
      <c r="E39" s="121">
        <v>24.705882352941178</v>
      </c>
      <c r="F39" s="49"/>
    </row>
    <row r="40" spans="1:23" ht="24.95" customHeight="1" x14ac:dyDescent="0.25">
      <c r="A40" s="2">
        <v>30</v>
      </c>
      <c r="B40" s="4">
        <v>170804130060</v>
      </c>
      <c r="C40" s="121">
        <v>47.666666666666671</v>
      </c>
      <c r="D40" s="3"/>
      <c r="E40" s="121">
        <v>27.647058823529413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43.666666666666671</v>
      </c>
      <c r="D41" s="3"/>
      <c r="E41" s="121">
        <v>25.882352941176471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43.666666666666671</v>
      </c>
      <c r="D42" s="3"/>
      <c r="E42" s="121">
        <v>27.058823529411764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44</v>
      </c>
      <c r="D43" s="3"/>
      <c r="E43" s="121">
        <v>27.058823529411764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47.333333333333329</v>
      </c>
      <c r="D44" s="3"/>
      <c r="E44" s="121">
        <v>28.823529411764707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37.666666666666671</v>
      </c>
      <c r="D45" s="3"/>
      <c r="E45" s="121">
        <v>19.411764705882351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43</v>
      </c>
      <c r="D46" s="3"/>
      <c r="E46" s="121">
        <v>31.764705882352942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45.333333333333329</v>
      </c>
      <c r="D47" s="3"/>
      <c r="E47" s="121">
        <v>25.882352941176471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47</v>
      </c>
      <c r="D48" s="3"/>
      <c r="E48" s="121">
        <v>35.294117647058826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44.333333333333329</v>
      </c>
      <c r="D49" s="3"/>
      <c r="E49" s="121">
        <v>27.647058823529413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170804130075</v>
      </c>
      <c r="C50" s="121">
        <v>43</v>
      </c>
      <c r="D50" s="3"/>
      <c r="E50" s="121">
        <v>32.941176470588232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41</v>
      </c>
      <c r="B51" s="4">
        <v>170804130076</v>
      </c>
      <c r="C51" s="121">
        <v>43</v>
      </c>
      <c r="D51" s="3"/>
      <c r="E51" s="121">
        <v>28.823529411764707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42</v>
      </c>
      <c r="B52" s="4">
        <v>170804130077</v>
      </c>
      <c r="C52" s="121">
        <v>44</v>
      </c>
      <c r="D52" s="112"/>
      <c r="E52" s="121">
        <v>28.823529411764707</v>
      </c>
      <c r="F52" s="49"/>
    </row>
    <row r="53" spans="1:22" ht="24.95" customHeight="1" x14ac:dyDescent="0.25">
      <c r="A53" s="2">
        <v>43</v>
      </c>
      <c r="B53" s="4">
        <v>170804130078</v>
      </c>
      <c r="C53" s="121">
        <v>43.833333333333329</v>
      </c>
      <c r="D53" s="112"/>
      <c r="E53" s="121">
        <v>30</v>
      </c>
      <c r="F53" s="113"/>
    </row>
    <row r="54" spans="1:22" ht="24.95" customHeight="1" x14ac:dyDescent="0.25">
      <c r="A54" s="2">
        <v>44</v>
      </c>
      <c r="B54" s="4">
        <v>170804130079</v>
      </c>
      <c r="C54" s="121">
        <v>46</v>
      </c>
      <c r="D54" s="3"/>
      <c r="E54" s="121">
        <v>31.176470588235293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46</v>
      </c>
      <c r="D55" s="3"/>
      <c r="E55" s="121">
        <v>22.352941176470587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46.166666666666671</v>
      </c>
      <c r="D56" s="3"/>
      <c r="E56" s="121">
        <v>31.764705882352942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41.666666666666671</v>
      </c>
      <c r="D57" s="3"/>
      <c r="E57" s="121">
        <v>29.411764705882351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44.333333333333329</v>
      </c>
      <c r="D58" s="3"/>
      <c r="E58" s="121">
        <v>34.705882352941174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45.666666666666671</v>
      </c>
      <c r="D59" s="3"/>
      <c r="E59" s="121">
        <v>30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38.25</v>
      </c>
      <c r="D60" s="3"/>
      <c r="E60" s="121">
        <v>27.058823529411764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46.333333333333329</v>
      </c>
      <c r="D61" s="3"/>
      <c r="E61" s="121">
        <v>31.764705882352942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45</v>
      </c>
      <c r="D62" s="3"/>
      <c r="E62" s="121">
        <v>31.764705882352942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46.333333333333329</v>
      </c>
      <c r="D63" s="3"/>
      <c r="E63" s="121">
        <v>37.647058823529413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170804130091</v>
      </c>
      <c r="C64" s="121">
        <v>46.333333333333329</v>
      </c>
      <c r="D64" s="3"/>
      <c r="E64" s="121">
        <v>35.882352941176471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6" ht="24.95" customHeight="1" x14ac:dyDescent="0.25">
      <c r="A65" s="2">
        <v>55</v>
      </c>
      <c r="B65" s="4">
        <v>170804130092</v>
      </c>
      <c r="C65" s="121">
        <v>46.5</v>
      </c>
      <c r="D65" s="3"/>
      <c r="E65" s="121">
        <v>33.529411764705884</v>
      </c>
      <c r="F65" s="49"/>
    </row>
    <row r="66" spans="1:6" ht="24.95" customHeight="1" x14ac:dyDescent="0.25">
      <c r="A66" s="2">
        <v>56</v>
      </c>
      <c r="B66" s="4">
        <v>170804130093</v>
      </c>
      <c r="C66" s="121">
        <v>0</v>
      </c>
      <c r="D66" s="3"/>
      <c r="E66" s="121">
        <v>0</v>
      </c>
      <c r="F66" s="49"/>
    </row>
    <row r="67" spans="1:6" ht="24.95" customHeight="1" x14ac:dyDescent="0.25">
      <c r="A67" s="2">
        <v>57</v>
      </c>
      <c r="B67" s="4">
        <v>170804130094</v>
      </c>
      <c r="C67" s="121">
        <v>35</v>
      </c>
      <c r="D67" s="3"/>
      <c r="E67" s="121">
        <v>26.470588235294116</v>
      </c>
      <c r="F67" s="49"/>
    </row>
    <row r="68" spans="1:6" ht="24.95" customHeight="1" x14ac:dyDescent="0.25">
      <c r="A68" s="2">
        <v>58</v>
      </c>
      <c r="B68" s="4">
        <v>170804130097</v>
      </c>
      <c r="C68" s="121">
        <v>42.333333333333329</v>
      </c>
      <c r="D68" s="3"/>
      <c r="E68" s="121">
        <v>0</v>
      </c>
      <c r="F68" s="49"/>
    </row>
    <row r="69" spans="1:6" ht="24.95" customHeight="1" x14ac:dyDescent="0.25">
      <c r="A69" s="2">
        <v>59</v>
      </c>
      <c r="B69" s="4">
        <v>170804130099</v>
      </c>
      <c r="C69" s="121">
        <v>47</v>
      </c>
      <c r="D69" s="3"/>
      <c r="E69" s="121">
        <v>30</v>
      </c>
      <c r="F69" s="49"/>
    </row>
    <row r="70" spans="1:6" ht="24.95" customHeight="1" x14ac:dyDescent="0.25">
      <c r="A70" s="2">
        <v>60</v>
      </c>
      <c r="B70" s="4">
        <v>170804130101</v>
      </c>
      <c r="C70" s="121">
        <v>0</v>
      </c>
      <c r="D70" s="3"/>
      <c r="E70" s="121">
        <v>31.176470588235293</v>
      </c>
      <c r="F70" s="49"/>
    </row>
    <row r="71" spans="1:6" ht="24.95" customHeight="1" x14ac:dyDescent="0.25">
      <c r="A71" s="2">
        <v>61</v>
      </c>
      <c r="B71" s="4">
        <v>170804130102</v>
      </c>
      <c r="C71" s="121">
        <v>44.166666666666671</v>
      </c>
      <c r="D71" s="3"/>
      <c r="E71" s="121">
        <v>8.8235294117647065</v>
      </c>
      <c r="F71" s="49"/>
    </row>
    <row r="72" spans="1:6" ht="24.95" customHeight="1" x14ac:dyDescent="0.25">
      <c r="A72" s="2">
        <v>62</v>
      </c>
      <c r="B72" s="4">
        <v>170804130103</v>
      </c>
      <c r="C72" s="121">
        <v>44.833333333333329</v>
      </c>
      <c r="D72" s="3"/>
      <c r="E72" s="121">
        <v>31.176470588235293</v>
      </c>
      <c r="F72" s="49"/>
    </row>
    <row r="73" spans="1:6" ht="24.95" customHeight="1" x14ac:dyDescent="0.25">
      <c r="A73" s="2">
        <v>63</v>
      </c>
      <c r="B73" s="4">
        <v>170804130104</v>
      </c>
      <c r="C73" s="121">
        <v>46.333333333333329</v>
      </c>
      <c r="D73" s="3"/>
      <c r="E73" s="121">
        <v>27.058823529411764</v>
      </c>
      <c r="F73" s="49"/>
    </row>
    <row r="74" spans="1:6" ht="24.95" customHeight="1" x14ac:dyDescent="0.25">
      <c r="A74" s="2">
        <v>64</v>
      </c>
      <c r="B74" s="4">
        <v>170804130105</v>
      </c>
      <c r="C74" s="121">
        <v>44</v>
      </c>
      <c r="D74" s="3"/>
      <c r="E74" s="121">
        <v>27.058823529411764</v>
      </c>
      <c r="F74" s="49"/>
    </row>
    <row r="75" spans="1:6" ht="24.95" customHeight="1" x14ac:dyDescent="0.25">
      <c r="A75" s="2">
        <v>65</v>
      </c>
      <c r="B75" s="4">
        <v>170804130106</v>
      </c>
      <c r="C75" s="121">
        <v>43.333333333333329</v>
      </c>
      <c r="D75" s="3"/>
      <c r="E75" s="121">
        <v>25.882352941176471</v>
      </c>
      <c r="F75" s="49"/>
    </row>
    <row r="76" spans="1:6" ht="24.95" customHeight="1" x14ac:dyDescent="0.25">
      <c r="A76" s="2">
        <v>66</v>
      </c>
      <c r="B76" s="4">
        <v>170804130107</v>
      </c>
      <c r="C76" s="121">
        <v>46.333333333333329</v>
      </c>
      <c r="D76" s="3"/>
      <c r="E76" s="121">
        <v>30</v>
      </c>
      <c r="F76" s="49"/>
    </row>
    <row r="77" spans="1:6" ht="24.95" customHeight="1" x14ac:dyDescent="0.25">
      <c r="A77" s="2">
        <v>67</v>
      </c>
      <c r="B77" s="4">
        <v>170804130108</v>
      </c>
      <c r="C77" s="121">
        <v>42.166666666666671</v>
      </c>
      <c r="D77" s="3"/>
      <c r="E77" s="121">
        <v>29.411764705882351</v>
      </c>
      <c r="F77" s="49"/>
    </row>
    <row r="78" spans="1:6" ht="24.95" customHeight="1" x14ac:dyDescent="0.25">
      <c r="A78" s="2">
        <v>68</v>
      </c>
      <c r="B78" s="4">
        <v>170804130109</v>
      </c>
      <c r="C78" s="121">
        <v>44.333333333333329</v>
      </c>
      <c r="D78" s="3"/>
      <c r="E78" s="121">
        <v>30</v>
      </c>
      <c r="F78" s="49"/>
    </row>
    <row r="79" spans="1:6" ht="24.95" customHeight="1" x14ac:dyDescent="0.25">
      <c r="A79" s="2">
        <v>69</v>
      </c>
      <c r="B79" s="4">
        <v>170804130110</v>
      </c>
      <c r="C79" s="121">
        <v>46.333333333333329</v>
      </c>
      <c r="D79" s="3"/>
      <c r="E79" s="121">
        <v>21.764705882352942</v>
      </c>
      <c r="F79" s="49"/>
    </row>
    <row r="80" spans="1:6" ht="24.95" customHeight="1" x14ac:dyDescent="0.25">
      <c r="A80" s="2">
        <v>70</v>
      </c>
      <c r="B80" s="4">
        <v>170804130112</v>
      </c>
      <c r="C80" s="121">
        <v>45.833333333333329</v>
      </c>
      <c r="D80" s="112"/>
      <c r="E80" s="121">
        <v>27.058823529411764</v>
      </c>
      <c r="F80" s="49"/>
    </row>
    <row r="81" spans="1:23" ht="24.95" customHeight="1" x14ac:dyDescent="0.25">
      <c r="A81" s="2">
        <v>71</v>
      </c>
      <c r="B81" s="4">
        <v>170804130113</v>
      </c>
      <c r="C81" s="121">
        <v>43.666666666666671</v>
      </c>
      <c r="D81" s="112"/>
      <c r="E81" s="121">
        <v>29.411764705882351</v>
      </c>
      <c r="F81" s="113"/>
      <c r="G81" s="5"/>
    </row>
    <row r="82" spans="1:23" ht="24.95" customHeight="1" x14ac:dyDescent="0.25">
      <c r="A82" s="2">
        <v>72</v>
      </c>
      <c r="B82" s="4">
        <v>170804130117</v>
      </c>
      <c r="C82" s="121">
        <v>44.333333333333329</v>
      </c>
      <c r="D82" s="3"/>
      <c r="E82" s="121">
        <v>31.176470588235293</v>
      </c>
      <c r="F82" s="113"/>
      <c r="G82" s="5"/>
      <c r="H82"/>
      <c r="I82"/>
    </row>
    <row r="83" spans="1:23" ht="24.95" customHeight="1" x14ac:dyDescent="0.25">
      <c r="A83" s="2">
        <v>73</v>
      </c>
      <c r="B83" s="4">
        <v>170804130118</v>
      </c>
      <c r="C83" s="121">
        <v>45</v>
      </c>
      <c r="D83" s="5"/>
      <c r="E83" s="121">
        <v>32.352941176470587</v>
      </c>
      <c r="F83" s="49"/>
      <c r="G83" s="5"/>
      <c r="H83"/>
      <c r="I83"/>
    </row>
    <row r="84" spans="1:23" ht="24.95" customHeight="1" x14ac:dyDescent="0.25">
      <c r="A84" s="2">
        <v>74</v>
      </c>
      <c r="B84" s="4">
        <v>170804130119</v>
      </c>
      <c r="C84" s="121">
        <v>46.333333333333329</v>
      </c>
      <c r="D84" s="115"/>
      <c r="E84" s="121">
        <v>28.235294117647058</v>
      </c>
      <c r="F84" s="5"/>
      <c r="G84" s="5"/>
      <c r="H84"/>
      <c r="I84"/>
    </row>
    <row r="85" spans="1:23" ht="24.95" customHeight="1" x14ac:dyDescent="0.25">
      <c r="A85" s="2">
        <v>75</v>
      </c>
      <c r="B85" s="4">
        <v>170804130120</v>
      </c>
      <c r="C85" s="121">
        <v>47</v>
      </c>
      <c r="D85" s="5"/>
      <c r="E85" s="121">
        <v>30.588235294117649</v>
      </c>
      <c r="F85" s="115"/>
      <c r="G85" s="5"/>
      <c r="H85"/>
      <c r="I85"/>
    </row>
    <row r="86" spans="1:23" x14ac:dyDescent="0.25">
      <c r="A86" s="2">
        <v>76</v>
      </c>
      <c r="B86" s="4">
        <v>170804130123</v>
      </c>
      <c r="C86" s="121">
        <v>48</v>
      </c>
      <c r="D86" s="116"/>
      <c r="E86" s="121">
        <v>31.176470588235293</v>
      </c>
      <c r="F86" s="5"/>
      <c r="G86" s="5"/>
      <c r="H86"/>
      <c r="I86"/>
    </row>
    <row r="87" spans="1:23" s="6" customFormat="1" ht="15.75" x14ac:dyDescent="0.25">
      <c r="A87" s="2">
        <v>77</v>
      </c>
      <c r="B87" s="4">
        <v>170804130124</v>
      </c>
      <c r="C87" s="121">
        <v>44.666666666666671</v>
      </c>
      <c r="D87" s="5"/>
      <c r="E87" s="121">
        <v>31.176470588235293</v>
      </c>
      <c r="F87" s="116"/>
      <c r="G87" s="5"/>
      <c r="H87"/>
      <c r="I8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x14ac:dyDescent="0.25">
      <c r="A88" s="2">
        <v>78</v>
      </c>
      <c r="B88" s="4">
        <v>170804130125</v>
      </c>
      <c r="C88" s="121">
        <v>46.833333333333329</v>
      </c>
      <c r="D88" s="5"/>
      <c r="E88" s="121">
        <v>20</v>
      </c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2">
        <v>79</v>
      </c>
      <c r="B89" s="4">
        <v>170804130126</v>
      </c>
      <c r="C89" s="121">
        <v>0</v>
      </c>
      <c r="D89" s="5"/>
      <c r="E89" s="121">
        <v>30</v>
      </c>
      <c r="F89" s="5"/>
      <c r="G89" s="5"/>
      <c r="H89"/>
      <c r="I89"/>
    </row>
    <row r="90" spans="1:23" x14ac:dyDescent="0.25">
      <c r="A90" s="2">
        <v>80</v>
      </c>
      <c r="B90" s="4">
        <v>170804130127</v>
      </c>
      <c r="C90" s="121">
        <v>42.333333333333329</v>
      </c>
      <c r="D90" s="5"/>
      <c r="E90" s="121">
        <v>40</v>
      </c>
      <c r="F90" s="5"/>
      <c r="G90" s="5"/>
      <c r="H90"/>
      <c r="I90"/>
    </row>
    <row r="91" spans="1:23" x14ac:dyDescent="0.25">
      <c r="A91" s="2">
        <v>81</v>
      </c>
      <c r="B91" s="4">
        <v>170804130128</v>
      </c>
      <c r="C91" s="121">
        <v>42</v>
      </c>
      <c r="D91" s="5"/>
      <c r="E91" s="121">
        <v>28.823529411764707</v>
      </c>
      <c r="F91" s="5"/>
      <c r="G91" s="5"/>
      <c r="H91"/>
      <c r="I91"/>
    </row>
    <row r="92" spans="1:23" x14ac:dyDescent="0.25">
      <c r="A92" s="2">
        <v>82</v>
      </c>
      <c r="B92" s="4">
        <v>170804130131</v>
      </c>
      <c r="C92" s="121">
        <v>46.333333333333329</v>
      </c>
      <c r="D92" s="5"/>
      <c r="E92" s="121">
        <v>32.941176470588232</v>
      </c>
      <c r="F92" s="5"/>
      <c r="G92" s="5"/>
      <c r="H92"/>
      <c r="I92"/>
    </row>
    <row r="93" spans="1:23" x14ac:dyDescent="0.25">
      <c r="A93" s="2">
        <v>83</v>
      </c>
      <c r="B93" s="4">
        <v>170804130132</v>
      </c>
      <c r="C93" s="121">
        <v>42.666666666666671</v>
      </c>
      <c r="D93" s="5"/>
      <c r="E93" s="121">
        <v>31.176470588235293</v>
      </c>
      <c r="F93" s="5"/>
      <c r="G93" s="5"/>
      <c r="H93"/>
      <c r="I93"/>
    </row>
    <row r="94" spans="1:23" s="6" customFormat="1" ht="15.75" x14ac:dyDescent="0.25">
      <c r="A94" s="2">
        <v>84</v>
      </c>
      <c r="B94" s="4">
        <v>170804130133</v>
      </c>
      <c r="C94" s="121">
        <v>42.333333333333329</v>
      </c>
      <c r="D94" s="5"/>
      <c r="E94" s="121">
        <v>25.882352941176471</v>
      </c>
      <c r="F94" s="5"/>
      <c r="G94" s="5"/>
      <c r="H94"/>
      <c r="I94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x14ac:dyDescent="0.25">
      <c r="A95" s="2">
        <v>85</v>
      </c>
      <c r="B95" s="4">
        <v>170804130134</v>
      </c>
      <c r="C95" s="121">
        <v>41.666666666666671</v>
      </c>
      <c r="D95" s="5"/>
      <c r="E95" s="121">
        <v>28.823529411764707</v>
      </c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2">
        <v>86</v>
      </c>
      <c r="B96" s="4">
        <v>170804130136</v>
      </c>
      <c r="C96" s="121">
        <v>40.666666666666671</v>
      </c>
      <c r="D96" s="5"/>
      <c r="E96" s="121">
        <v>33.529411764705884</v>
      </c>
      <c r="F96" s="5"/>
      <c r="G96" s="5"/>
      <c r="H96"/>
      <c r="I96"/>
    </row>
    <row r="97" spans="1:23" x14ac:dyDescent="0.25">
      <c r="A97" s="2">
        <v>87</v>
      </c>
      <c r="B97" s="4">
        <v>170804130137</v>
      </c>
      <c r="C97" s="121">
        <v>45.833333333333329</v>
      </c>
      <c r="D97" s="5"/>
      <c r="E97" s="121">
        <v>0</v>
      </c>
      <c r="F97" s="5"/>
      <c r="G97" s="5"/>
      <c r="H97"/>
      <c r="I97"/>
    </row>
    <row r="98" spans="1:23" x14ac:dyDescent="0.25">
      <c r="A98" s="2">
        <v>88</v>
      </c>
      <c r="B98" s="4">
        <v>170804130139</v>
      </c>
      <c r="C98" s="121">
        <v>46</v>
      </c>
      <c r="D98" s="5"/>
      <c r="E98" s="121">
        <v>23.529411764705884</v>
      </c>
      <c r="F98" s="5"/>
      <c r="G98" s="5"/>
      <c r="H98"/>
      <c r="I98"/>
    </row>
    <row r="99" spans="1:23" x14ac:dyDescent="0.25">
      <c r="A99" s="2">
        <v>89</v>
      </c>
      <c r="B99" s="4">
        <v>170804130140</v>
      </c>
      <c r="C99" s="121">
        <v>41</v>
      </c>
      <c r="D99" s="5"/>
      <c r="E99" s="121">
        <v>30.588235294117649</v>
      </c>
      <c r="F99" s="5"/>
      <c r="G99" s="5"/>
      <c r="H99"/>
      <c r="I99"/>
    </row>
    <row r="100" spans="1:23" x14ac:dyDescent="0.25">
      <c r="A100" s="2">
        <v>90</v>
      </c>
      <c r="B100" s="4">
        <v>170804130142</v>
      </c>
      <c r="C100" s="121">
        <v>42.666666666666671</v>
      </c>
      <c r="D100" s="5"/>
      <c r="E100" s="121">
        <v>34.117647058823529</v>
      </c>
      <c r="F100" s="5"/>
      <c r="G100" s="5"/>
      <c r="H100"/>
      <c r="I100"/>
    </row>
    <row r="101" spans="1:23" x14ac:dyDescent="0.25">
      <c r="A101" s="2">
        <v>91</v>
      </c>
      <c r="B101" s="4">
        <v>170804130143</v>
      </c>
      <c r="C101" s="121">
        <v>44.333333333333329</v>
      </c>
      <c r="D101" s="5"/>
      <c r="E101" s="121">
        <v>33.529411764705884</v>
      </c>
      <c r="F101" s="5"/>
      <c r="G101" s="5"/>
      <c r="H101"/>
      <c r="I101"/>
    </row>
    <row r="102" spans="1:23" s="6" customFormat="1" ht="15.75" x14ac:dyDescent="0.25">
      <c r="A102" s="2">
        <v>92</v>
      </c>
      <c r="B102" s="4">
        <v>170804130144</v>
      </c>
      <c r="C102" s="121">
        <v>37.85</v>
      </c>
      <c r="D102" s="5"/>
      <c r="E102" s="121">
        <v>24.117647058823529</v>
      </c>
      <c r="F102" s="5"/>
      <c r="G102" s="5"/>
      <c r="H102"/>
      <c r="I10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x14ac:dyDescent="0.25">
      <c r="A103" s="2">
        <v>93</v>
      </c>
      <c r="B103" s="4">
        <v>170804130145</v>
      </c>
      <c r="C103" s="121">
        <v>43.333333333333329</v>
      </c>
      <c r="E103" s="121">
        <v>32.352941176470587</v>
      </c>
      <c r="F103" s="5"/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2">
        <v>94</v>
      </c>
      <c r="B104" s="4">
        <v>170804130146</v>
      </c>
      <c r="C104" s="121">
        <v>44.166666666666671</v>
      </c>
      <c r="E104" s="121">
        <v>25.882352941176471</v>
      </c>
      <c r="G104" s="5"/>
      <c r="H104"/>
      <c r="I104"/>
    </row>
    <row r="105" spans="1:23" x14ac:dyDescent="0.25">
      <c r="A105" s="2">
        <v>95</v>
      </c>
      <c r="B105" s="4">
        <v>170804130147</v>
      </c>
      <c r="C105" s="121">
        <v>48.166666666666671</v>
      </c>
      <c r="E105" s="121">
        <v>28.235294117647058</v>
      </c>
      <c r="G105" s="5"/>
      <c r="H105"/>
      <c r="I105"/>
    </row>
    <row r="106" spans="1:23" x14ac:dyDescent="0.25">
      <c r="A106" s="2">
        <v>96</v>
      </c>
      <c r="B106" s="4">
        <v>170804130148</v>
      </c>
      <c r="C106" s="121">
        <v>46</v>
      </c>
      <c r="E106" s="121">
        <v>27.647058823529413</v>
      </c>
      <c r="H106"/>
      <c r="I106"/>
    </row>
    <row r="107" spans="1:23" x14ac:dyDescent="0.25">
      <c r="A107" s="2">
        <v>97</v>
      </c>
      <c r="B107" s="4">
        <v>170804130149</v>
      </c>
      <c r="C107" s="121">
        <v>46.333333333333329</v>
      </c>
      <c r="E107" s="121">
        <v>30</v>
      </c>
    </row>
    <row r="108" spans="1:23" x14ac:dyDescent="0.25">
      <c r="A108" s="2">
        <v>98</v>
      </c>
      <c r="B108" s="4">
        <v>170804130150</v>
      </c>
      <c r="C108" s="121">
        <v>41.333333333333329</v>
      </c>
      <c r="E108" s="121">
        <v>24.117647058823529</v>
      </c>
    </row>
    <row r="109" spans="1:23" x14ac:dyDescent="0.25">
      <c r="A109" s="2">
        <v>99</v>
      </c>
      <c r="B109" s="4">
        <v>170804130151</v>
      </c>
      <c r="C109" s="121">
        <v>44.833333333333329</v>
      </c>
      <c r="E109" s="121">
        <v>23.529411764705884</v>
      </c>
    </row>
    <row r="110" spans="1:23" x14ac:dyDescent="0.25">
      <c r="A110" s="2">
        <v>100</v>
      </c>
      <c r="B110" s="4">
        <v>170804130152</v>
      </c>
      <c r="C110" s="121">
        <v>45.333333333333329</v>
      </c>
      <c r="E110" s="121">
        <v>28.235294117647058</v>
      </c>
    </row>
    <row r="111" spans="1:23" x14ac:dyDescent="0.25">
      <c r="A111" s="2">
        <v>101</v>
      </c>
      <c r="B111" s="4">
        <v>170804130154</v>
      </c>
      <c r="C111" s="121">
        <v>44.166666666666671</v>
      </c>
      <c r="E111" s="121">
        <v>23.529411764705884</v>
      </c>
    </row>
    <row r="112" spans="1:23" x14ac:dyDescent="0.25">
      <c r="A112" s="2">
        <v>102</v>
      </c>
      <c r="B112" s="4">
        <v>170804130155</v>
      </c>
      <c r="C112" s="121">
        <v>41.333333333333329</v>
      </c>
      <c r="E112" s="121">
        <v>34.705882352941174</v>
      </c>
    </row>
    <row r="113" spans="1:5" x14ac:dyDescent="0.25">
      <c r="A113" s="2">
        <v>103</v>
      </c>
      <c r="B113" s="4">
        <v>170804130157</v>
      </c>
      <c r="C113" s="121">
        <v>45.333333333333329</v>
      </c>
      <c r="E113" s="121">
        <v>35.882352941176471</v>
      </c>
    </row>
    <row r="114" spans="1:5" x14ac:dyDescent="0.25">
      <c r="A114" s="2">
        <v>104</v>
      </c>
      <c r="B114" s="4">
        <v>170804130158</v>
      </c>
      <c r="C114" s="121">
        <v>39</v>
      </c>
      <c r="E114" s="121">
        <v>31.176470588235293</v>
      </c>
    </row>
    <row r="115" spans="1:5" x14ac:dyDescent="0.25">
      <c r="A115" s="2">
        <v>105</v>
      </c>
      <c r="B115" s="4">
        <v>170804130159</v>
      </c>
      <c r="C115" s="121">
        <v>47</v>
      </c>
      <c r="E115" s="121">
        <v>27.647058823529413</v>
      </c>
    </row>
    <row r="116" spans="1:5" x14ac:dyDescent="0.25">
      <c r="A116" s="2">
        <v>106</v>
      </c>
      <c r="B116" s="4">
        <v>170804130160</v>
      </c>
      <c r="C116" s="121">
        <v>45.666666666666671</v>
      </c>
      <c r="E116" s="121">
        <v>18.823529411764707</v>
      </c>
    </row>
    <row r="117" spans="1:5" x14ac:dyDescent="0.25">
      <c r="A117" s="2">
        <v>107</v>
      </c>
      <c r="B117" s="4">
        <v>170804130161</v>
      </c>
      <c r="C117" s="121">
        <v>43.666666666666671</v>
      </c>
      <c r="E117" s="121">
        <v>21.764705882352942</v>
      </c>
    </row>
    <row r="118" spans="1:5" x14ac:dyDescent="0.25">
      <c r="A118" s="2">
        <v>108</v>
      </c>
      <c r="B118" s="4">
        <v>170804130162</v>
      </c>
      <c r="C118" s="121">
        <v>44.5</v>
      </c>
      <c r="E118" s="121">
        <v>31.176470588235293</v>
      </c>
    </row>
    <row r="119" spans="1:5" x14ac:dyDescent="0.25">
      <c r="A119" s="2">
        <v>109</v>
      </c>
      <c r="B119" s="4">
        <v>170804130163</v>
      </c>
      <c r="C119" s="121">
        <v>44.333333333333329</v>
      </c>
      <c r="E119" s="121">
        <v>33.529411764705884</v>
      </c>
    </row>
    <row r="120" spans="1:5" x14ac:dyDescent="0.25">
      <c r="A120" s="2">
        <v>110</v>
      </c>
      <c r="B120" s="4">
        <v>170804130167</v>
      </c>
      <c r="C120" s="121">
        <v>46.666666666666671</v>
      </c>
      <c r="E120" s="121">
        <v>31.176470588235293</v>
      </c>
    </row>
    <row r="121" spans="1:5" x14ac:dyDescent="0.25">
      <c r="A121" s="2">
        <v>111</v>
      </c>
      <c r="B121" s="4">
        <v>170804130168</v>
      </c>
      <c r="C121" s="121">
        <v>0</v>
      </c>
      <c r="E121" s="121">
        <v>34.117647058823529</v>
      </c>
    </row>
    <row r="122" spans="1:5" x14ac:dyDescent="0.25">
      <c r="A122" s="2">
        <v>112</v>
      </c>
      <c r="B122" s="4">
        <v>170804130169</v>
      </c>
      <c r="C122" s="121">
        <v>0</v>
      </c>
      <c r="E122" s="121">
        <v>0</v>
      </c>
    </row>
    <row r="123" spans="1:5" x14ac:dyDescent="0.25">
      <c r="A123" s="2">
        <v>113</v>
      </c>
      <c r="B123" s="4">
        <v>170804130171</v>
      </c>
      <c r="C123" s="121">
        <v>0</v>
      </c>
      <c r="E123" s="121">
        <v>42.941176470588232</v>
      </c>
    </row>
    <row r="124" spans="1:5" x14ac:dyDescent="0.25">
      <c r="A124" s="2">
        <v>114</v>
      </c>
      <c r="B124" s="4">
        <v>170804130172</v>
      </c>
      <c r="C124" s="121">
        <v>44.333333333333329</v>
      </c>
      <c r="E124" s="121">
        <v>26.470588235294116</v>
      </c>
    </row>
    <row r="125" spans="1:5" x14ac:dyDescent="0.25">
      <c r="A125" s="2">
        <v>115</v>
      </c>
      <c r="B125" s="4">
        <v>170804130173</v>
      </c>
      <c r="C125" s="121">
        <v>41.833333333333329</v>
      </c>
      <c r="E125" s="121">
        <v>32.941176470588232</v>
      </c>
    </row>
    <row r="126" spans="1:5" x14ac:dyDescent="0.25">
      <c r="A126" s="2">
        <v>116</v>
      </c>
      <c r="B126" s="4">
        <v>170804130174</v>
      </c>
      <c r="C126" s="121">
        <v>44.666666666666671</v>
      </c>
      <c r="E126" s="121">
        <v>22.941176470588236</v>
      </c>
    </row>
    <row r="127" spans="1:5" x14ac:dyDescent="0.25">
      <c r="A127" s="2">
        <v>117</v>
      </c>
      <c r="B127" s="4">
        <v>170804130176</v>
      </c>
      <c r="C127" s="121">
        <v>46.833333333333329</v>
      </c>
      <c r="E127" s="121">
        <v>30</v>
      </c>
    </row>
    <row r="128" spans="1:5" x14ac:dyDescent="0.25">
      <c r="A128" s="2">
        <v>118</v>
      </c>
      <c r="B128" s="4">
        <v>170804130177</v>
      </c>
      <c r="C128" s="121">
        <v>47.666666666666671</v>
      </c>
      <c r="E128" s="121">
        <v>29.411764705882351</v>
      </c>
    </row>
    <row r="129" spans="1:5" x14ac:dyDescent="0.25">
      <c r="A129" s="2">
        <v>119</v>
      </c>
      <c r="B129" s="4">
        <v>170804130178</v>
      </c>
      <c r="C129" s="121">
        <v>45</v>
      </c>
      <c r="E129" s="121">
        <v>31.176470588235293</v>
      </c>
    </row>
    <row r="130" spans="1:5" x14ac:dyDescent="0.25">
      <c r="A130" s="2">
        <v>120</v>
      </c>
      <c r="B130" s="4">
        <v>170804130179</v>
      </c>
      <c r="C130" s="121">
        <v>36.5</v>
      </c>
      <c r="E130" s="121">
        <v>36.470588235294116</v>
      </c>
    </row>
    <row r="131" spans="1:5" x14ac:dyDescent="0.25">
      <c r="A131" s="2">
        <v>121</v>
      </c>
      <c r="B131" s="4">
        <v>170804130180</v>
      </c>
      <c r="C131" s="121">
        <v>42.333333333333329</v>
      </c>
      <c r="E131" s="121">
        <v>35.882352941176471</v>
      </c>
    </row>
    <row r="132" spans="1:5" x14ac:dyDescent="0.25">
      <c r="A132" s="2">
        <v>122</v>
      </c>
      <c r="B132" s="4">
        <v>170804130181</v>
      </c>
      <c r="C132" s="121">
        <v>41.666666666666671</v>
      </c>
      <c r="E132" s="121">
        <v>22.941176470588236</v>
      </c>
    </row>
    <row r="133" spans="1:5" x14ac:dyDescent="0.25">
      <c r="A133" s="2">
        <v>123</v>
      </c>
      <c r="B133" s="4">
        <v>170804130183</v>
      </c>
      <c r="C133" s="121">
        <v>37</v>
      </c>
      <c r="E133" s="121">
        <v>21.176470588235293</v>
      </c>
    </row>
    <row r="134" spans="1:5" x14ac:dyDescent="0.25">
      <c r="A134" s="2">
        <v>124</v>
      </c>
      <c r="B134" s="4">
        <v>170804130185</v>
      </c>
      <c r="C134" s="121">
        <v>45</v>
      </c>
      <c r="E134" s="121">
        <v>30.588235294117649</v>
      </c>
    </row>
    <row r="135" spans="1:5" x14ac:dyDescent="0.25">
      <c r="A135" s="2">
        <v>125</v>
      </c>
      <c r="B135" s="4">
        <v>170804130186</v>
      </c>
      <c r="C135" s="121">
        <v>41.666666666666671</v>
      </c>
      <c r="E135" s="121">
        <v>25.882352941176471</v>
      </c>
    </row>
    <row r="136" spans="1:5" x14ac:dyDescent="0.25">
      <c r="A136" s="2">
        <v>126</v>
      </c>
      <c r="B136" s="4">
        <v>170804130187</v>
      </c>
      <c r="C136" s="121">
        <v>44</v>
      </c>
      <c r="E136" s="121">
        <v>34.117647058823529</v>
      </c>
    </row>
    <row r="137" spans="1:5" x14ac:dyDescent="0.25">
      <c r="A137" s="2">
        <v>127</v>
      </c>
      <c r="B137" s="4">
        <v>170804130188</v>
      </c>
      <c r="C137" s="121">
        <v>42.333333333333329</v>
      </c>
      <c r="E137" s="121">
        <v>33.529411764705884</v>
      </c>
    </row>
    <row r="138" spans="1:5" x14ac:dyDescent="0.25">
      <c r="A138" s="2">
        <v>128</v>
      </c>
      <c r="B138" s="4">
        <v>170804130189</v>
      </c>
      <c r="C138" s="121">
        <v>43.666666666666671</v>
      </c>
      <c r="E138" s="121">
        <v>31.176470588235293</v>
      </c>
    </row>
    <row r="139" spans="1:5" x14ac:dyDescent="0.25">
      <c r="A139" s="2">
        <v>129</v>
      </c>
      <c r="B139" s="4">
        <v>170804130190</v>
      </c>
      <c r="C139" s="121">
        <v>45</v>
      </c>
      <c r="E139" s="121">
        <v>20.588235294117649</v>
      </c>
    </row>
    <row r="140" spans="1:5" x14ac:dyDescent="0.25">
      <c r="A140" s="2">
        <v>130</v>
      </c>
      <c r="B140" s="4">
        <v>170804130191</v>
      </c>
      <c r="C140" s="121">
        <v>44</v>
      </c>
      <c r="E140" s="121">
        <v>31.176470588235293</v>
      </c>
    </row>
    <row r="141" spans="1:5" x14ac:dyDescent="0.25">
      <c r="A141" s="2">
        <v>131</v>
      </c>
      <c r="B141" s="4">
        <v>170804130192</v>
      </c>
      <c r="C141" s="121">
        <v>42.333333333333329</v>
      </c>
      <c r="E141" s="121">
        <v>30</v>
      </c>
    </row>
    <row r="142" spans="1:5" x14ac:dyDescent="0.25">
      <c r="A142" s="2">
        <v>132</v>
      </c>
      <c r="B142" s="4">
        <v>170804130195</v>
      </c>
      <c r="C142" s="121">
        <v>44.833333333333329</v>
      </c>
      <c r="E142" s="121">
        <v>38.823529411764703</v>
      </c>
    </row>
    <row r="143" spans="1:5" x14ac:dyDescent="0.25">
      <c r="A143" s="2">
        <v>133</v>
      </c>
      <c r="B143" s="4">
        <v>170804130196</v>
      </c>
      <c r="C143" s="121">
        <v>41</v>
      </c>
      <c r="E143" s="121">
        <v>37.647058823529413</v>
      </c>
    </row>
    <row r="144" spans="1:5" x14ac:dyDescent="0.25">
      <c r="A144" s="2">
        <v>134</v>
      </c>
      <c r="B144" s="4">
        <v>170804130197</v>
      </c>
      <c r="C144" s="121">
        <v>44</v>
      </c>
      <c r="E144" s="121">
        <v>27.058823529411764</v>
      </c>
    </row>
    <row r="145" spans="1:5" x14ac:dyDescent="0.25">
      <c r="A145" s="2">
        <v>135</v>
      </c>
      <c r="B145" s="4">
        <v>170804130198</v>
      </c>
      <c r="C145" s="121">
        <v>45</v>
      </c>
      <c r="E145" s="121">
        <v>32.941176470588232</v>
      </c>
    </row>
    <row r="146" spans="1:5" x14ac:dyDescent="0.25">
      <c r="A146" s="2">
        <v>136</v>
      </c>
      <c r="B146" s="4">
        <v>170804130199</v>
      </c>
      <c r="C146" s="121">
        <v>48</v>
      </c>
      <c r="E146" s="121">
        <v>27.647058823529413</v>
      </c>
    </row>
    <row r="147" spans="1:5" x14ac:dyDescent="0.25">
      <c r="A147" s="2">
        <v>137</v>
      </c>
      <c r="B147" s="4">
        <v>170804130200</v>
      </c>
      <c r="C147" s="121">
        <v>43.166666666666671</v>
      </c>
      <c r="E147" s="121">
        <v>26.470588235294116</v>
      </c>
    </row>
    <row r="148" spans="1:5" x14ac:dyDescent="0.25">
      <c r="A148" s="2">
        <v>138</v>
      </c>
      <c r="B148" s="4">
        <v>170804130202</v>
      </c>
      <c r="C148" s="121">
        <v>45.333333333333329</v>
      </c>
      <c r="E148" s="121">
        <v>25.882352941176471</v>
      </c>
    </row>
    <row r="149" spans="1:5" x14ac:dyDescent="0.25">
      <c r="A149" s="2">
        <v>139</v>
      </c>
      <c r="B149" s="4">
        <v>170804130203</v>
      </c>
      <c r="C149" s="121">
        <v>45</v>
      </c>
      <c r="E149" s="121">
        <v>32.352941176470587</v>
      </c>
    </row>
    <row r="150" spans="1:5" x14ac:dyDescent="0.25">
      <c r="A150" s="2">
        <v>140</v>
      </c>
      <c r="B150" s="4">
        <v>170804130204</v>
      </c>
      <c r="C150" s="121">
        <v>43</v>
      </c>
      <c r="E150" s="121">
        <v>32.352941176470587</v>
      </c>
    </row>
    <row r="151" spans="1:5" x14ac:dyDescent="0.25">
      <c r="A151" s="2">
        <v>141</v>
      </c>
      <c r="B151" s="4">
        <v>170804130205</v>
      </c>
      <c r="C151" s="121">
        <v>44.666666666666671</v>
      </c>
      <c r="E151" s="121">
        <v>27.647058823529413</v>
      </c>
    </row>
    <row r="152" spans="1:5" x14ac:dyDescent="0.25">
      <c r="A152" s="2">
        <v>142</v>
      </c>
      <c r="B152" s="4">
        <v>170804130206</v>
      </c>
      <c r="C152" s="121">
        <v>0</v>
      </c>
      <c r="E152" s="121">
        <v>30</v>
      </c>
    </row>
    <row r="153" spans="1:5" x14ac:dyDescent="0.25">
      <c r="A153" s="2">
        <v>143</v>
      </c>
      <c r="B153" s="4">
        <v>170804130207</v>
      </c>
      <c r="C153" s="121">
        <v>43.666666666666671</v>
      </c>
      <c r="E153" s="121">
        <v>30.588235294117649</v>
      </c>
    </row>
    <row r="154" spans="1:5" x14ac:dyDescent="0.25">
      <c r="A154" s="2">
        <v>144</v>
      </c>
      <c r="B154" s="4">
        <v>170804130208</v>
      </c>
      <c r="C154" s="121">
        <v>44.666666666666671</v>
      </c>
      <c r="E154" s="121">
        <v>17.647058823529413</v>
      </c>
    </row>
    <row r="155" spans="1:5" x14ac:dyDescent="0.25">
      <c r="A155" s="2">
        <v>145</v>
      </c>
      <c r="B155" s="4">
        <v>170804130209</v>
      </c>
      <c r="C155" s="121">
        <v>43</v>
      </c>
      <c r="E155" s="121">
        <v>29.411764705882351</v>
      </c>
    </row>
    <row r="156" spans="1:5" x14ac:dyDescent="0.25">
      <c r="A156" s="2">
        <v>146</v>
      </c>
      <c r="B156" s="4">
        <v>170804130211</v>
      </c>
      <c r="C156" s="121">
        <v>45.333333333333329</v>
      </c>
      <c r="E156" s="121">
        <v>32.941176470588232</v>
      </c>
    </row>
    <row r="157" spans="1:5" x14ac:dyDescent="0.25">
      <c r="A157" s="2">
        <v>147</v>
      </c>
      <c r="B157" s="4">
        <v>170804130212</v>
      </c>
      <c r="C157" s="121">
        <v>41</v>
      </c>
      <c r="E157" s="121">
        <v>29.411764705882351</v>
      </c>
    </row>
    <row r="158" spans="1:5" x14ac:dyDescent="0.25">
      <c r="A158" s="2">
        <v>148</v>
      </c>
      <c r="B158" s="4">
        <v>170804130213</v>
      </c>
      <c r="C158" s="121">
        <v>41.25</v>
      </c>
      <c r="E158" s="121">
        <v>40.588235294117645</v>
      </c>
    </row>
    <row r="159" spans="1:5" x14ac:dyDescent="0.25">
      <c r="A159" s="2">
        <v>149</v>
      </c>
      <c r="B159" s="4">
        <v>170804130214</v>
      </c>
      <c r="C159" s="121">
        <v>42.666666666666671</v>
      </c>
      <c r="E159" s="121">
        <v>33.529411764705884</v>
      </c>
    </row>
    <row r="160" spans="1:5" x14ac:dyDescent="0.25">
      <c r="A160" s="2">
        <v>150</v>
      </c>
      <c r="B160" s="4">
        <v>170804130216</v>
      </c>
      <c r="C160" s="121">
        <v>43.166666666666671</v>
      </c>
      <c r="E160" s="121">
        <v>30</v>
      </c>
    </row>
    <row r="161" spans="1:5" x14ac:dyDescent="0.25">
      <c r="A161" s="2">
        <v>151</v>
      </c>
      <c r="B161" s="4">
        <v>170804130217</v>
      </c>
      <c r="C161" s="121">
        <v>44.666666666666671</v>
      </c>
      <c r="E161" s="121">
        <v>27.058823529411764</v>
      </c>
    </row>
    <row r="162" spans="1:5" x14ac:dyDescent="0.25">
      <c r="A162" s="2">
        <v>152</v>
      </c>
      <c r="B162" s="4">
        <v>170804130218</v>
      </c>
      <c r="C162" s="121">
        <v>44.333333333333329</v>
      </c>
      <c r="E162" s="121">
        <v>30.588235294117649</v>
      </c>
    </row>
    <row r="163" spans="1:5" x14ac:dyDescent="0.25">
      <c r="A163" s="2">
        <v>153</v>
      </c>
      <c r="B163" s="4">
        <v>170804130220</v>
      </c>
      <c r="C163" s="121">
        <v>44.666666666666671</v>
      </c>
      <c r="E163" s="121">
        <v>28.823529411764707</v>
      </c>
    </row>
    <row r="164" spans="1:5" x14ac:dyDescent="0.25">
      <c r="A164" s="2">
        <v>154</v>
      </c>
      <c r="B164" s="4">
        <v>170804130221</v>
      </c>
      <c r="C164" s="121">
        <v>47.333333333333329</v>
      </c>
      <c r="E164" s="121">
        <v>30.588235294117649</v>
      </c>
    </row>
    <row r="165" spans="1:5" x14ac:dyDescent="0.25">
      <c r="A165" s="2">
        <v>155</v>
      </c>
      <c r="B165" s="4">
        <v>170804130222</v>
      </c>
      <c r="C165" s="121">
        <v>44.166666666666671</v>
      </c>
      <c r="E165" s="121">
        <v>29.411764705882351</v>
      </c>
    </row>
    <row r="166" spans="1:5" x14ac:dyDescent="0.25">
      <c r="A166" s="2">
        <v>156</v>
      </c>
      <c r="B166" s="4">
        <v>170804130223</v>
      </c>
      <c r="C166" s="121">
        <v>44.333333333333329</v>
      </c>
      <c r="E166" s="121">
        <v>29.411764705882351</v>
      </c>
    </row>
    <row r="167" spans="1:5" x14ac:dyDescent="0.25">
      <c r="A167" s="2">
        <v>157</v>
      </c>
      <c r="B167" s="4">
        <v>170804130224</v>
      </c>
      <c r="C167" s="121">
        <v>42.666666666666671</v>
      </c>
      <c r="E167" s="121">
        <v>34.117647058823529</v>
      </c>
    </row>
    <row r="168" spans="1:5" x14ac:dyDescent="0.25">
      <c r="A168" s="2">
        <v>158</v>
      </c>
      <c r="B168" s="4">
        <v>170804130226</v>
      </c>
      <c r="C168" s="121">
        <v>39.5</v>
      </c>
      <c r="E168" s="121">
        <v>28.823529411764707</v>
      </c>
    </row>
    <row r="169" spans="1:5" x14ac:dyDescent="0.25">
      <c r="A169" s="2">
        <v>159</v>
      </c>
      <c r="B169" s="4">
        <v>170804130227</v>
      </c>
      <c r="C169" s="121">
        <v>42.833333333333329</v>
      </c>
      <c r="E169" s="121">
        <v>29.411764705882351</v>
      </c>
    </row>
    <row r="170" spans="1:5" x14ac:dyDescent="0.25">
      <c r="A170" s="2">
        <v>160</v>
      </c>
      <c r="B170" s="4">
        <v>170804130229</v>
      </c>
      <c r="C170" s="121">
        <v>47</v>
      </c>
      <c r="E170" s="121">
        <v>31.176470588235293</v>
      </c>
    </row>
    <row r="171" spans="1:5" x14ac:dyDescent="0.25">
      <c r="A171" s="2">
        <v>161</v>
      </c>
      <c r="B171" s="4">
        <v>170804130231</v>
      </c>
      <c r="C171" s="121">
        <v>42</v>
      </c>
      <c r="E171" s="121">
        <v>25.882352941176471</v>
      </c>
    </row>
    <row r="172" spans="1:5" x14ac:dyDescent="0.25">
      <c r="A172" s="2">
        <v>162</v>
      </c>
      <c r="B172" s="4">
        <v>170804130233</v>
      </c>
      <c r="C172" s="121">
        <v>43.666666666666671</v>
      </c>
      <c r="E172" s="121">
        <v>28.823529411764707</v>
      </c>
    </row>
    <row r="173" spans="1:5" x14ac:dyDescent="0.25">
      <c r="A173" s="2">
        <v>163</v>
      </c>
      <c r="B173" s="4">
        <v>170804130234</v>
      </c>
      <c r="C173" s="121">
        <v>40</v>
      </c>
      <c r="E173" s="121">
        <v>26.470588235294116</v>
      </c>
    </row>
    <row r="174" spans="1:5" x14ac:dyDescent="0.25">
      <c r="A174" s="2">
        <v>164</v>
      </c>
      <c r="B174" s="4">
        <v>170804130241</v>
      </c>
      <c r="C174" s="121">
        <v>42.333333333333329</v>
      </c>
      <c r="E174" s="121">
        <v>32.941176470588232</v>
      </c>
    </row>
    <row r="175" spans="1:5" x14ac:dyDescent="0.25">
      <c r="A175" s="2">
        <v>165</v>
      </c>
      <c r="B175" s="4">
        <v>170804130242</v>
      </c>
      <c r="C175" s="121">
        <v>43</v>
      </c>
      <c r="E175" s="121">
        <v>34.705882352941174</v>
      </c>
    </row>
    <row r="176" spans="1:5" x14ac:dyDescent="0.25">
      <c r="A176" s="2">
        <v>166</v>
      </c>
      <c r="B176" s="4">
        <v>170804130243</v>
      </c>
      <c r="C176" s="121">
        <v>41</v>
      </c>
      <c r="E176" s="121">
        <v>32.941176470588232</v>
      </c>
    </row>
    <row r="177" spans="1:5" x14ac:dyDescent="0.25">
      <c r="A177" s="2">
        <v>167</v>
      </c>
      <c r="B177" s="4">
        <v>170804130244</v>
      </c>
      <c r="C177" s="121">
        <v>46</v>
      </c>
      <c r="E177" s="121">
        <v>33.529411764705884</v>
      </c>
    </row>
    <row r="178" spans="1:5" x14ac:dyDescent="0.25">
      <c r="A178" s="2">
        <v>168</v>
      </c>
      <c r="B178" s="4">
        <v>170804130245</v>
      </c>
      <c r="C178" s="121">
        <v>46</v>
      </c>
      <c r="E178" s="121">
        <v>28.823529411764707</v>
      </c>
    </row>
    <row r="179" spans="1:5" x14ac:dyDescent="0.25">
      <c r="A179" s="2">
        <v>169</v>
      </c>
      <c r="B179" s="4">
        <v>170804130246</v>
      </c>
      <c r="C179" s="121">
        <v>38.25</v>
      </c>
      <c r="E179" s="121">
        <v>25.294117647058822</v>
      </c>
    </row>
    <row r="180" spans="1:5" x14ac:dyDescent="0.25">
      <c r="A180" s="2">
        <v>170</v>
      </c>
      <c r="B180" s="4">
        <v>170804130247</v>
      </c>
      <c r="C180" s="121">
        <v>44.333333333333329</v>
      </c>
      <c r="E180" s="121">
        <v>27.647058823529413</v>
      </c>
    </row>
    <row r="181" spans="1:5" x14ac:dyDescent="0.25">
      <c r="A181" s="2">
        <v>171</v>
      </c>
      <c r="B181" s="4">
        <v>170804130248</v>
      </c>
      <c r="C181" s="121">
        <v>42.333333333333329</v>
      </c>
      <c r="E181" s="121">
        <v>31.764705882352942</v>
      </c>
    </row>
    <row r="182" spans="1:5" x14ac:dyDescent="0.25">
      <c r="A182" s="2">
        <v>172</v>
      </c>
      <c r="B182" s="4">
        <v>170804130249</v>
      </c>
      <c r="C182" s="121">
        <v>47.333333333333329</v>
      </c>
      <c r="E182" s="121">
        <v>34.705882352941174</v>
      </c>
    </row>
    <row r="183" spans="1:5" x14ac:dyDescent="0.25">
      <c r="A183" s="2">
        <v>173</v>
      </c>
      <c r="B183" s="4">
        <v>170804130250</v>
      </c>
      <c r="C183" s="121">
        <v>39</v>
      </c>
      <c r="E183" s="121">
        <v>27.058823529411764</v>
      </c>
    </row>
    <row r="184" spans="1:5" x14ac:dyDescent="0.25">
      <c r="A184" s="2">
        <v>174</v>
      </c>
      <c r="B184" s="4">
        <v>170804130251</v>
      </c>
      <c r="C184" s="121">
        <v>38</v>
      </c>
      <c r="E184" s="121">
        <v>28.823529411764707</v>
      </c>
    </row>
    <row r="185" spans="1:5" x14ac:dyDescent="0.25">
      <c r="A185" s="2">
        <v>175</v>
      </c>
      <c r="B185" s="4">
        <v>170804130253</v>
      </c>
      <c r="C185" s="121">
        <v>43.666666666666671</v>
      </c>
      <c r="E185" s="121">
        <v>32.352941176470587</v>
      </c>
    </row>
    <row r="186" spans="1:5" x14ac:dyDescent="0.25">
      <c r="A186" s="2">
        <v>176</v>
      </c>
      <c r="B186" s="4">
        <v>170804130254</v>
      </c>
      <c r="C186" s="121">
        <v>46.166666666666671</v>
      </c>
      <c r="E186" s="121">
        <v>31.176470588235293</v>
      </c>
    </row>
    <row r="187" spans="1:5" x14ac:dyDescent="0.25">
      <c r="A187" s="2">
        <v>177</v>
      </c>
      <c r="B187" s="4">
        <v>170804130255</v>
      </c>
      <c r="C187" s="121">
        <v>47</v>
      </c>
      <c r="E187" s="121">
        <v>23.529411764705884</v>
      </c>
    </row>
    <row r="188" spans="1:5" x14ac:dyDescent="0.25">
      <c r="A188" s="2">
        <v>178</v>
      </c>
      <c r="B188" s="4">
        <v>170804130256</v>
      </c>
      <c r="C188" s="121">
        <v>38.5</v>
      </c>
      <c r="E188" s="121">
        <v>33.529411764705884</v>
      </c>
    </row>
    <row r="189" spans="1:5" x14ac:dyDescent="0.25">
      <c r="A189" s="2">
        <v>179</v>
      </c>
      <c r="B189" s="4">
        <v>170804130257</v>
      </c>
      <c r="C189" s="121">
        <v>41.333333333333329</v>
      </c>
      <c r="E189" s="121">
        <v>21.176470588235293</v>
      </c>
    </row>
    <row r="190" spans="1:5" x14ac:dyDescent="0.25">
      <c r="A190" s="2">
        <v>180</v>
      </c>
      <c r="B190" s="4">
        <v>170804130258</v>
      </c>
      <c r="C190" s="121">
        <v>44</v>
      </c>
      <c r="E190" s="121">
        <v>26.470588235294116</v>
      </c>
    </row>
    <row r="191" spans="1:5" x14ac:dyDescent="0.25">
      <c r="A191" s="2">
        <v>181</v>
      </c>
      <c r="B191" s="4">
        <v>170804130259</v>
      </c>
      <c r="C191" s="121">
        <v>37</v>
      </c>
      <c r="E191" s="121">
        <v>31.764705882352942</v>
      </c>
    </row>
    <row r="192" spans="1:5" x14ac:dyDescent="0.25">
      <c r="A192" s="2">
        <v>182</v>
      </c>
      <c r="B192" s="4">
        <v>170804130260</v>
      </c>
      <c r="C192" s="121">
        <v>41</v>
      </c>
      <c r="E192" s="121">
        <v>32.941176470588232</v>
      </c>
    </row>
    <row r="193" spans="1:5" x14ac:dyDescent="0.25">
      <c r="A193" s="2">
        <v>183</v>
      </c>
      <c r="B193" s="4">
        <v>170804130262</v>
      </c>
      <c r="C193" s="121">
        <v>46</v>
      </c>
      <c r="E193" s="121">
        <v>22.352941176470587</v>
      </c>
    </row>
    <row r="194" spans="1:5" x14ac:dyDescent="0.25">
      <c r="A194" s="2">
        <v>184</v>
      </c>
      <c r="B194" s="4">
        <v>170804130263</v>
      </c>
      <c r="C194" s="121">
        <v>43.333333333333329</v>
      </c>
      <c r="E194" s="121">
        <v>36.470588235294116</v>
      </c>
    </row>
    <row r="195" spans="1:5" x14ac:dyDescent="0.25">
      <c r="A195" s="2">
        <v>185</v>
      </c>
      <c r="B195" s="4">
        <v>170804130264</v>
      </c>
      <c r="C195" s="121">
        <v>47.333333333333329</v>
      </c>
      <c r="E195" s="121">
        <v>29.411764705882351</v>
      </c>
    </row>
    <row r="196" spans="1:5" x14ac:dyDescent="0.25">
      <c r="A196" s="2">
        <v>186</v>
      </c>
      <c r="B196" s="4">
        <v>170804130265</v>
      </c>
      <c r="C196" s="121">
        <v>43</v>
      </c>
      <c r="E196" s="121">
        <v>30.588235294117649</v>
      </c>
    </row>
    <row r="197" spans="1:5" x14ac:dyDescent="0.25">
      <c r="A197" s="2">
        <v>187</v>
      </c>
      <c r="B197" s="4">
        <v>170804130266</v>
      </c>
      <c r="C197" s="121">
        <v>44</v>
      </c>
      <c r="E197" s="121">
        <v>31.176470588235293</v>
      </c>
    </row>
    <row r="198" spans="1:5" x14ac:dyDescent="0.25">
      <c r="A198" s="2">
        <v>188</v>
      </c>
      <c r="B198" s="4">
        <v>170804130267</v>
      </c>
      <c r="C198" s="121">
        <v>46.666666666666671</v>
      </c>
      <c r="E198" s="121">
        <v>26.470588235294116</v>
      </c>
    </row>
    <row r="199" spans="1:5" x14ac:dyDescent="0.25">
      <c r="A199" s="2">
        <v>189</v>
      </c>
      <c r="B199" s="4">
        <v>170804130269</v>
      </c>
      <c r="C199" s="121">
        <v>44.333333333333329</v>
      </c>
      <c r="E199" s="121">
        <v>35.882352941176471</v>
      </c>
    </row>
    <row r="200" spans="1:5" x14ac:dyDescent="0.25">
      <c r="A200" s="2">
        <v>190</v>
      </c>
      <c r="B200" s="4">
        <v>170804130270</v>
      </c>
      <c r="C200" s="121">
        <v>45.333333333333329</v>
      </c>
      <c r="E200" s="121">
        <v>22.352941176470587</v>
      </c>
    </row>
    <row r="201" spans="1:5" x14ac:dyDescent="0.25">
      <c r="A201" s="2">
        <v>191</v>
      </c>
      <c r="B201" s="4">
        <v>170804130271</v>
      </c>
      <c r="C201" s="121">
        <v>47</v>
      </c>
      <c r="E201" s="121">
        <v>17.647058823529413</v>
      </c>
    </row>
    <row r="202" spans="1:5" x14ac:dyDescent="0.25">
      <c r="A202" s="2">
        <v>192</v>
      </c>
      <c r="B202" s="4">
        <v>170804130272</v>
      </c>
      <c r="C202" s="121">
        <v>44.333333333333329</v>
      </c>
      <c r="E202" s="121">
        <v>33.529411764705884</v>
      </c>
    </row>
    <row r="203" spans="1:5" x14ac:dyDescent="0.25">
      <c r="A203" s="2">
        <v>193</v>
      </c>
      <c r="B203" s="4">
        <v>170804130273</v>
      </c>
      <c r="C203" s="121">
        <v>42.333333333333329</v>
      </c>
      <c r="E203" s="121">
        <v>28.823529411764707</v>
      </c>
    </row>
    <row r="204" spans="1:5" x14ac:dyDescent="0.25">
      <c r="A204" s="2">
        <v>194</v>
      </c>
      <c r="B204" s="4">
        <v>170804130274</v>
      </c>
      <c r="C204" s="121">
        <v>44</v>
      </c>
      <c r="E204" s="121">
        <v>25.294117647058822</v>
      </c>
    </row>
    <row r="205" spans="1:5" x14ac:dyDescent="0.25">
      <c r="A205" s="2">
        <v>195</v>
      </c>
      <c r="B205" s="4">
        <v>170804130275</v>
      </c>
      <c r="C205" s="121">
        <v>42</v>
      </c>
      <c r="E205" s="121">
        <v>35.882352941176471</v>
      </c>
    </row>
    <row r="206" spans="1:5" x14ac:dyDescent="0.25">
      <c r="A206" s="2">
        <v>196</v>
      </c>
      <c r="B206" s="4">
        <v>170804130276</v>
      </c>
      <c r="C206" s="121">
        <v>45.666666666666671</v>
      </c>
      <c r="E206" s="121">
        <v>26.470588235294116</v>
      </c>
    </row>
    <row r="207" spans="1:5" x14ac:dyDescent="0.25">
      <c r="A207" s="2">
        <v>197</v>
      </c>
      <c r="B207" s="4">
        <v>170804130279</v>
      </c>
      <c r="C207" s="121">
        <v>42.666666666666671</v>
      </c>
      <c r="E207" s="121">
        <v>35.294117647058826</v>
      </c>
    </row>
    <row r="208" spans="1:5" x14ac:dyDescent="0.25">
      <c r="A208" s="2">
        <v>198</v>
      </c>
      <c r="B208" s="4">
        <v>170804130280</v>
      </c>
      <c r="C208" s="121">
        <v>43.56</v>
      </c>
      <c r="E208" s="121">
        <v>27.647058823529413</v>
      </c>
    </row>
    <row r="209" spans="1:5" x14ac:dyDescent="0.25">
      <c r="A209" s="2">
        <v>199</v>
      </c>
      <c r="B209" s="4">
        <v>170804130281</v>
      </c>
      <c r="C209" s="121">
        <v>44.333333333333329</v>
      </c>
      <c r="E209" s="121">
        <v>19.411764705882351</v>
      </c>
    </row>
    <row r="210" spans="1:5" x14ac:dyDescent="0.25">
      <c r="A210" s="2">
        <v>200</v>
      </c>
      <c r="B210" s="4">
        <v>170804130283</v>
      </c>
      <c r="C210" s="121">
        <v>46.333333333333329</v>
      </c>
      <c r="E210" s="121">
        <v>31.764705882352942</v>
      </c>
    </row>
    <row r="211" spans="1:5" x14ac:dyDescent="0.25">
      <c r="A211" s="2">
        <v>201</v>
      </c>
      <c r="B211" s="4">
        <v>170804130284</v>
      </c>
      <c r="C211" s="121">
        <v>44.666666666666671</v>
      </c>
      <c r="E211" s="121">
        <v>0</v>
      </c>
    </row>
    <row r="212" spans="1:5" x14ac:dyDescent="0.25">
      <c r="A212" s="2">
        <v>202</v>
      </c>
      <c r="B212" s="4">
        <v>170804130285</v>
      </c>
      <c r="C212" s="121">
        <v>44.666666666666671</v>
      </c>
      <c r="E212" s="121">
        <v>21.176470588235293</v>
      </c>
    </row>
    <row r="213" spans="1:5" x14ac:dyDescent="0.25">
      <c r="A213" s="2">
        <v>203</v>
      </c>
      <c r="B213" s="4">
        <v>170804130286</v>
      </c>
      <c r="C213" s="121">
        <v>46</v>
      </c>
      <c r="E213" s="121">
        <v>37.647058823529413</v>
      </c>
    </row>
    <row r="214" spans="1:5" x14ac:dyDescent="0.25">
      <c r="A214" s="2">
        <v>204</v>
      </c>
      <c r="B214" s="4">
        <v>170804130287</v>
      </c>
      <c r="C214" s="121">
        <v>45.666666666666671</v>
      </c>
      <c r="E214" s="121">
        <v>30</v>
      </c>
    </row>
    <row r="215" spans="1:5" x14ac:dyDescent="0.25">
      <c r="A215" s="2">
        <v>205</v>
      </c>
      <c r="B215" s="4">
        <v>170804130288</v>
      </c>
      <c r="C215" s="121">
        <v>43.5</v>
      </c>
      <c r="E215" s="121">
        <v>0</v>
      </c>
    </row>
    <row r="216" spans="1:5" x14ac:dyDescent="0.25">
      <c r="A216" s="2">
        <v>206</v>
      </c>
      <c r="B216" s="4">
        <v>170804130289</v>
      </c>
      <c r="C216" s="121">
        <v>42</v>
      </c>
      <c r="E216" s="121">
        <v>34.705882352941174</v>
      </c>
    </row>
    <row r="217" spans="1:5" x14ac:dyDescent="0.25">
      <c r="A217" s="2">
        <v>207</v>
      </c>
      <c r="B217" s="4">
        <v>170804130291</v>
      </c>
      <c r="C217" s="121">
        <v>45.333333333333329</v>
      </c>
      <c r="E217" s="121">
        <v>30</v>
      </c>
    </row>
    <row r="218" spans="1:5" x14ac:dyDescent="0.25">
      <c r="A218" s="2">
        <v>208</v>
      </c>
      <c r="B218" s="4">
        <v>170804130292</v>
      </c>
      <c r="C218" s="121">
        <v>46</v>
      </c>
      <c r="E218" s="121">
        <v>26.470588235294116</v>
      </c>
    </row>
    <row r="219" spans="1:5" x14ac:dyDescent="0.25">
      <c r="A219" s="2">
        <v>209</v>
      </c>
      <c r="B219" s="4">
        <v>170804130293</v>
      </c>
      <c r="C219" s="121">
        <v>44</v>
      </c>
      <c r="E219" s="121">
        <v>27.058823529411764</v>
      </c>
    </row>
    <row r="220" spans="1:5" x14ac:dyDescent="0.25">
      <c r="A220" s="2">
        <v>210</v>
      </c>
      <c r="B220" s="4">
        <v>170804130294</v>
      </c>
      <c r="C220" s="121">
        <v>38</v>
      </c>
      <c r="E220" s="121">
        <v>28.235294117647058</v>
      </c>
    </row>
    <row r="221" spans="1:5" x14ac:dyDescent="0.25">
      <c r="A221" s="2">
        <v>211</v>
      </c>
      <c r="B221" s="4">
        <v>170804130295</v>
      </c>
      <c r="C221" s="121">
        <v>45</v>
      </c>
      <c r="E221" s="121">
        <v>31.176470588235293</v>
      </c>
    </row>
    <row r="222" spans="1:5" x14ac:dyDescent="0.25">
      <c r="A222" s="2">
        <v>212</v>
      </c>
      <c r="B222" s="4">
        <v>170804130296</v>
      </c>
      <c r="C222" s="121">
        <v>45.666666666666671</v>
      </c>
      <c r="E222" s="121">
        <v>22.941176470588236</v>
      </c>
    </row>
    <row r="223" spans="1:5" x14ac:dyDescent="0.25">
      <c r="A223" s="2">
        <v>213</v>
      </c>
      <c r="B223" s="4">
        <v>170804130297</v>
      </c>
      <c r="C223" s="121">
        <v>43</v>
      </c>
      <c r="E223" s="121">
        <v>33.529411764705884</v>
      </c>
    </row>
    <row r="224" spans="1:5" x14ac:dyDescent="0.25">
      <c r="A224" s="2">
        <v>214</v>
      </c>
      <c r="B224" s="4">
        <v>170804130298</v>
      </c>
      <c r="C224" s="121">
        <v>37</v>
      </c>
      <c r="E224" s="121">
        <v>27.647058823529413</v>
      </c>
    </row>
    <row r="225" spans="1:5" x14ac:dyDescent="0.25">
      <c r="A225" s="2">
        <v>215</v>
      </c>
      <c r="B225" s="4">
        <v>170804130299</v>
      </c>
      <c r="C225" s="121">
        <v>44</v>
      </c>
      <c r="E225" s="121">
        <v>31.176470588235293</v>
      </c>
    </row>
    <row r="226" spans="1:5" x14ac:dyDescent="0.25">
      <c r="A226" s="2">
        <v>216</v>
      </c>
      <c r="B226" s="4">
        <v>170804130300</v>
      </c>
      <c r="C226" s="121">
        <v>47</v>
      </c>
      <c r="E226" s="121">
        <v>17.647058823529413</v>
      </c>
    </row>
    <row r="227" spans="1:5" x14ac:dyDescent="0.25">
      <c r="A227" s="2">
        <v>217</v>
      </c>
      <c r="B227" s="4">
        <v>170804130302</v>
      </c>
      <c r="C227" s="121">
        <v>45.333333333333329</v>
      </c>
      <c r="E227" s="121">
        <v>28.235294117647058</v>
      </c>
    </row>
    <row r="228" spans="1:5" x14ac:dyDescent="0.25">
      <c r="A228" s="2">
        <v>218</v>
      </c>
      <c r="B228" s="4">
        <v>170804130303</v>
      </c>
      <c r="C228" s="121">
        <v>0</v>
      </c>
      <c r="E228" s="121">
        <v>23.529411764705884</v>
      </c>
    </row>
    <row r="229" spans="1:5" x14ac:dyDescent="0.25">
      <c r="A229" s="2">
        <v>219</v>
      </c>
      <c r="B229" s="4">
        <v>170804130304</v>
      </c>
      <c r="C229" s="121">
        <v>42.35</v>
      </c>
      <c r="E229" s="121">
        <v>31.176470588235293</v>
      </c>
    </row>
    <row r="230" spans="1:5" x14ac:dyDescent="0.25">
      <c r="A230" s="2">
        <v>220</v>
      </c>
      <c r="B230" s="4">
        <v>170804130306</v>
      </c>
      <c r="C230" s="121">
        <v>46.666666666666671</v>
      </c>
      <c r="E230" s="121">
        <v>20.588235294117649</v>
      </c>
    </row>
    <row r="231" spans="1:5" x14ac:dyDescent="0.25">
      <c r="A231" s="2">
        <v>221</v>
      </c>
      <c r="B231" s="4">
        <v>170804130307</v>
      </c>
      <c r="C231" s="121">
        <v>43.333333333333329</v>
      </c>
      <c r="E231" s="121">
        <v>32.941176470588232</v>
      </c>
    </row>
    <row r="232" spans="1:5" x14ac:dyDescent="0.25">
      <c r="A232" s="2">
        <v>222</v>
      </c>
      <c r="B232" s="4">
        <v>170804130308</v>
      </c>
      <c r="C232" s="121">
        <v>44.333333333333329</v>
      </c>
      <c r="E232" s="121">
        <v>32.352941176470587</v>
      </c>
    </row>
    <row r="233" spans="1:5" x14ac:dyDescent="0.25">
      <c r="A233" s="2">
        <v>223</v>
      </c>
      <c r="B233" s="4">
        <v>170804130309</v>
      </c>
      <c r="C233" s="121">
        <v>47.666666666666671</v>
      </c>
      <c r="E233" s="121">
        <v>0</v>
      </c>
    </row>
    <row r="234" spans="1:5" x14ac:dyDescent="0.25">
      <c r="A234" s="2">
        <v>224</v>
      </c>
      <c r="B234" s="4">
        <v>170804130310</v>
      </c>
      <c r="C234" s="121">
        <v>44.333333333333329</v>
      </c>
      <c r="E234" s="121">
        <v>28.823529411764707</v>
      </c>
    </row>
    <row r="235" spans="1:5" x14ac:dyDescent="0.25">
      <c r="A235" s="2">
        <v>225</v>
      </c>
      <c r="B235" s="4">
        <v>170804130311</v>
      </c>
      <c r="C235" s="121">
        <v>45</v>
      </c>
      <c r="E235" s="121">
        <v>28.235294117647058</v>
      </c>
    </row>
    <row r="236" spans="1:5" x14ac:dyDescent="0.25">
      <c r="A236" s="2">
        <v>226</v>
      </c>
      <c r="B236" s="4">
        <v>170804130312</v>
      </c>
      <c r="C236" s="121">
        <v>39</v>
      </c>
      <c r="E236" s="121">
        <v>29.411764705882351</v>
      </c>
    </row>
    <row r="237" spans="1:5" x14ac:dyDescent="0.25">
      <c r="A237" s="2">
        <v>227</v>
      </c>
      <c r="B237" s="4">
        <v>170804130314</v>
      </c>
      <c r="C237" s="121">
        <v>37.85</v>
      </c>
      <c r="E237" s="121">
        <v>33.529411764705884</v>
      </c>
    </row>
    <row r="238" spans="1:5" x14ac:dyDescent="0.25">
      <c r="A238" s="2">
        <v>228</v>
      </c>
      <c r="B238" s="4">
        <v>170804130315</v>
      </c>
      <c r="C238" s="121">
        <v>43.666666666666671</v>
      </c>
      <c r="E238" s="121">
        <v>33.529411764705884</v>
      </c>
    </row>
    <row r="239" spans="1:5" x14ac:dyDescent="0.25">
      <c r="A239" s="2">
        <v>229</v>
      </c>
      <c r="B239" s="4">
        <v>170804130317</v>
      </c>
      <c r="C239" s="121">
        <v>42</v>
      </c>
      <c r="E239" s="121">
        <v>28.235294117647058</v>
      </c>
    </row>
    <row r="240" spans="1:5" x14ac:dyDescent="0.25">
      <c r="A240" s="2">
        <v>230</v>
      </c>
      <c r="B240" s="4">
        <v>170804130318</v>
      </c>
      <c r="C240" s="121">
        <v>38.42</v>
      </c>
      <c r="E240" s="121">
        <v>30</v>
      </c>
    </row>
    <row r="241" spans="1:5" x14ac:dyDescent="0.25">
      <c r="A241" s="2">
        <v>231</v>
      </c>
      <c r="B241" s="4">
        <v>170804130319</v>
      </c>
      <c r="C241" s="121">
        <v>43.333333333333329</v>
      </c>
      <c r="E241" s="121">
        <v>26.470588235294116</v>
      </c>
    </row>
    <row r="242" spans="1:5" x14ac:dyDescent="0.25">
      <c r="A242" s="2">
        <v>232</v>
      </c>
      <c r="B242" s="4">
        <v>170804130320</v>
      </c>
      <c r="C242" s="121">
        <v>47.666666666666671</v>
      </c>
      <c r="E242" s="121">
        <v>30</v>
      </c>
    </row>
    <row r="243" spans="1:5" x14ac:dyDescent="0.25">
      <c r="A243" s="2">
        <v>233</v>
      </c>
      <c r="B243" s="4">
        <v>170804130322</v>
      </c>
      <c r="C243" s="121">
        <v>44.6666666666667</v>
      </c>
      <c r="E243" s="121">
        <v>24.705882352941178</v>
      </c>
    </row>
    <row r="244" spans="1:5" x14ac:dyDescent="0.25">
      <c r="A244" s="2">
        <v>234</v>
      </c>
      <c r="B244" s="4">
        <v>170804130323</v>
      </c>
      <c r="C244" s="121">
        <v>39.333333333333329</v>
      </c>
      <c r="E244" s="121">
        <v>20</v>
      </c>
    </row>
    <row r="245" spans="1:5" x14ac:dyDescent="0.25">
      <c r="A245" s="2">
        <v>235</v>
      </c>
      <c r="B245" s="4">
        <v>170804130324</v>
      </c>
      <c r="C245" s="121">
        <v>41</v>
      </c>
      <c r="E245" s="121">
        <v>37.647058823529413</v>
      </c>
    </row>
    <row r="246" spans="1:5" x14ac:dyDescent="0.25">
      <c r="A246" s="2">
        <v>236</v>
      </c>
      <c r="B246" s="4">
        <v>170804130325</v>
      </c>
      <c r="C246" s="121">
        <v>38</v>
      </c>
      <c r="E246" s="121">
        <v>25.294117647058822</v>
      </c>
    </row>
    <row r="247" spans="1:5" x14ac:dyDescent="0.25">
      <c r="A247" s="2">
        <v>237</v>
      </c>
      <c r="B247" s="4">
        <v>170804130326</v>
      </c>
      <c r="C247" s="121">
        <v>37</v>
      </c>
      <c r="E247" s="121">
        <v>25.294117647058822</v>
      </c>
    </row>
    <row r="248" spans="1:5" x14ac:dyDescent="0.25">
      <c r="A248" s="2">
        <v>238</v>
      </c>
      <c r="B248" s="4">
        <v>170804130327</v>
      </c>
      <c r="C248" s="121">
        <v>38.666666666666671</v>
      </c>
      <c r="E248" s="121">
        <v>23.529411764705884</v>
      </c>
    </row>
    <row r="249" spans="1:5" x14ac:dyDescent="0.25">
      <c r="A249" s="2">
        <v>239</v>
      </c>
      <c r="B249" s="4">
        <v>170804130328</v>
      </c>
      <c r="C249" s="121">
        <v>39.333333333333329</v>
      </c>
      <c r="E249" s="121">
        <v>34.705882352941174</v>
      </c>
    </row>
    <row r="250" spans="1:5" x14ac:dyDescent="0.25">
      <c r="A250" s="2">
        <v>240</v>
      </c>
      <c r="B250" s="4">
        <v>170804130329</v>
      </c>
      <c r="C250" s="121">
        <v>41.333333333333329</v>
      </c>
      <c r="E250" s="121">
        <v>40</v>
      </c>
    </row>
    <row r="251" spans="1:5" x14ac:dyDescent="0.25">
      <c r="A251" s="2">
        <v>241</v>
      </c>
      <c r="B251" s="4">
        <v>170804130330</v>
      </c>
      <c r="C251" s="121">
        <v>45</v>
      </c>
      <c r="E251" s="121">
        <v>33.529411764705884</v>
      </c>
    </row>
    <row r="252" spans="1:5" x14ac:dyDescent="0.25">
      <c r="A252" s="2">
        <v>242</v>
      </c>
      <c r="B252" s="4">
        <v>170804130331</v>
      </c>
      <c r="C252" s="121">
        <v>47.333333333333329</v>
      </c>
      <c r="E252" s="121">
        <v>20.588235294117649</v>
      </c>
    </row>
    <row r="253" spans="1:5" x14ac:dyDescent="0.25">
      <c r="A253" s="2">
        <v>243</v>
      </c>
      <c r="B253" s="4">
        <v>170804130332</v>
      </c>
      <c r="C253" s="121">
        <v>39.666666666666671</v>
      </c>
      <c r="E253" s="121">
        <v>31.764705882352942</v>
      </c>
    </row>
    <row r="254" spans="1:5" x14ac:dyDescent="0.25">
      <c r="A254" s="2">
        <v>244</v>
      </c>
      <c r="B254" s="4">
        <v>170804130333</v>
      </c>
      <c r="C254" s="121">
        <v>42</v>
      </c>
      <c r="E254" s="121">
        <v>24.117647058823529</v>
      </c>
    </row>
    <row r="255" spans="1:5" x14ac:dyDescent="0.25">
      <c r="A255" s="2">
        <v>245</v>
      </c>
      <c r="B255" s="4">
        <v>170804130334</v>
      </c>
      <c r="C255" s="121">
        <v>41.333333333333329</v>
      </c>
      <c r="E255" s="121">
        <v>25.294117647058822</v>
      </c>
    </row>
    <row r="256" spans="1:5" x14ac:dyDescent="0.25">
      <c r="A256" s="2">
        <v>246</v>
      </c>
      <c r="B256" s="4">
        <v>170804130336</v>
      </c>
      <c r="C256" s="121">
        <v>41.666666666666671</v>
      </c>
      <c r="E256" s="121">
        <v>28.235294117647058</v>
      </c>
    </row>
    <row r="257" spans="1:5" x14ac:dyDescent="0.25">
      <c r="A257" s="2">
        <v>247</v>
      </c>
      <c r="B257" s="4">
        <v>170804130337</v>
      </c>
      <c r="C257" s="121">
        <v>44.666666666666671</v>
      </c>
      <c r="E257" s="121">
        <v>22.352941176470587</v>
      </c>
    </row>
    <row r="258" spans="1:5" x14ac:dyDescent="0.25">
      <c r="A258" s="2">
        <v>248</v>
      </c>
      <c r="B258" s="4">
        <v>170804130338</v>
      </c>
      <c r="C258" s="121">
        <v>37.5</v>
      </c>
      <c r="E258" s="121">
        <v>28.235294117647058</v>
      </c>
    </row>
    <row r="259" spans="1:5" x14ac:dyDescent="0.25">
      <c r="A259" s="2">
        <v>249</v>
      </c>
      <c r="B259" s="4">
        <v>170804130339</v>
      </c>
      <c r="C259" s="121">
        <v>40</v>
      </c>
      <c r="E259" s="121">
        <v>34.117647058823529</v>
      </c>
    </row>
    <row r="260" spans="1:5" x14ac:dyDescent="0.25">
      <c r="A260" s="2">
        <v>250</v>
      </c>
      <c r="B260" s="4">
        <v>170804130341</v>
      </c>
      <c r="C260" s="121">
        <v>47</v>
      </c>
      <c r="E260" s="121">
        <v>36.470588235294116</v>
      </c>
    </row>
    <row r="261" spans="1:5" x14ac:dyDescent="0.25">
      <c r="A261" s="2">
        <v>251</v>
      </c>
      <c r="B261" s="4">
        <v>170804130342</v>
      </c>
      <c r="C261" s="121">
        <v>40</v>
      </c>
      <c r="E261" s="121">
        <v>7.0588235294117645</v>
      </c>
    </row>
    <row r="262" spans="1:5" x14ac:dyDescent="0.25">
      <c r="A262" s="2">
        <v>252</v>
      </c>
      <c r="B262" s="4">
        <v>170804130343</v>
      </c>
      <c r="C262" s="121">
        <v>40.666666666666671</v>
      </c>
      <c r="E262" s="121">
        <v>20</v>
      </c>
    </row>
    <row r="263" spans="1:5" x14ac:dyDescent="0.25">
      <c r="A263" s="2">
        <v>253</v>
      </c>
      <c r="B263" s="4">
        <v>170804130344</v>
      </c>
      <c r="C263" s="121">
        <v>36.549999999999997</v>
      </c>
      <c r="E263" s="121">
        <v>32.941176470588232</v>
      </c>
    </row>
    <row r="264" spans="1:5" x14ac:dyDescent="0.25">
      <c r="A264" s="2">
        <v>254</v>
      </c>
      <c r="B264" s="4">
        <v>170804130345</v>
      </c>
      <c r="C264" s="121">
        <v>37.5</v>
      </c>
      <c r="E264" s="121">
        <v>30</v>
      </c>
    </row>
    <row r="265" spans="1:5" x14ac:dyDescent="0.25">
      <c r="A265" s="2">
        <v>255</v>
      </c>
      <c r="B265" s="4">
        <v>170804130346</v>
      </c>
      <c r="C265" s="121">
        <v>42.666666666666671</v>
      </c>
      <c r="E265" s="121">
        <v>30.588235294117649</v>
      </c>
    </row>
    <row r="266" spans="1:5" x14ac:dyDescent="0.25">
      <c r="A266" s="2">
        <v>256</v>
      </c>
      <c r="B266" s="4">
        <v>170804130347</v>
      </c>
      <c r="C266" s="121">
        <v>40.666666666666671</v>
      </c>
      <c r="E266" s="121">
        <v>32.941176470588232</v>
      </c>
    </row>
    <row r="267" spans="1:5" x14ac:dyDescent="0.25">
      <c r="A267" s="2">
        <v>257</v>
      </c>
      <c r="B267" s="4">
        <v>170804130348</v>
      </c>
      <c r="C267" s="121">
        <v>43</v>
      </c>
      <c r="E267" s="121">
        <v>31.764705882352942</v>
      </c>
    </row>
    <row r="268" spans="1:5" x14ac:dyDescent="0.25">
      <c r="A268" s="2">
        <v>258</v>
      </c>
      <c r="B268" s="4">
        <v>170804130349</v>
      </c>
      <c r="C268" s="121">
        <v>44.333333333333329</v>
      </c>
      <c r="E268" s="121">
        <v>26.470588235294116</v>
      </c>
    </row>
    <row r="269" spans="1:5" x14ac:dyDescent="0.25">
      <c r="A269" s="2">
        <v>259</v>
      </c>
      <c r="B269" s="4">
        <v>170804130350</v>
      </c>
      <c r="C269" s="121">
        <v>47.333333333333329</v>
      </c>
      <c r="E269" s="121">
        <v>35.294117647058826</v>
      </c>
    </row>
    <row r="270" spans="1:5" x14ac:dyDescent="0.25">
      <c r="A270" s="2">
        <v>260</v>
      </c>
      <c r="B270" s="4">
        <v>170804130351</v>
      </c>
      <c r="C270" s="121">
        <v>45.333333333333329</v>
      </c>
      <c r="E270" s="121">
        <v>32.352941176470587</v>
      </c>
    </row>
    <row r="271" spans="1:5" x14ac:dyDescent="0.25">
      <c r="A271" s="2">
        <v>261</v>
      </c>
      <c r="B271" s="4">
        <v>170804130353</v>
      </c>
      <c r="C271" s="121">
        <v>41.25</v>
      </c>
      <c r="E271" s="121">
        <v>37.058823529411768</v>
      </c>
    </row>
    <row r="272" spans="1:5" x14ac:dyDescent="0.25">
      <c r="A272" s="2">
        <v>262</v>
      </c>
      <c r="B272" s="4">
        <v>170804130354</v>
      </c>
      <c r="C272" s="121">
        <v>44.666666666666671</v>
      </c>
      <c r="E272" s="121">
        <v>27.647058823529413</v>
      </c>
    </row>
    <row r="273" spans="1:7" x14ac:dyDescent="0.25">
      <c r="A273" s="2">
        <v>263</v>
      </c>
      <c r="B273" s="4">
        <v>170804130356</v>
      </c>
      <c r="C273" s="121">
        <v>43.166666666666671</v>
      </c>
      <c r="E273" s="121">
        <v>18.235294117647058</v>
      </c>
    </row>
    <row r="274" spans="1:7" x14ac:dyDescent="0.25">
      <c r="A274" s="2">
        <v>264</v>
      </c>
      <c r="B274" s="4">
        <v>170804130357</v>
      </c>
      <c r="C274" s="121">
        <v>43.666666666666671</v>
      </c>
      <c r="E274" s="121">
        <v>27.647058823529413</v>
      </c>
    </row>
    <row r="275" spans="1:7" x14ac:dyDescent="0.25">
      <c r="A275" s="2">
        <v>265</v>
      </c>
      <c r="B275" s="4">
        <v>170804130358</v>
      </c>
      <c r="C275" s="121">
        <v>45</v>
      </c>
      <c r="E275" s="121">
        <v>29.411764705882351</v>
      </c>
    </row>
    <row r="276" spans="1:7" x14ac:dyDescent="0.25">
      <c r="A276" s="2">
        <v>266</v>
      </c>
      <c r="B276" s="4">
        <v>170804130359</v>
      </c>
      <c r="C276" s="121">
        <v>39</v>
      </c>
      <c r="E276" s="121">
        <v>25.882352941176471</v>
      </c>
    </row>
    <row r="277" spans="1:7" x14ac:dyDescent="0.25">
      <c r="A277" s="2">
        <v>267</v>
      </c>
      <c r="B277" s="4">
        <v>170804130360</v>
      </c>
      <c r="C277" s="121">
        <v>45.666666666666671</v>
      </c>
      <c r="E277" s="121">
        <v>38.823529411764703</v>
      </c>
    </row>
    <row r="278" spans="1:7" x14ac:dyDescent="0.25">
      <c r="A278" s="2">
        <v>268</v>
      </c>
      <c r="B278" s="4">
        <v>170804130361</v>
      </c>
      <c r="C278" s="121">
        <v>38.65</v>
      </c>
      <c r="E278" s="121">
        <v>32.941176470588232</v>
      </c>
    </row>
    <row r="279" spans="1:7" x14ac:dyDescent="0.25">
      <c r="A279" s="2">
        <v>269</v>
      </c>
      <c r="B279" s="4">
        <v>170804130362</v>
      </c>
      <c r="C279" s="121">
        <v>45</v>
      </c>
      <c r="E279" s="121">
        <v>33.529411764705884</v>
      </c>
    </row>
    <row r="280" spans="1:7" x14ac:dyDescent="0.25">
      <c r="A280" s="2">
        <v>270</v>
      </c>
      <c r="B280" s="4">
        <v>170804130363</v>
      </c>
      <c r="C280" s="121">
        <v>40.666666666666671</v>
      </c>
      <c r="E280" s="121">
        <v>27.647058823529413</v>
      </c>
    </row>
    <row r="281" spans="1:7" x14ac:dyDescent="0.25">
      <c r="A281" s="2">
        <v>271</v>
      </c>
      <c r="B281" s="4">
        <v>170804130364</v>
      </c>
      <c r="C281" s="121">
        <v>44.666666666666671</v>
      </c>
      <c r="E281" s="121">
        <v>31.176470588235293</v>
      </c>
    </row>
    <row r="282" spans="1:7" x14ac:dyDescent="0.25">
      <c r="A282" s="2">
        <v>272</v>
      </c>
      <c r="B282" s="4">
        <v>170804130365</v>
      </c>
      <c r="C282" s="121">
        <v>43.666666666666671</v>
      </c>
      <c r="E282" s="121">
        <v>39.411764705882355</v>
      </c>
    </row>
    <row r="283" spans="1:7" x14ac:dyDescent="0.25">
      <c r="B283" s="1"/>
      <c r="C283" s="1"/>
      <c r="D283" s="1"/>
      <c r="E283" s="1"/>
    </row>
    <row r="284" spans="1:7" x14ac:dyDescent="0.25">
      <c r="B284" s="1"/>
      <c r="C284" s="1"/>
      <c r="D284" s="1"/>
      <c r="E284" s="1"/>
      <c r="F284" s="1"/>
    </row>
    <row r="285" spans="1:7" x14ac:dyDescent="0.25">
      <c r="B285" s="1"/>
      <c r="C285" s="1"/>
      <c r="D285" s="1"/>
      <c r="E285" s="1"/>
      <c r="F285" s="1"/>
      <c r="G285" s="1"/>
    </row>
    <row r="286" spans="1:7" x14ac:dyDescent="0.25">
      <c r="B286" s="1"/>
      <c r="C286" s="1"/>
      <c r="D286" s="1"/>
      <c r="E286" s="1"/>
      <c r="F286" s="1"/>
      <c r="G286" s="1"/>
    </row>
    <row r="287" spans="1:7" x14ac:dyDescent="0.25">
      <c r="B287" s="1"/>
      <c r="C287" s="1"/>
      <c r="D287" s="1"/>
      <c r="E287" s="1"/>
      <c r="F287" s="1"/>
      <c r="G287" s="1"/>
    </row>
    <row r="288" spans="1:7" x14ac:dyDescent="0.25">
      <c r="B288" s="1"/>
      <c r="C288" s="1"/>
      <c r="D288" s="1"/>
      <c r="E288" s="1"/>
      <c r="F288" s="1"/>
      <c r="G288" s="1"/>
    </row>
    <row r="289" spans="2:7" x14ac:dyDescent="0.25">
      <c r="B289" s="1"/>
      <c r="C289" s="1"/>
      <c r="D289" s="1"/>
      <c r="E289" s="1"/>
      <c r="F289" s="1"/>
      <c r="G289" s="1"/>
    </row>
    <row r="290" spans="2:7" x14ac:dyDescent="0.25">
      <c r="B290" s="1"/>
      <c r="C290" s="1"/>
      <c r="D290" s="1"/>
      <c r="E290" s="1"/>
      <c r="F290" s="1"/>
      <c r="G290" s="1"/>
    </row>
    <row r="291" spans="2:7" x14ac:dyDescent="0.25">
      <c r="B291" s="1"/>
      <c r="C291" s="1"/>
      <c r="D291" s="1"/>
      <c r="E291" s="1"/>
      <c r="F291" s="1"/>
      <c r="G291" s="1"/>
    </row>
    <row r="292" spans="2:7" x14ac:dyDescent="0.25">
      <c r="F292" s="1"/>
      <c r="G292" s="1"/>
    </row>
    <row r="293" spans="2:7" x14ac:dyDescent="0.25">
      <c r="G293" s="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64962-B4E8-44DC-979D-1184ACF2F51E}">
  <dimension ref="A1:W283"/>
  <sheetViews>
    <sheetView workbookViewId="0">
      <selection activeCell="A16" sqref="A16:E16"/>
    </sheetView>
  </sheetViews>
  <sheetFormatPr defaultRowHeight="15" x14ac:dyDescent="0.25"/>
  <cols>
    <col min="2" max="2" width="15.85546875" bestFit="1" customWidth="1"/>
    <col min="3" max="3" width="15.42578125" customWidth="1"/>
    <col min="4" max="4" width="18.5703125" customWidth="1"/>
    <col min="5" max="5" width="22.42578125" customWidth="1"/>
    <col min="6" max="6" width="18.140625" customWidth="1"/>
    <col min="7" max="7" width="42.5703125" bestFit="1" customWidth="1"/>
    <col min="8" max="9" width="13.85546875" customWidth="1"/>
    <col min="10" max="10" width="13.140625" customWidth="1"/>
    <col min="11" max="11" width="11.42578125" customWidth="1"/>
    <col min="12" max="12" width="12.7109375" customWidth="1"/>
    <col min="14" max="14" width="18.140625" customWidth="1"/>
    <col min="258" max="258" width="15.85546875" bestFit="1" customWidth="1"/>
    <col min="259" max="259" width="15.42578125" customWidth="1"/>
    <col min="260" max="260" width="18.5703125" customWidth="1"/>
    <col min="261" max="261" width="22.42578125" customWidth="1"/>
    <col min="262" max="262" width="18.140625" customWidth="1"/>
    <col min="263" max="263" width="42.5703125" bestFit="1" customWidth="1"/>
    <col min="264" max="265" width="13.85546875" customWidth="1"/>
    <col min="266" max="266" width="13.140625" customWidth="1"/>
    <col min="267" max="267" width="11.42578125" customWidth="1"/>
    <col min="268" max="268" width="12.7109375" customWidth="1"/>
    <col min="270" max="270" width="18.140625" customWidth="1"/>
    <col min="514" max="514" width="15.85546875" bestFit="1" customWidth="1"/>
    <col min="515" max="515" width="15.42578125" customWidth="1"/>
    <col min="516" max="516" width="18.5703125" customWidth="1"/>
    <col min="517" max="517" width="22.42578125" customWidth="1"/>
    <col min="518" max="518" width="18.140625" customWidth="1"/>
    <col min="519" max="519" width="42.5703125" bestFit="1" customWidth="1"/>
    <col min="520" max="521" width="13.85546875" customWidth="1"/>
    <col min="522" max="522" width="13.140625" customWidth="1"/>
    <col min="523" max="523" width="11.42578125" customWidth="1"/>
    <col min="524" max="524" width="12.7109375" customWidth="1"/>
    <col min="526" max="526" width="18.140625" customWidth="1"/>
    <col min="770" max="770" width="15.85546875" bestFit="1" customWidth="1"/>
    <col min="771" max="771" width="15.42578125" customWidth="1"/>
    <col min="772" max="772" width="18.5703125" customWidth="1"/>
    <col min="773" max="773" width="22.42578125" customWidth="1"/>
    <col min="774" max="774" width="18.140625" customWidth="1"/>
    <col min="775" max="775" width="42.5703125" bestFit="1" customWidth="1"/>
    <col min="776" max="777" width="13.85546875" customWidth="1"/>
    <col min="778" max="778" width="13.140625" customWidth="1"/>
    <col min="779" max="779" width="11.42578125" customWidth="1"/>
    <col min="780" max="780" width="12.7109375" customWidth="1"/>
    <col min="782" max="782" width="18.140625" customWidth="1"/>
    <col min="1026" max="1026" width="15.85546875" bestFit="1" customWidth="1"/>
    <col min="1027" max="1027" width="15.42578125" customWidth="1"/>
    <col min="1028" max="1028" width="18.5703125" customWidth="1"/>
    <col min="1029" max="1029" width="22.42578125" customWidth="1"/>
    <col min="1030" max="1030" width="18.140625" customWidth="1"/>
    <col min="1031" max="1031" width="42.5703125" bestFit="1" customWidth="1"/>
    <col min="1032" max="1033" width="13.85546875" customWidth="1"/>
    <col min="1034" max="1034" width="13.140625" customWidth="1"/>
    <col min="1035" max="1035" width="11.42578125" customWidth="1"/>
    <col min="1036" max="1036" width="12.7109375" customWidth="1"/>
    <col min="1038" max="1038" width="18.140625" customWidth="1"/>
    <col min="1282" max="1282" width="15.85546875" bestFit="1" customWidth="1"/>
    <col min="1283" max="1283" width="15.42578125" customWidth="1"/>
    <col min="1284" max="1284" width="18.5703125" customWidth="1"/>
    <col min="1285" max="1285" width="22.42578125" customWidth="1"/>
    <col min="1286" max="1286" width="18.140625" customWidth="1"/>
    <col min="1287" max="1287" width="42.5703125" bestFit="1" customWidth="1"/>
    <col min="1288" max="1289" width="13.85546875" customWidth="1"/>
    <col min="1290" max="1290" width="13.140625" customWidth="1"/>
    <col min="1291" max="1291" width="11.42578125" customWidth="1"/>
    <col min="1292" max="1292" width="12.7109375" customWidth="1"/>
    <col min="1294" max="1294" width="18.140625" customWidth="1"/>
    <col min="1538" max="1538" width="15.85546875" bestFit="1" customWidth="1"/>
    <col min="1539" max="1539" width="15.42578125" customWidth="1"/>
    <col min="1540" max="1540" width="18.5703125" customWidth="1"/>
    <col min="1541" max="1541" width="22.42578125" customWidth="1"/>
    <col min="1542" max="1542" width="18.140625" customWidth="1"/>
    <col min="1543" max="1543" width="42.5703125" bestFit="1" customWidth="1"/>
    <col min="1544" max="1545" width="13.85546875" customWidth="1"/>
    <col min="1546" max="1546" width="13.140625" customWidth="1"/>
    <col min="1547" max="1547" width="11.42578125" customWidth="1"/>
    <col min="1548" max="1548" width="12.7109375" customWidth="1"/>
    <col min="1550" max="1550" width="18.140625" customWidth="1"/>
    <col min="1794" max="1794" width="15.85546875" bestFit="1" customWidth="1"/>
    <col min="1795" max="1795" width="15.42578125" customWidth="1"/>
    <col min="1796" max="1796" width="18.5703125" customWidth="1"/>
    <col min="1797" max="1797" width="22.42578125" customWidth="1"/>
    <col min="1798" max="1798" width="18.140625" customWidth="1"/>
    <col min="1799" max="1799" width="42.5703125" bestFit="1" customWidth="1"/>
    <col min="1800" max="1801" width="13.85546875" customWidth="1"/>
    <col min="1802" max="1802" width="13.140625" customWidth="1"/>
    <col min="1803" max="1803" width="11.42578125" customWidth="1"/>
    <col min="1804" max="1804" width="12.7109375" customWidth="1"/>
    <col min="1806" max="1806" width="18.140625" customWidth="1"/>
    <col min="2050" max="2050" width="15.85546875" bestFit="1" customWidth="1"/>
    <col min="2051" max="2051" width="15.42578125" customWidth="1"/>
    <col min="2052" max="2052" width="18.5703125" customWidth="1"/>
    <col min="2053" max="2053" width="22.42578125" customWidth="1"/>
    <col min="2054" max="2054" width="18.140625" customWidth="1"/>
    <col min="2055" max="2055" width="42.5703125" bestFit="1" customWidth="1"/>
    <col min="2056" max="2057" width="13.85546875" customWidth="1"/>
    <col min="2058" max="2058" width="13.140625" customWidth="1"/>
    <col min="2059" max="2059" width="11.42578125" customWidth="1"/>
    <col min="2060" max="2060" width="12.7109375" customWidth="1"/>
    <col min="2062" max="2062" width="18.140625" customWidth="1"/>
    <col min="2306" max="2306" width="15.85546875" bestFit="1" customWidth="1"/>
    <col min="2307" max="2307" width="15.42578125" customWidth="1"/>
    <col min="2308" max="2308" width="18.5703125" customWidth="1"/>
    <col min="2309" max="2309" width="22.42578125" customWidth="1"/>
    <col min="2310" max="2310" width="18.140625" customWidth="1"/>
    <col min="2311" max="2311" width="42.5703125" bestFit="1" customWidth="1"/>
    <col min="2312" max="2313" width="13.85546875" customWidth="1"/>
    <col min="2314" max="2314" width="13.140625" customWidth="1"/>
    <col min="2315" max="2315" width="11.42578125" customWidth="1"/>
    <col min="2316" max="2316" width="12.7109375" customWidth="1"/>
    <col min="2318" max="2318" width="18.140625" customWidth="1"/>
    <col min="2562" max="2562" width="15.85546875" bestFit="1" customWidth="1"/>
    <col min="2563" max="2563" width="15.42578125" customWidth="1"/>
    <col min="2564" max="2564" width="18.5703125" customWidth="1"/>
    <col min="2565" max="2565" width="22.42578125" customWidth="1"/>
    <col min="2566" max="2566" width="18.140625" customWidth="1"/>
    <col min="2567" max="2567" width="42.5703125" bestFit="1" customWidth="1"/>
    <col min="2568" max="2569" width="13.85546875" customWidth="1"/>
    <col min="2570" max="2570" width="13.140625" customWidth="1"/>
    <col min="2571" max="2571" width="11.42578125" customWidth="1"/>
    <col min="2572" max="2572" width="12.7109375" customWidth="1"/>
    <col min="2574" max="2574" width="18.140625" customWidth="1"/>
    <col min="2818" max="2818" width="15.85546875" bestFit="1" customWidth="1"/>
    <col min="2819" max="2819" width="15.42578125" customWidth="1"/>
    <col min="2820" max="2820" width="18.5703125" customWidth="1"/>
    <col min="2821" max="2821" width="22.42578125" customWidth="1"/>
    <col min="2822" max="2822" width="18.140625" customWidth="1"/>
    <col min="2823" max="2823" width="42.5703125" bestFit="1" customWidth="1"/>
    <col min="2824" max="2825" width="13.85546875" customWidth="1"/>
    <col min="2826" max="2826" width="13.140625" customWidth="1"/>
    <col min="2827" max="2827" width="11.42578125" customWidth="1"/>
    <col min="2828" max="2828" width="12.7109375" customWidth="1"/>
    <col min="2830" max="2830" width="18.140625" customWidth="1"/>
    <col min="3074" max="3074" width="15.85546875" bestFit="1" customWidth="1"/>
    <col min="3075" max="3075" width="15.42578125" customWidth="1"/>
    <col min="3076" max="3076" width="18.5703125" customWidth="1"/>
    <col min="3077" max="3077" width="22.42578125" customWidth="1"/>
    <col min="3078" max="3078" width="18.140625" customWidth="1"/>
    <col min="3079" max="3079" width="42.5703125" bestFit="1" customWidth="1"/>
    <col min="3080" max="3081" width="13.85546875" customWidth="1"/>
    <col min="3082" max="3082" width="13.140625" customWidth="1"/>
    <col min="3083" max="3083" width="11.42578125" customWidth="1"/>
    <col min="3084" max="3084" width="12.7109375" customWidth="1"/>
    <col min="3086" max="3086" width="18.140625" customWidth="1"/>
    <col min="3330" max="3330" width="15.85546875" bestFit="1" customWidth="1"/>
    <col min="3331" max="3331" width="15.42578125" customWidth="1"/>
    <col min="3332" max="3332" width="18.5703125" customWidth="1"/>
    <col min="3333" max="3333" width="22.42578125" customWidth="1"/>
    <col min="3334" max="3334" width="18.140625" customWidth="1"/>
    <col min="3335" max="3335" width="42.5703125" bestFit="1" customWidth="1"/>
    <col min="3336" max="3337" width="13.85546875" customWidth="1"/>
    <col min="3338" max="3338" width="13.140625" customWidth="1"/>
    <col min="3339" max="3339" width="11.42578125" customWidth="1"/>
    <col min="3340" max="3340" width="12.7109375" customWidth="1"/>
    <col min="3342" max="3342" width="18.140625" customWidth="1"/>
    <col min="3586" max="3586" width="15.85546875" bestFit="1" customWidth="1"/>
    <col min="3587" max="3587" width="15.42578125" customWidth="1"/>
    <col min="3588" max="3588" width="18.5703125" customWidth="1"/>
    <col min="3589" max="3589" width="22.42578125" customWidth="1"/>
    <col min="3590" max="3590" width="18.140625" customWidth="1"/>
    <col min="3591" max="3591" width="42.5703125" bestFit="1" customWidth="1"/>
    <col min="3592" max="3593" width="13.85546875" customWidth="1"/>
    <col min="3594" max="3594" width="13.140625" customWidth="1"/>
    <col min="3595" max="3595" width="11.42578125" customWidth="1"/>
    <col min="3596" max="3596" width="12.7109375" customWidth="1"/>
    <col min="3598" max="3598" width="18.140625" customWidth="1"/>
    <col min="3842" max="3842" width="15.85546875" bestFit="1" customWidth="1"/>
    <col min="3843" max="3843" width="15.42578125" customWidth="1"/>
    <col min="3844" max="3844" width="18.5703125" customWidth="1"/>
    <col min="3845" max="3845" width="22.42578125" customWidth="1"/>
    <col min="3846" max="3846" width="18.140625" customWidth="1"/>
    <col min="3847" max="3847" width="42.5703125" bestFit="1" customWidth="1"/>
    <col min="3848" max="3849" width="13.85546875" customWidth="1"/>
    <col min="3850" max="3850" width="13.140625" customWidth="1"/>
    <col min="3851" max="3851" width="11.42578125" customWidth="1"/>
    <col min="3852" max="3852" width="12.7109375" customWidth="1"/>
    <col min="3854" max="3854" width="18.140625" customWidth="1"/>
    <col min="4098" max="4098" width="15.85546875" bestFit="1" customWidth="1"/>
    <col min="4099" max="4099" width="15.42578125" customWidth="1"/>
    <col min="4100" max="4100" width="18.5703125" customWidth="1"/>
    <col min="4101" max="4101" width="22.42578125" customWidth="1"/>
    <col min="4102" max="4102" width="18.140625" customWidth="1"/>
    <col min="4103" max="4103" width="42.5703125" bestFit="1" customWidth="1"/>
    <col min="4104" max="4105" width="13.85546875" customWidth="1"/>
    <col min="4106" max="4106" width="13.140625" customWidth="1"/>
    <col min="4107" max="4107" width="11.42578125" customWidth="1"/>
    <col min="4108" max="4108" width="12.7109375" customWidth="1"/>
    <col min="4110" max="4110" width="18.140625" customWidth="1"/>
    <col min="4354" max="4354" width="15.85546875" bestFit="1" customWidth="1"/>
    <col min="4355" max="4355" width="15.42578125" customWidth="1"/>
    <col min="4356" max="4356" width="18.5703125" customWidth="1"/>
    <col min="4357" max="4357" width="22.42578125" customWidth="1"/>
    <col min="4358" max="4358" width="18.140625" customWidth="1"/>
    <col min="4359" max="4359" width="42.5703125" bestFit="1" customWidth="1"/>
    <col min="4360" max="4361" width="13.85546875" customWidth="1"/>
    <col min="4362" max="4362" width="13.140625" customWidth="1"/>
    <col min="4363" max="4363" width="11.42578125" customWidth="1"/>
    <col min="4364" max="4364" width="12.7109375" customWidth="1"/>
    <col min="4366" max="4366" width="18.140625" customWidth="1"/>
    <col min="4610" max="4610" width="15.85546875" bestFit="1" customWidth="1"/>
    <col min="4611" max="4611" width="15.42578125" customWidth="1"/>
    <col min="4612" max="4612" width="18.5703125" customWidth="1"/>
    <col min="4613" max="4613" width="22.42578125" customWidth="1"/>
    <col min="4614" max="4614" width="18.140625" customWidth="1"/>
    <col min="4615" max="4615" width="42.5703125" bestFit="1" customWidth="1"/>
    <col min="4616" max="4617" width="13.85546875" customWidth="1"/>
    <col min="4618" max="4618" width="13.140625" customWidth="1"/>
    <col min="4619" max="4619" width="11.42578125" customWidth="1"/>
    <col min="4620" max="4620" width="12.7109375" customWidth="1"/>
    <col min="4622" max="4622" width="18.140625" customWidth="1"/>
    <col min="4866" max="4866" width="15.85546875" bestFit="1" customWidth="1"/>
    <col min="4867" max="4867" width="15.42578125" customWidth="1"/>
    <col min="4868" max="4868" width="18.5703125" customWidth="1"/>
    <col min="4869" max="4869" width="22.42578125" customWidth="1"/>
    <col min="4870" max="4870" width="18.140625" customWidth="1"/>
    <col min="4871" max="4871" width="42.5703125" bestFit="1" customWidth="1"/>
    <col min="4872" max="4873" width="13.85546875" customWidth="1"/>
    <col min="4874" max="4874" width="13.140625" customWidth="1"/>
    <col min="4875" max="4875" width="11.42578125" customWidth="1"/>
    <col min="4876" max="4876" width="12.7109375" customWidth="1"/>
    <col min="4878" max="4878" width="18.140625" customWidth="1"/>
    <col min="5122" max="5122" width="15.85546875" bestFit="1" customWidth="1"/>
    <col min="5123" max="5123" width="15.42578125" customWidth="1"/>
    <col min="5124" max="5124" width="18.5703125" customWidth="1"/>
    <col min="5125" max="5125" width="22.42578125" customWidth="1"/>
    <col min="5126" max="5126" width="18.140625" customWidth="1"/>
    <col min="5127" max="5127" width="42.5703125" bestFit="1" customWidth="1"/>
    <col min="5128" max="5129" width="13.85546875" customWidth="1"/>
    <col min="5130" max="5130" width="13.140625" customWidth="1"/>
    <col min="5131" max="5131" width="11.42578125" customWidth="1"/>
    <col min="5132" max="5132" width="12.7109375" customWidth="1"/>
    <col min="5134" max="5134" width="18.140625" customWidth="1"/>
    <col min="5378" max="5378" width="15.85546875" bestFit="1" customWidth="1"/>
    <col min="5379" max="5379" width="15.42578125" customWidth="1"/>
    <col min="5380" max="5380" width="18.5703125" customWidth="1"/>
    <col min="5381" max="5381" width="22.42578125" customWidth="1"/>
    <col min="5382" max="5382" width="18.140625" customWidth="1"/>
    <col min="5383" max="5383" width="42.5703125" bestFit="1" customWidth="1"/>
    <col min="5384" max="5385" width="13.85546875" customWidth="1"/>
    <col min="5386" max="5386" width="13.140625" customWidth="1"/>
    <col min="5387" max="5387" width="11.42578125" customWidth="1"/>
    <col min="5388" max="5388" width="12.7109375" customWidth="1"/>
    <col min="5390" max="5390" width="18.140625" customWidth="1"/>
    <col min="5634" max="5634" width="15.85546875" bestFit="1" customWidth="1"/>
    <col min="5635" max="5635" width="15.42578125" customWidth="1"/>
    <col min="5636" max="5636" width="18.5703125" customWidth="1"/>
    <col min="5637" max="5637" width="22.42578125" customWidth="1"/>
    <col min="5638" max="5638" width="18.140625" customWidth="1"/>
    <col min="5639" max="5639" width="42.5703125" bestFit="1" customWidth="1"/>
    <col min="5640" max="5641" width="13.85546875" customWidth="1"/>
    <col min="5642" max="5642" width="13.140625" customWidth="1"/>
    <col min="5643" max="5643" width="11.42578125" customWidth="1"/>
    <col min="5644" max="5644" width="12.7109375" customWidth="1"/>
    <col min="5646" max="5646" width="18.140625" customWidth="1"/>
    <col min="5890" max="5890" width="15.85546875" bestFit="1" customWidth="1"/>
    <col min="5891" max="5891" width="15.42578125" customWidth="1"/>
    <col min="5892" max="5892" width="18.5703125" customWidth="1"/>
    <col min="5893" max="5893" width="22.42578125" customWidth="1"/>
    <col min="5894" max="5894" width="18.140625" customWidth="1"/>
    <col min="5895" max="5895" width="42.5703125" bestFit="1" customWidth="1"/>
    <col min="5896" max="5897" width="13.85546875" customWidth="1"/>
    <col min="5898" max="5898" width="13.140625" customWidth="1"/>
    <col min="5899" max="5899" width="11.42578125" customWidth="1"/>
    <col min="5900" max="5900" width="12.7109375" customWidth="1"/>
    <col min="5902" max="5902" width="18.140625" customWidth="1"/>
    <col min="6146" max="6146" width="15.85546875" bestFit="1" customWidth="1"/>
    <col min="6147" max="6147" width="15.42578125" customWidth="1"/>
    <col min="6148" max="6148" width="18.5703125" customWidth="1"/>
    <col min="6149" max="6149" width="22.42578125" customWidth="1"/>
    <col min="6150" max="6150" width="18.140625" customWidth="1"/>
    <col min="6151" max="6151" width="42.5703125" bestFit="1" customWidth="1"/>
    <col min="6152" max="6153" width="13.85546875" customWidth="1"/>
    <col min="6154" max="6154" width="13.140625" customWidth="1"/>
    <col min="6155" max="6155" width="11.42578125" customWidth="1"/>
    <col min="6156" max="6156" width="12.7109375" customWidth="1"/>
    <col min="6158" max="6158" width="18.140625" customWidth="1"/>
    <col min="6402" max="6402" width="15.85546875" bestFit="1" customWidth="1"/>
    <col min="6403" max="6403" width="15.42578125" customWidth="1"/>
    <col min="6404" max="6404" width="18.5703125" customWidth="1"/>
    <col min="6405" max="6405" width="22.42578125" customWidth="1"/>
    <col min="6406" max="6406" width="18.140625" customWidth="1"/>
    <col min="6407" max="6407" width="42.5703125" bestFit="1" customWidth="1"/>
    <col min="6408" max="6409" width="13.85546875" customWidth="1"/>
    <col min="6410" max="6410" width="13.140625" customWidth="1"/>
    <col min="6411" max="6411" width="11.42578125" customWidth="1"/>
    <col min="6412" max="6412" width="12.7109375" customWidth="1"/>
    <col min="6414" max="6414" width="18.140625" customWidth="1"/>
    <col min="6658" max="6658" width="15.85546875" bestFit="1" customWidth="1"/>
    <col min="6659" max="6659" width="15.42578125" customWidth="1"/>
    <col min="6660" max="6660" width="18.5703125" customWidth="1"/>
    <col min="6661" max="6661" width="22.42578125" customWidth="1"/>
    <col min="6662" max="6662" width="18.140625" customWidth="1"/>
    <col min="6663" max="6663" width="42.5703125" bestFit="1" customWidth="1"/>
    <col min="6664" max="6665" width="13.85546875" customWidth="1"/>
    <col min="6666" max="6666" width="13.140625" customWidth="1"/>
    <col min="6667" max="6667" width="11.42578125" customWidth="1"/>
    <col min="6668" max="6668" width="12.7109375" customWidth="1"/>
    <col min="6670" max="6670" width="18.140625" customWidth="1"/>
    <col min="6914" max="6914" width="15.85546875" bestFit="1" customWidth="1"/>
    <col min="6915" max="6915" width="15.42578125" customWidth="1"/>
    <col min="6916" max="6916" width="18.5703125" customWidth="1"/>
    <col min="6917" max="6917" width="22.42578125" customWidth="1"/>
    <col min="6918" max="6918" width="18.140625" customWidth="1"/>
    <col min="6919" max="6919" width="42.5703125" bestFit="1" customWidth="1"/>
    <col min="6920" max="6921" width="13.85546875" customWidth="1"/>
    <col min="6922" max="6922" width="13.140625" customWidth="1"/>
    <col min="6923" max="6923" width="11.42578125" customWidth="1"/>
    <col min="6924" max="6924" width="12.7109375" customWidth="1"/>
    <col min="6926" max="6926" width="18.140625" customWidth="1"/>
    <col min="7170" max="7170" width="15.85546875" bestFit="1" customWidth="1"/>
    <col min="7171" max="7171" width="15.42578125" customWidth="1"/>
    <col min="7172" max="7172" width="18.5703125" customWidth="1"/>
    <col min="7173" max="7173" width="22.42578125" customWidth="1"/>
    <col min="7174" max="7174" width="18.140625" customWidth="1"/>
    <col min="7175" max="7175" width="42.5703125" bestFit="1" customWidth="1"/>
    <col min="7176" max="7177" width="13.85546875" customWidth="1"/>
    <col min="7178" max="7178" width="13.140625" customWidth="1"/>
    <col min="7179" max="7179" width="11.42578125" customWidth="1"/>
    <col min="7180" max="7180" width="12.7109375" customWidth="1"/>
    <col min="7182" max="7182" width="18.140625" customWidth="1"/>
    <col min="7426" max="7426" width="15.85546875" bestFit="1" customWidth="1"/>
    <col min="7427" max="7427" width="15.42578125" customWidth="1"/>
    <col min="7428" max="7428" width="18.5703125" customWidth="1"/>
    <col min="7429" max="7429" width="22.42578125" customWidth="1"/>
    <col min="7430" max="7430" width="18.140625" customWidth="1"/>
    <col min="7431" max="7431" width="42.5703125" bestFit="1" customWidth="1"/>
    <col min="7432" max="7433" width="13.85546875" customWidth="1"/>
    <col min="7434" max="7434" width="13.140625" customWidth="1"/>
    <col min="7435" max="7435" width="11.42578125" customWidth="1"/>
    <col min="7436" max="7436" width="12.7109375" customWidth="1"/>
    <col min="7438" max="7438" width="18.140625" customWidth="1"/>
    <col min="7682" max="7682" width="15.85546875" bestFit="1" customWidth="1"/>
    <col min="7683" max="7683" width="15.42578125" customWidth="1"/>
    <col min="7684" max="7684" width="18.5703125" customWidth="1"/>
    <col min="7685" max="7685" width="22.42578125" customWidth="1"/>
    <col min="7686" max="7686" width="18.140625" customWidth="1"/>
    <col min="7687" max="7687" width="42.5703125" bestFit="1" customWidth="1"/>
    <col min="7688" max="7689" width="13.85546875" customWidth="1"/>
    <col min="7690" max="7690" width="13.140625" customWidth="1"/>
    <col min="7691" max="7691" width="11.42578125" customWidth="1"/>
    <col min="7692" max="7692" width="12.7109375" customWidth="1"/>
    <col min="7694" max="7694" width="18.140625" customWidth="1"/>
    <col min="7938" max="7938" width="15.85546875" bestFit="1" customWidth="1"/>
    <col min="7939" max="7939" width="15.42578125" customWidth="1"/>
    <col min="7940" max="7940" width="18.5703125" customWidth="1"/>
    <col min="7941" max="7941" width="22.42578125" customWidth="1"/>
    <col min="7942" max="7942" width="18.140625" customWidth="1"/>
    <col min="7943" max="7943" width="42.5703125" bestFit="1" customWidth="1"/>
    <col min="7944" max="7945" width="13.85546875" customWidth="1"/>
    <col min="7946" max="7946" width="13.140625" customWidth="1"/>
    <col min="7947" max="7947" width="11.42578125" customWidth="1"/>
    <col min="7948" max="7948" width="12.7109375" customWidth="1"/>
    <col min="7950" max="7950" width="18.140625" customWidth="1"/>
    <col min="8194" max="8194" width="15.85546875" bestFit="1" customWidth="1"/>
    <col min="8195" max="8195" width="15.42578125" customWidth="1"/>
    <col min="8196" max="8196" width="18.5703125" customWidth="1"/>
    <col min="8197" max="8197" width="22.42578125" customWidth="1"/>
    <col min="8198" max="8198" width="18.140625" customWidth="1"/>
    <col min="8199" max="8199" width="42.5703125" bestFit="1" customWidth="1"/>
    <col min="8200" max="8201" width="13.85546875" customWidth="1"/>
    <col min="8202" max="8202" width="13.140625" customWidth="1"/>
    <col min="8203" max="8203" width="11.42578125" customWidth="1"/>
    <col min="8204" max="8204" width="12.7109375" customWidth="1"/>
    <col min="8206" max="8206" width="18.140625" customWidth="1"/>
    <col min="8450" max="8450" width="15.85546875" bestFit="1" customWidth="1"/>
    <col min="8451" max="8451" width="15.42578125" customWidth="1"/>
    <col min="8452" max="8452" width="18.5703125" customWidth="1"/>
    <col min="8453" max="8453" width="22.42578125" customWidth="1"/>
    <col min="8454" max="8454" width="18.140625" customWidth="1"/>
    <col min="8455" max="8455" width="42.5703125" bestFit="1" customWidth="1"/>
    <col min="8456" max="8457" width="13.85546875" customWidth="1"/>
    <col min="8458" max="8458" width="13.140625" customWidth="1"/>
    <col min="8459" max="8459" width="11.42578125" customWidth="1"/>
    <col min="8460" max="8460" width="12.7109375" customWidth="1"/>
    <col min="8462" max="8462" width="18.140625" customWidth="1"/>
    <col min="8706" max="8706" width="15.85546875" bestFit="1" customWidth="1"/>
    <col min="8707" max="8707" width="15.42578125" customWidth="1"/>
    <col min="8708" max="8708" width="18.5703125" customWidth="1"/>
    <col min="8709" max="8709" width="22.42578125" customWidth="1"/>
    <col min="8710" max="8710" width="18.140625" customWidth="1"/>
    <col min="8711" max="8711" width="42.5703125" bestFit="1" customWidth="1"/>
    <col min="8712" max="8713" width="13.85546875" customWidth="1"/>
    <col min="8714" max="8714" width="13.140625" customWidth="1"/>
    <col min="8715" max="8715" width="11.42578125" customWidth="1"/>
    <col min="8716" max="8716" width="12.7109375" customWidth="1"/>
    <col min="8718" max="8718" width="18.140625" customWidth="1"/>
    <col min="8962" max="8962" width="15.85546875" bestFit="1" customWidth="1"/>
    <col min="8963" max="8963" width="15.42578125" customWidth="1"/>
    <col min="8964" max="8964" width="18.5703125" customWidth="1"/>
    <col min="8965" max="8965" width="22.42578125" customWidth="1"/>
    <col min="8966" max="8966" width="18.140625" customWidth="1"/>
    <col min="8967" max="8967" width="42.5703125" bestFit="1" customWidth="1"/>
    <col min="8968" max="8969" width="13.85546875" customWidth="1"/>
    <col min="8970" max="8970" width="13.140625" customWidth="1"/>
    <col min="8971" max="8971" width="11.42578125" customWidth="1"/>
    <col min="8972" max="8972" width="12.7109375" customWidth="1"/>
    <col min="8974" max="8974" width="18.140625" customWidth="1"/>
    <col min="9218" max="9218" width="15.85546875" bestFit="1" customWidth="1"/>
    <col min="9219" max="9219" width="15.42578125" customWidth="1"/>
    <col min="9220" max="9220" width="18.5703125" customWidth="1"/>
    <col min="9221" max="9221" width="22.42578125" customWidth="1"/>
    <col min="9222" max="9222" width="18.140625" customWidth="1"/>
    <col min="9223" max="9223" width="42.5703125" bestFit="1" customWidth="1"/>
    <col min="9224" max="9225" width="13.85546875" customWidth="1"/>
    <col min="9226" max="9226" width="13.140625" customWidth="1"/>
    <col min="9227" max="9227" width="11.42578125" customWidth="1"/>
    <col min="9228" max="9228" width="12.7109375" customWidth="1"/>
    <col min="9230" max="9230" width="18.140625" customWidth="1"/>
    <col min="9474" max="9474" width="15.85546875" bestFit="1" customWidth="1"/>
    <col min="9475" max="9475" width="15.42578125" customWidth="1"/>
    <col min="9476" max="9476" width="18.5703125" customWidth="1"/>
    <col min="9477" max="9477" width="22.42578125" customWidth="1"/>
    <col min="9478" max="9478" width="18.140625" customWidth="1"/>
    <col min="9479" max="9479" width="42.5703125" bestFit="1" customWidth="1"/>
    <col min="9480" max="9481" width="13.85546875" customWidth="1"/>
    <col min="9482" max="9482" width="13.140625" customWidth="1"/>
    <col min="9483" max="9483" width="11.42578125" customWidth="1"/>
    <col min="9484" max="9484" width="12.7109375" customWidth="1"/>
    <col min="9486" max="9486" width="18.140625" customWidth="1"/>
    <col min="9730" max="9730" width="15.85546875" bestFit="1" customWidth="1"/>
    <col min="9731" max="9731" width="15.42578125" customWidth="1"/>
    <col min="9732" max="9732" width="18.5703125" customWidth="1"/>
    <col min="9733" max="9733" width="22.42578125" customWidth="1"/>
    <col min="9734" max="9734" width="18.140625" customWidth="1"/>
    <col min="9735" max="9735" width="42.5703125" bestFit="1" customWidth="1"/>
    <col min="9736" max="9737" width="13.85546875" customWidth="1"/>
    <col min="9738" max="9738" width="13.140625" customWidth="1"/>
    <col min="9739" max="9739" width="11.42578125" customWidth="1"/>
    <col min="9740" max="9740" width="12.7109375" customWidth="1"/>
    <col min="9742" max="9742" width="18.140625" customWidth="1"/>
    <col min="9986" max="9986" width="15.85546875" bestFit="1" customWidth="1"/>
    <col min="9987" max="9987" width="15.42578125" customWidth="1"/>
    <col min="9988" max="9988" width="18.5703125" customWidth="1"/>
    <col min="9989" max="9989" width="22.42578125" customWidth="1"/>
    <col min="9990" max="9990" width="18.140625" customWidth="1"/>
    <col min="9991" max="9991" width="42.5703125" bestFit="1" customWidth="1"/>
    <col min="9992" max="9993" width="13.85546875" customWidth="1"/>
    <col min="9994" max="9994" width="13.140625" customWidth="1"/>
    <col min="9995" max="9995" width="11.42578125" customWidth="1"/>
    <col min="9996" max="9996" width="12.7109375" customWidth="1"/>
    <col min="9998" max="9998" width="18.140625" customWidth="1"/>
    <col min="10242" max="10242" width="15.85546875" bestFit="1" customWidth="1"/>
    <col min="10243" max="10243" width="15.42578125" customWidth="1"/>
    <col min="10244" max="10244" width="18.5703125" customWidth="1"/>
    <col min="10245" max="10245" width="22.42578125" customWidth="1"/>
    <col min="10246" max="10246" width="18.140625" customWidth="1"/>
    <col min="10247" max="10247" width="42.5703125" bestFit="1" customWidth="1"/>
    <col min="10248" max="10249" width="13.85546875" customWidth="1"/>
    <col min="10250" max="10250" width="13.140625" customWidth="1"/>
    <col min="10251" max="10251" width="11.42578125" customWidth="1"/>
    <col min="10252" max="10252" width="12.7109375" customWidth="1"/>
    <col min="10254" max="10254" width="18.140625" customWidth="1"/>
    <col min="10498" max="10498" width="15.85546875" bestFit="1" customWidth="1"/>
    <col min="10499" max="10499" width="15.42578125" customWidth="1"/>
    <col min="10500" max="10500" width="18.5703125" customWidth="1"/>
    <col min="10501" max="10501" width="22.42578125" customWidth="1"/>
    <col min="10502" max="10502" width="18.140625" customWidth="1"/>
    <col min="10503" max="10503" width="42.5703125" bestFit="1" customWidth="1"/>
    <col min="10504" max="10505" width="13.85546875" customWidth="1"/>
    <col min="10506" max="10506" width="13.140625" customWidth="1"/>
    <col min="10507" max="10507" width="11.42578125" customWidth="1"/>
    <col min="10508" max="10508" width="12.7109375" customWidth="1"/>
    <col min="10510" max="10510" width="18.140625" customWidth="1"/>
    <col min="10754" max="10754" width="15.85546875" bestFit="1" customWidth="1"/>
    <col min="10755" max="10755" width="15.42578125" customWidth="1"/>
    <col min="10756" max="10756" width="18.5703125" customWidth="1"/>
    <col min="10757" max="10757" width="22.42578125" customWidth="1"/>
    <col min="10758" max="10758" width="18.140625" customWidth="1"/>
    <col min="10759" max="10759" width="42.5703125" bestFit="1" customWidth="1"/>
    <col min="10760" max="10761" width="13.85546875" customWidth="1"/>
    <col min="10762" max="10762" width="13.140625" customWidth="1"/>
    <col min="10763" max="10763" width="11.42578125" customWidth="1"/>
    <col min="10764" max="10764" width="12.7109375" customWidth="1"/>
    <col min="10766" max="10766" width="18.140625" customWidth="1"/>
    <col min="11010" max="11010" width="15.85546875" bestFit="1" customWidth="1"/>
    <col min="11011" max="11011" width="15.42578125" customWidth="1"/>
    <col min="11012" max="11012" width="18.5703125" customWidth="1"/>
    <col min="11013" max="11013" width="22.42578125" customWidth="1"/>
    <col min="11014" max="11014" width="18.140625" customWidth="1"/>
    <col min="11015" max="11015" width="42.5703125" bestFit="1" customWidth="1"/>
    <col min="11016" max="11017" width="13.85546875" customWidth="1"/>
    <col min="11018" max="11018" width="13.140625" customWidth="1"/>
    <col min="11019" max="11019" width="11.42578125" customWidth="1"/>
    <col min="11020" max="11020" width="12.7109375" customWidth="1"/>
    <col min="11022" max="11022" width="18.140625" customWidth="1"/>
    <col min="11266" max="11266" width="15.85546875" bestFit="1" customWidth="1"/>
    <col min="11267" max="11267" width="15.42578125" customWidth="1"/>
    <col min="11268" max="11268" width="18.5703125" customWidth="1"/>
    <col min="11269" max="11269" width="22.42578125" customWidth="1"/>
    <col min="11270" max="11270" width="18.140625" customWidth="1"/>
    <col min="11271" max="11271" width="42.5703125" bestFit="1" customWidth="1"/>
    <col min="11272" max="11273" width="13.85546875" customWidth="1"/>
    <col min="11274" max="11274" width="13.140625" customWidth="1"/>
    <col min="11275" max="11275" width="11.42578125" customWidth="1"/>
    <col min="11276" max="11276" width="12.7109375" customWidth="1"/>
    <col min="11278" max="11278" width="18.140625" customWidth="1"/>
    <col min="11522" max="11522" width="15.85546875" bestFit="1" customWidth="1"/>
    <col min="11523" max="11523" width="15.42578125" customWidth="1"/>
    <col min="11524" max="11524" width="18.5703125" customWidth="1"/>
    <col min="11525" max="11525" width="22.42578125" customWidth="1"/>
    <col min="11526" max="11526" width="18.140625" customWidth="1"/>
    <col min="11527" max="11527" width="42.5703125" bestFit="1" customWidth="1"/>
    <col min="11528" max="11529" width="13.85546875" customWidth="1"/>
    <col min="11530" max="11530" width="13.140625" customWidth="1"/>
    <col min="11531" max="11531" width="11.42578125" customWidth="1"/>
    <col min="11532" max="11532" width="12.7109375" customWidth="1"/>
    <col min="11534" max="11534" width="18.140625" customWidth="1"/>
    <col min="11778" max="11778" width="15.85546875" bestFit="1" customWidth="1"/>
    <col min="11779" max="11779" width="15.42578125" customWidth="1"/>
    <col min="11780" max="11780" width="18.5703125" customWidth="1"/>
    <col min="11781" max="11781" width="22.42578125" customWidth="1"/>
    <col min="11782" max="11782" width="18.140625" customWidth="1"/>
    <col min="11783" max="11783" width="42.5703125" bestFit="1" customWidth="1"/>
    <col min="11784" max="11785" width="13.85546875" customWidth="1"/>
    <col min="11786" max="11786" width="13.140625" customWidth="1"/>
    <col min="11787" max="11787" width="11.42578125" customWidth="1"/>
    <col min="11788" max="11788" width="12.7109375" customWidth="1"/>
    <col min="11790" max="11790" width="18.140625" customWidth="1"/>
    <col min="12034" max="12034" width="15.85546875" bestFit="1" customWidth="1"/>
    <col min="12035" max="12035" width="15.42578125" customWidth="1"/>
    <col min="12036" max="12036" width="18.5703125" customWidth="1"/>
    <col min="12037" max="12037" width="22.42578125" customWidth="1"/>
    <col min="12038" max="12038" width="18.140625" customWidth="1"/>
    <col min="12039" max="12039" width="42.5703125" bestFit="1" customWidth="1"/>
    <col min="12040" max="12041" width="13.85546875" customWidth="1"/>
    <col min="12042" max="12042" width="13.140625" customWidth="1"/>
    <col min="12043" max="12043" width="11.42578125" customWidth="1"/>
    <col min="12044" max="12044" width="12.7109375" customWidth="1"/>
    <col min="12046" max="12046" width="18.140625" customWidth="1"/>
    <col min="12290" max="12290" width="15.85546875" bestFit="1" customWidth="1"/>
    <col min="12291" max="12291" width="15.42578125" customWidth="1"/>
    <col min="12292" max="12292" width="18.5703125" customWidth="1"/>
    <col min="12293" max="12293" width="22.42578125" customWidth="1"/>
    <col min="12294" max="12294" width="18.140625" customWidth="1"/>
    <col min="12295" max="12295" width="42.5703125" bestFit="1" customWidth="1"/>
    <col min="12296" max="12297" width="13.85546875" customWidth="1"/>
    <col min="12298" max="12298" width="13.140625" customWidth="1"/>
    <col min="12299" max="12299" width="11.42578125" customWidth="1"/>
    <col min="12300" max="12300" width="12.7109375" customWidth="1"/>
    <col min="12302" max="12302" width="18.140625" customWidth="1"/>
    <col min="12546" max="12546" width="15.85546875" bestFit="1" customWidth="1"/>
    <col min="12547" max="12547" width="15.42578125" customWidth="1"/>
    <col min="12548" max="12548" width="18.5703125" customWidth="1"/>
    <col min="12549" max="12549" width="22.42578125" customWidth="1"/>
    <col min="12550" max="12550" width="18.140625" customWidth="1"/>
    <col min="12551" max="12551" width="42.5703125" bestFit="1" customWidth="1"/>
    <col min="12552" max="12553" width="13.85546875" customWidth="1"/>
    <col min="12554" max="12554" width="13.140625" customWidth="1"/>
    <col min="12555" max="12555" width="11.42578125" customWidth="1"/>
    <col min="12556" max="12556" width="12.7109375" customWidth="1"/>
    <col min="12558" max="12558" width="18.140625" customWidth="1"/>
    <col min="12802" max="12802" width="15.85546875" bestFit="1" customWidth="1"/>
    <col min="12803" max="12803" width="15.42578125" customWidth="1"/>
    <col min="12804" max="12804" width="18.5703125" customWidth="1"/>
    <col min="12805" max="12805" width="22.42578125" customWidth="1"/>
    <col min="12806" max="12806" width="18.140625" customWidth="1"/>
    <col min="12807" max="12807" width="42.5703125" bestFit="1" customWidth="1"/>
    <col min="12808" max="12809" width="13.85546875" customWidth="1"/>
    <col min="12810" max="12810" width="13.140625" customWidth="1"/>
    <col min="12811" max="12811" width="11.42578125" customWidth="1"/>
    <col min="12812" max="12812" width="12.7109375" customWidth="1"/>
    <col min="12814" max="12814" width="18.140625" customWidth="1"/>
    <col min="13058" max="13058" width="15.85546875" bestFit="1" customWidth="1"/>
    <col min="13059" max="13059" width="15.42578125" customWidth="1"/>
    <col min="13060" max="13060" width="18.5703125" customWidth="1"/>
    <col min="13061" max="13061" width="22.42578125" customWidth="1"/>
    <col min="13062" max="13062" width="18.140625" customWidth="1"/>
    <col min="13063" max="13063" width="42.5703125" bestFit="1" customWidth="1"/>
    <col min="13064" max="13065" width="13.85546875" customWidth="1"/>
    <col min="13066" max="13066" width="13.140625" customWidth="1"/>
    <col min="13067" max="13067" width="11.42578125" customWidth="1"/>
    <col min="13068" max="13068" width="12.7109375" customWidth="1"/>
    <col min="13070" max="13070" width="18.140625" customWidth="1"/>
    <col min="13314" max="13314" width="15.85546875" bestFit="1" customWidth="1"/>
    <col min="13315" max="13315" width="15.42578125" customWidth="1"/>
    <col min="13316" max="13316" width="18.5703125" customWidth="1"/>
    <col min="13317" max="13317" width="22.42578125" customWidth="1"/>
    <col min="13318" max="13318" width="18.140625" customWidth="1"/>
    <col min="13319" max="13319" width="42.5703125" bestFit="1" customWidth="1"/>
    <col min="13320" max="13321" width="13.85546875" customWidth="1"/>
    <col min="13322" max="13322" width="13.140625" customWidth="1"/>
    <col min="13323" max="13323" width="11.42578125" customWidth="1"/>
    <col min="13324" max="13324" width="12.7109375" customWidth="1"/>
    <col min="13326" max="13326" width="18.140625" customWidth="1"/>
    <col min="13570" max="13570" width="15.85546875" bestFit="1" customWidth="1"/>
    <col min="13571" max="13571" width="15.42578125" customWidth="1"/>
    <col min="13572" max="13572" width="18.5703125" customWidth="1"/>
    <col min="13573" max="13573" width="22.42578125" customWidth="1"/>
    <col min="13574" max="13574" width="18.140625" customWidth="1"/>
    <col min="13575" max="13575" width="42.5703125" bestFit="1" customWidth="1"/>
    <col min="13576" max="13577" width="13.85546875" customWidth="1"/>
    <col min="13578" max="13578" width="13.140625" customWidth="1"/>
    <col min="13579" max="13579" width="11.42578125" customWidth="1"/>
    <col min="13580" max="13580" width="12.7109375" customWidth="1"/>
    <col min="13582" max="13582" width="18.140625" customWidth="1"/>
    <col min="13826" max="13826" width="15.85546875" bestFit="1" customWidth="1"/>
    <col min="13827" max="13827" width="15.42578125" customWidth="1"/>
    <col min="13828" max="13828" width="18.5703125" customWidth="1"/>
    <col min="13829" max="13829" width="22.42578125" customWidth="1"/>
    <col min="13830" max="13830" width="18.140625" customWidth="1"/>
    <col min="13831" max="13831" width="42.5703125" bestFit="1" customWidth="1"/>
    <col min="13832" max="13833" width="13.85546875" customWidth="1"/>
    <col min="13834" max="13834" width="13.140625" customWidth="1"/>
    <col min="13835" max="13835" width="11.42578125" customWidth="1"/>
    <col min="13836" max="13836" width="12.7109375" customWidth="1"/>
    <col min="13838" max="13838" width="18.140625" customWidth="1"/>
    <col min="14082" max="14082" width="15.85546875" bestFit="1" customWidth="1"/>
    <col min="14083" max="14083" width="15.42578125" customWidth="1"/>
    <col min="14084" max="14084" width="18.5703125" customWidth="1"/>
    <col min="14085" max="14085" width="22.42578125" customWidth="1"/>
    <col min="14086" max="14086" width="18.140625" customWidth="1"/>
    <col min="14087" max="14087" width="42.5703125" bestFit="1" customWidth="1"/>
    <col min="14088" max="14089" width="13.85546875" customWidth="1"/>
    <col min="14090" max="14090" width="13.140625" customWidth="1"/>
    <col min="14091" max="14091" width="11.42578125" customWidth="1"/>
    <col min="14092" max="14092" width="12.7109375" customWidth="1"/>
    <col min="14094" max="14094" width="18.140625" customWidth="1"/>
    <col min="14338" max="14338" width="15.85546875" bestFit="1" customWidth="1"/>
    <col min="14339" max="14339" width="15.42578125" customWidth="1"/>
    <col min="14340" max="14340" width="18.5703125" customWidth="1"/>
    <col min="14341" max="14341" width="22.42578125" customWidth="1"/>
    <col min="14342" max="14342" width="18.140625" customWidth="1"/>
    <col min="14343" max="14343" width="42.5703125" bestFit="1" customWidth="1"/>
    <col min="14344" max="14345" width="13.85546875" customWidth="1"/>
    <col min="14346" max="14346" width="13.140625" customWidth="1"/>
    <col min="14347" max="14347" width="11.42578125" customWidth="1"/>
    <col min="14348" max="14348" width="12.7109375" customWidth="1"/>
    <col min="14350" max="14350" width="18.140625" customWidth="1"/>
    <col min="14594" max="14594" width="15.85546875" bestFit="1" customWidth="1"/>
    <col min="14595" max="14595" width="15.42578125" customWidth="1"/>
    <col min="14596" max="14596" width="18.5703125" customWidth="1"/>
    <col min="14597" max="14597" width="22.42578125" customWidth="1"/>
    <col min="14598" max="14598" width="18.140625" customWidth="1"/>
    <col min="14599" max="14599" width="42.5703125" bestFit="1" customWidth="1"/>
    <col min="14600" max="14601" width="13.85546875" customWidth="1"/>
    <col min="14602" max="14602" width="13.140625" customWidth="1"/>
    <col min="14603" max="14603" width="11.42578125" customWidth="1"/>
    <col min="14604" max="14604" width="12.7109375" customWidth="1"/>
    <col min="14606" max="14606" width="18.140625" customWidth="1"/>
    <col min="14850" max="14850" width="15.85546875" bestFit="1" customWidth="1"/>
    <col min="14851" max="14851" width="15.42578125" customWidth="1"/>
    <col min="14852" max="14852" width="18.5703125" customWidth="1"/>
    <col min="14853" max="14853" width="22.42578125" customWidth="1"/>
    <col min="14854" max="14854" width="18.140625" customWidth="1"/>
    <col min="14855" max="14855" width="42.5703125" bestFit="1" customWidth="1"/>
    <col min="14856" max="14857" width="13.85546875" customWidth="1"/>
    <col min="14858" max="14858" width="13.140625" customWidth="1"/>
    <col min="14859" max="14859" width="11.42578125" customWidth="1"/>
    <col min="14860" max="14860" width="12.7109375" customWidth="1"/>
    <col min="14862" max="14862" width="18.140625" customWidth="1"/>
    <col min="15106" max="15106" width="15.85546875" bestFit="1" customWidth="1"/>
    <col min="15107" max="15107" width="15.42578125" customWidth="1"/>
    <col min="15108" max="15108" width="18.5703125" customWidth="1"/>
    <col min="15109" max="15109" width="22.42578125" customWidth="1"/>
    <col min="15110" max="15110" width="18.140625" customWidth="1"/>
    <col min="15111" max="15111" width="42.5703125" bestFit="1" customWidth="1"/>
    <col min="15112" max="15113" width="13.85546875" customWidth="1"/>
    <col min="15114" max="15114" width="13.140625" customWidth="1"/>
    <col min="15115" max="15115" width="11.42578125" customWidth="1"/>
    <col min="15116" max="15116" width="12.7109375" customWidth="1"/>
    <col min="15118" max="15118" width="18.140625" customWidth="1"/>
    <col min="15362" max="15362" width="15.85546875" bestFit="1" customWidth="1"/>
    <col min="15363" max="15363" width="15.42578125" customWidth="1"/>
    <col min="15364" max="15364" width="18.5703125" customWidth="1"/>
    <col min="15365" max="15365" width="22.42578125" customWidth="1"/>
    <col min="15366" max="15366" width="18.140625" customWidth="1"/>
    <col min="15367" max="15367" width="42.5703125" bestFit="1" customWidth="1"/>
    <col min="15368" max="15369" width="13.85546875" customWidth="1"/>
    <col min="15370" max="15370" width="13.140625" customWidth="1"/>
    <col min="15371" max="15371" width="11.42578125" customWidth="1"/>
    <col min="15372" max="15372" width="12.7109375" customWidth="1"/>
    <col min="15374" max="15374" width="18.140625" customWidth="1"/>
    <col min="15618" max="15618" width="15.85546875" bestFit="1" customWidth="1"/>
    <col min="15619" max="15619" width="15.42578125" customWidth="1"/>
    <col min="15620" max="15620" width="18.5703125" customWidth="1"/>
    <col min="15621" max="15621" width="22.42578125" customWidth="1"/>
    <col min="15622" max="15622" width="18.140625" customWidth="1"/>
    <col min="15623" max="15623" width="42.5703125" bestFit="1" customWidth="1"/>
    <col min="15624" max="15625" width="13.85546875" customWidth="1"/>
    <col min="15626" max="15626" width="13.140625" customWidth="1"/>
    <col min="15627" max="15627" width="11.42578125" customWidth="1"/>
    <col min="15628" max="15628" width="12.7109375" customWidth="1"/>
    <col min="15630" max="15630" width="18.140625" customWidth="1"/>
    <col min="15874" max="15874" width="15.85546875" bestFit="1" customWidth="1"/>
    <col min="15875" max="15875" width="15.42578125" customWidth="1"/>
    <col min="15876" max="15876" width="18.5703125" customWidth="1"/>
    <col min="15877" max="15877" width="22.42578125" customWidth="1"/>
    <col min="15878" max="15878" width="18.140625" customWidth="1"/>
    <col min="15879" max="15879" width="42.5703125" bestFit="1" customWidth="1"/>
    <col min="15880" max="15881" width="13.85546875" customWidth="1"/>
    <col min="15882" max="15882" width="13.140625" customWidth="1"/>
    <col min="15883" max="15883" width="11.42578125" customWidth="1"/>
    <col min="15884" max="15884" width="12.7109375" customWidth="1"/>
    <col min="15886" max="15886" width="18.140625" customWidth="1"/>
    <col min="16130" max="16130" width="15.85546875" bestFit="1" customWidth="1"/>
    <col min="16131" max="16131" width="15.42578125" customWidth="1"/>
    <col min="16132" max="16132" width="18.5703125" customWidth="1"/>
    <col min="16133" max="16133" width="22.42578125" customWidth="1"/>
    <col min="16134" max="16134" width="18.140625" customWidth="1"/>
    <col min="16135" max="16135" width="42.5703125" bestFit="1" customWidth="1"/>
    <col min="16136" max="16137" width="13.85546875" customWidth="1"/>
    <col min="16138" max="16138" width="13.140625" customWidth="1"/>
    <col min="16139" max="16139" width="11.42578125" customWidth="1"/>
    <col min="16140" max="16140" width="12.7109375" customWidth="1"/>
    <col min="16142" max="16142" width="18.140625" customWidth="1"/>
  </cols>
  <sheetData>
    <row r="1" spans="1:23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60" x14ac:dyDescent="0.25">
      <c r="A3" s="170" t="s">
        <v>253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21" x14ac:dyDescent="0.25">
      <c r="A4" s="170" t="s">
        <v>254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1" x14ac:dyDescent="0.25">
      <c r="A5" s="172" t="s">
        <v>255</v>
      </c>
      <c r="B5" s="173"/>
      <c r="C5" s="173"/>
      <c r="D5" s="173"/>
      <c r="E5" s="174"/>
      <c r="F5" s="69"/>
      <c r="G5" s="26" t="s">
        <v>38</v>
      </c>
      <c r="H5" s="40">
        <f>D12</f>
        <v>87.132352941176478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87.132352941176478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21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87.132352941176478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  <c r="U10" s="1"/>
      <c r="V10" s="1"/>
      <c r="W10" s="1"/>
    </row>
    <row r="11" spans="1:23" ht="15.75" x14ac:dyDescent="0.25">
      <c r="A11" s="2">
        <v>1</v>
      </c>
      <c r="B11" s="4">
        <v>170804130001</v>
      </c>
      <c r="C11" s="121">
        <v>45</v>
      </c>
      <c r="D11" s="3">
        <f>COUNTIF(C11:C282,"&gt;="&amp;D10)</f>
        <v>237</v>
      </c>
      <c r="E11" s="121">
        <v>45.3</v>
      </c>
      <c r="F11" s="95">
        <f>COUNTIF(E11:E282,"&gt;="&amp;F10)</f>
        <v>237</v>
      </c>
      <c r="G11" s="108" t="s">
        <v>5</v>
      </c>
      <c r="H11" s="26">
        <v>2</v>
      </c>
      <c r="I11" s="26">
        <v>3</v>
      </c>
      <c r="J11" s="15">
        <v>3</v>
      </c>
      <c r="K11" s="15">
        <v>3</v>
      </c>
      <c r="L11" s="15">
        <v>3</v>
      </c>
      <c r="M11" s="15">
        <v>2</v>
      </c>
      <c r="N11" s="15">
        <v>2</v>
      </c>
      <c r="O11" s="15">
        <v>3</v>
      </c>
      <c r="P11" s="15">
        <v>2</v>
      </c>
      <c r="Q11" s="15">
        <v>2</v>
      </c>
      <c r="R11" s="15">
        <v>2</v>
      </c>
      <c r="S11" s="15"/>
      <c r="T11" s="1">
        <v>3</v>
      </c>
      <c r="U11" s="1"/>
      <c r="V11" s="1"/>
      <c r="W11" s="1"/>
    </row>
    <row r="12" spans="1:23" ht="15.75" x14ac:dyDescent="0.25">
      <c r="A12" s="2">
        <v>2</v>
      </c>
      <c r="B12" s="4">
        <v>170804130004</v>
      </c>
      <c r="C12" s="121">
        <v>46</v>
      </c>
      <c r="D12" s="96">
        <f>(237/272)*100</f>
        <v>87.132352941176478</v>
      </c>
      <c r="E12" s="121">
        <v>44.3</v>
      </c>
      <c r="F12" s="97">
        <f>(237/272)*100</f>
        <v>87.132352941176478</v>
      </c>
      <c r="G12" s="108" t="s">
        <v>4</v>
      </c>
      <c r="H12" s="16">
        <v>3</v>
      </c>
      <c r="I12" s="16">
        <v>3</v>
      </c>
      <c r="J12" s="15">
        <v>3</v>
      </c>
      <c r="K12" s="15">
        <v>3</v>
      </c>
      <c r="L12" s="15">
        <v>3</v>
      </c>
      <c r="M12" s="15">
        <v>2</v>
      </c>
      <c r="N12" s="15">
        <v>2</v>
      </c>
      <c r="O12" s="15">
        <v>2</v>
      </c>
      <c r="P12" s="15"/>
      <c r="Q12" s="15">
        <v>2</v>
      </c>
      <c r="R12" s="15">
        <v>3</v>
      </c>
      <c r="S12" s="15">
        <v>2</v>
      </c>
      <c r="T12" s="1">
        <v>3</v>
      </c>
      <c r="U12" s="1"/>
      <c r="V12" s="1"/>
      <c r="W12" s="1"/>
    </row>
    <row r="13" spans="1:23" ht="15.75" x14ac:dyDescent="0.25">
      <c r="A13" s="2">
        <v>3</v>
      </c>
      <c r="B13" s="4">
        <v>170804130005</v>
      </c>
      <c r="C13" s="121">
        <v>44</v>
      </c>
      <c r="D13" s="3"/>
      <c r="E13" s="121">
        <v>43.8</v>
      </c>
      <c r="F13" s="109"/>
      <c r="G13" s="108" t="s">
        <v>3</v>
      </c>
      <c r="H13" s="16">
        <v>2</v>
      </c>
      <c r="I13" s="16">
        <v>3</v>
      </c>
      <c r="J13" s="15"/>
      <c r="K13" s="15">
        <v>3</v>
      </c>
      <c r="L13" s="15">
        <v>3</v>
      </c>
      <c r="M13" s="15"/>
      <c r="N13" s="15">
        <v>3</v>
      </c>
      <c r="O13" s="15">
        <v>3</v>
      </c>
      <c r="P13" s="15">
        <v>2</v>
      </c>
      <c r="Q13" s="15">
        <v>2</v>
      </c>
      <c r="R13" s="15">
        <v>2</v>
      </c>
      <c r="S13" s="15">
        <v>1</v>
      </c>
      <c r="T13" s="1">
        <v>3</v>
      </c>
      <c r="U13" s="1"/>
      <c r="V13" s="1"/>
      <c r="W13" s="1"/>
    </row>
    <row r="14" spans="1:23" ht="15.75" x14ac:dyDescent="0.25">
      <c r="A14" s="2">
        <v>4</v>
      </c>
      <c r="B14" s="4">
        <v>170804130006</v>
      </c>
      <c r="C14" s="121">
        <v>47</v>
      </c>
      <c r="D14" s="3"/>
      <c r="E14" s="121">
        <v>43</v>
      </c>
      <c r="F14" s="109"/>
      <c r="G14" s="152" t="s">
        <v>87</v>
      </c>
      <c r="H14" s="16">
        <v>3</v>
      </c>
      <c r="I14" s="16">
        <v>3</v>
      </c>
      <c r="J14" s="15">
        <v>3</v>
      </c>
      <c r="K14" s="15">
        <v>3</v>
      </c>
      <c r="L14" s="15">
        <v>3</v>
      </c>
      <c r="M14" s="15">
        <v>2</v>
      </c>
      <c r="N14" s="15">
        <v>2</v>
      </c>
      <c r="O14" s="15">
        <v>3</v>
      </c>
      <c r="P14" s="15">
        <v>3</v>
      </c>
      <c r="Q14" s="15">
        <v>3</v>
      </c>
      <c r="R14" s="15">
        <v>2</v>
      </c>
      <c r="S14" s="15">
        <v>2</v>
      </c>
      <c r="T14" s="1">
        <v>3</v>
      </c>
      <c r="U14" s="1"/>
      <c r="V14" s="1"/>
      <c r="W14" s="1"/>
    </row>
    <row r="15" spans="1:23" ht="15.75" x14ac:dyDescent="0.25">
      <c r="A15" s="2">
        <v>5</v>
      </c>
      <c r="B15" s="4">
        <v>170804130009</v>
      </c>
      <c r="C15" s="121">
        <v>0</v>
      </c>
      <c r="D15" s="3"/>
      <c r="E15" s="121">
        <v>0</v>
      </c>
      <c r="F15" s="109"/>
      <c r="G15" s="152" t="s">
        <v>88</v>
      </c>
      <c r="H15" s="16">
        <v>2</v>
      </c>
      <c r="I15" s="16">
        <v>3</v>
      </c>
      <c r="J15" s="15">
        <v>3</v>
      </c>
      <c r="K15" s="15">
        <v>3</v>
      </c>
      <c r="L15" s="15">
        <v>3</v>
      </c>
      <c r="M15" s="15">
        <v>3</v>
      </c>
      <c r="N15" s="15">
        <v>2</v>
      </c>
      <c r="O15" s="15">
        <v>3</v>
      </c>
      <c r="P15" s="15">
        <v>2</v>
      </c>
      <c r="Q15" s="15">
        <v>2</v>
      </c>
      <c r="R15" s="15">
        <v>3</v>
      </c>
      <c r="S15" s="15">
        <v>2</v>
      </c>
      <c r="T15" s="1"/>
      <c r="U15" s="1"/>
      <c r="V15" s="1"/>
      <c r="W15" s="1"/>
    </row>
    <row r="16" spans="1:23" ht="15.75" x14ac:dyDescent="0.25">
      <c r="A16" s="2">
        <v>6</v>
      </c>
      <c r="B16" s="4">
        <v>170804130010</v>
      </c>
      <c r="C16" s="121">
        <v>44</v>
      </c>
      <c r="D16" s="3"/>
      <c r="E16" s="121">
        <v>44.3</v>
      </c>
      <c r="F16" s="109"/>
      <c r="G16" s="101" t="s">
        <v>2</v>
      </c>
      <c r="H16" s="16">
        <f>AVERAGE(H11:H15)</f>
        <v>2.4</v>
      </c>
      <c r="I16" s="16">
        <f t="shared" ref="I16:T16" si="0">AVERAGE(I11:I15)</f>
        <v>3</v>
      </c>
      <c r="J16" s="16">
        <f t="shared" si="0"/>
        <v>3</v>
      </c>
      <c r="K16" s="16">
        <f t="shared" si="0"/>
        <v>3</v>
      </c>
      <c r="L16" s="16">
        <f t="shared" si="0"/>
        <v>3</v>
      </c>
      <c r="M16" s="16">
        <f t="shared" si="0"/>
        <v>2.25</v>
      </c>
      <c r="N16" s="16">
        <f t="shared" si="0"/>
        <v>2.2000000000000002</v>
      </c>
      <c r="O16" s="16">
        <f t="shared" si="0"/>
        <v>2.8</v>
      </c>
      <c r="P16" s="16">
        <f t="shared" si="0"/>
        <v>2.25</v>
      </c>
      <c r="Q16" s="16">
        <f t="shared" si="0"/>
        <v>2.2000000000000002</v>
      </c>
      <c r="R16" s="16">
        <f t="shared" si="0"/>
        <v>2.4</v>
      </c>
      <c r="S16" s="16">
        <f t="shared" si="0"/>
        <v>1.75</v>
      </c>
      <c r="T16" s="16">
        <f t="shared" si="0"/>
        <v>3</v>
      </c>
      <c r="U16" s="1"/>
      <c r="V16" s="1"/>
      <c r="W16" s="1"/>
    </row>
    <row r="17" spans="1:23" ht="15.75" x14ac:dyDescent="0.25">
      <c r="A17" s="2">
        <v>7</v>
      </c>
      <c r="B17" s="4">
        <v>170804130012</v>
      </c>
      <c r="C17" s="121">
        <v>43</v>
      </c>
      <c r="D17" s="3"/>
      <c r="E17" s="121">
        <v>44.3</v>
      </c>
      <c r="F17" s="3"/>
      <c r="G17" s="102" t="s">
        <v>1</v>
      </c>
      <c r="H17" s="103">
        <f>(73.16*H16)/100</f>
        <v>1.7558399999999998</v>
      </c>
      <c r="I17" s="103">
        <f t="shared" ref="I17:T17" si="1">(73.16*I16)/100</f>
        <v>2.1947999999999999</v>
      </c>
      <c r="J17" s="103">
        <f t="shared" si="1"/>
        <v>2.1947999999999999</v>
      </c>
      <c r="K17" s="103">
        <f t="shared" si="1"/>
        <v>2.1947999999999999</v>
      </c>
      <c r="L17" s="103">
        <f t="shared" si="1"/>
        <v>2.1947999999999999</v>
      </c>
      <c r="M17" s="103">
        <f t="shared" si="1"/>
        <v>1.6460999999999999</v>
      </c>
      <c r="N17" s="103">
        <f t="shared" si="1"/>
        <v>1.6095200000000001</v>
      </c>
      <c r="O17" s="103">
        <f t="shared" si="1"/>
        <v>2.0484799999999996</v>
      </c>
      <c r="P17" s="103">
        <f t="shared" si="1"/>
        <v>1.6460999999999999</v>
      </c>
      <c r="Q17" s="103">
        <f t="shared" si="1"/>
        <v>1.6095200000000001</v>
      </c>
      <c r="R17" s="103">
        <f t="shared" si="1"/>
        <v>1.7558399999999998</v>
      </c>
      <c r="S17" s="103">
        <f t="shared" si="1"/>
        <v>1.2803</v>
      </c>
      <c r="T17" s="103">
        <f t="shared" si="1"/>
        <v>2.1947999999999999</v>
      </c>
      <c r="U17" s="1"/>
      <c r="V17" s="1"/>
      <c r="W17" s="1"/>
    </row>
    <row r="18" spans="1:23" x14ac:dyDescent="0.25">
      <c r="A18" s="2">
        <v>8</v>
      </c>
      <c r="B18" s="4">
        <v>170804130017</v>
      </c>
      <c r="C18" s="121">
        <v>42</v>
      </c>
      <c r="D18" s="3"/>
      <c r="E18" s="121">
        <v>46.3</v>
      </c>
      <c r="F18" s="4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"/>
    </row>
    <row r="19" spans="1:23" x14ac:dyDescent="0.25">
      <c r="A19" s="2">
        <v>9</v>
      </c>
      <c r="B19" s="4">
        <v>170804130021</v>
      </c>
      <c r="C19" s="121">
        <v>47</v>
      </c>
      <c r="D19" s="3"/>
      <c r="E19" s="121">
        <v>43.5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A20" s="2">
        <v>10</v>
      </c>
      <c r="B20" s="4">
        <v>170804130022</v>
      </c>
      <c r="C20" s="121">
        <v>0</v>
      </c>
      <c r="D20" s="3"/>
      <c r="E20" s="121">
        <v>0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2">
        <v>11</v>
      </c>
      <c r="B21" s="4">
        <v>170804130027</v>
      </c>
      <c r="C21" s="121">
        <v>49</v>
      </c>
      <c r="D21" s="3"/>
      <c r="E21" s="121">
        <v>44</v>
      </c>
      <c r="F21" s="49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2">
        <v>12</v>
      </c>
      <c r="B22" s="4">
        <v>170804130028</v>
      </c>
      <c r="C22" s="121">
        <v>41</v>
      </c>
      <c r="D22" s="3"/>
      <c r="E22" s="121">
        <v>43.5</v>
      </c>
      <c r="F22" s="49"/>
      <c r="G22" s="2"/>
      <c r="H22" s="1"/>
      <c r="I22" s="1"/>
      <c r="J22" s="7"/>
      <c r="K22" s="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2">
        <v>13</v>
      </c>
      <c r="B23" s="4">
        <v>170804130031</v>
      </c>
      <c r="C23" s="121">
        <v>0</v>
      </c>
      <c r="D23" s="3"/>
      <c r="E23" s="121">
        <v>0</v>
      </c>
      <c r="F23" s="49"/>
      <c r="G23" s="2"/>
      <c r="H23" s="104"/>
      <c r="I23" s="165"/>
      <c r="J23" s="165"/>
      <c r="K23" s="1"/>
      <c r="L23" s="1"/>
      <c r="M23" s="7"/>
      <c r="N23" s="7"/>
      <c r="O23" s="7"/>
      <c r="P23" s="7"/>
      <c r="Q23" s="7"/>
      <c r="R23" s="1"/>
      <c r="S23" s="1"/>
      <c r="T23" s="1"/>
      <c r="U23" s="1"/>
      <c r="V23" s="1"/>
      <c r="W23" s="1"/>
    </row>
    <row r="24" spans="1:23" x14ac:dyDescent="0.25">
      <c r="A24" s="2">
        <v>14</v>
      </c>
      <c r="B24" s="4">
        <v>170804130032</v>
      </c>
      <c r="C24" s="121">
        <v>48</v>
      </c>
      <c r="D24" s="3"/>
      <c r="E24" s="121">
        <v>45.8</v>
      </c>
      <c r="F24" s="49"/>
      <c r="G24" s="2"/>
      <c r="H24" s="111"/>
      <c r="I24" s="84"/>
      <c r="J24" s="84"/>
      <c r="K24" s="1"/>
      <c r="L24" s="1"/>
      <c r="M24" s="7"/>
      <c r="N24" s="7"/>
      <c r="O24" s="7"/>
      <c r="P24" s="7"/>
      <c r="Q24" s="7"/>
      <c r="R24" s="1"/>
      <c r="S24" s="1"/>
      <c r="T24" s="1"/>
      <c r="U24" s="1"/>
      <c r="V24" s="1"/>
      <c r="W24" s="1"/>
    </row>
    <row r="25" spans="1:23" x14ac:dyDescent="0.25">
      <c r="A25" s="2">
        <v>15</v>
      </c>
      <c r="B25" s="4">
        <v>170804130033</v>
      </c>
      <c r="C25" s="121">
        <v>42</v>
      </c>
      <c r="D25" s="112"/>
      <c r="E25" s="121">
        <v>44</v>
      </c>
      <c r="F25" s="113"/>
      <c r="G25" s="2"/>
      <c r="H25" s="2"/>
      <c r="I25" s="1"/>
      <c r="J25" s="1"/>
      <c r="K25" s="1"/>
      <c r="L25" s="1"/>
      <c r="M25" s="1"/>
      <c r="N25" s="7"/>
      <c r="O25" s="7"/>
      <c r="P25" s="7"/>
      <c r="Q25" s="7"/>
      <c r="R25" s="7"/>
      <c r="S25" s="1"/>
      <c r="T25" s="1"/>
      <c r="U25" s="1"/>
      <c r="V25" s="1"/>
      <c r="W25" s="1"/>
    </row>
    <row r="26" spans="1:23" x14ac:dyDescent="0.25">
      <c r="A26" s="2">
        <v>16</v>
      </c>
      <c r="B26" s="4">
        <v>170804130036</v>
      </c>
      <c r="C26" s="121">
        <v>43</v>
      </c>
      <c r="D26" s="3"/>
      <c r="E26" s="121">
        <v>43.5</v>
      </c>
      <c r="F26" s="49"/>
      <c r="G26" s="2"/>
      <c r="H26" s="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3" ht="15.75" x14ac:dyDescent="0.25">
      <c r="A27" s="2">
        <v>17</v>
      </c>
      <c r="B27" s="4">
        <v>170804130045</v>
      </c>
      <c r="C27" s="121">
        <v>0</v>
      </c>
      <c r="D27" s="3"/>
      <c r="E27" s="121">
        <v>0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3" ht="15.75" x14ac:dyDescent="0.25">
      <c r="A28" s="2">
        <v>18</v>
      </c>
      <c r="B28" s="4">
        <v>170804130047</v>
      </c>
      <c r="C28" s="121">
        <v>48</v>
      </c>
      <c r="D28" s="3"/>
      <c r="E28" s="121">
        <v>45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3" ht="15.75" x14ac:dyDescent="0.25">
      <c r="A29" s="2">
        <v>19</v>
      </c>
      <c r="B29" s="4">
        <v>170804130048</v>
      </c>
      <c r="C29" s="121">
        <v>48</v>
      </c>
      <c r="D29" s="3"/>
      <c r="E29" s="121">
        <v>43.8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3" ht="15.75" x14ac:dyDescent="0.25">
      <c r="A30" s="2">
        <v>20</v>
      </c>
      <c r="B30" s="4">
        <v>170804130049</v>
      </c>
      <c r="C30" s="121">
        <v>48</v>
      </c>
      <c r="D30" s="3"/>
      <c r="E30" s="121">
        <v>46.8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3" ht="15.75" x14ac:dyDescent="0.25">
      <c r="A31" s="2">
        <v>21</v>
      </c>
      <c r="B31" s="4">
        <v>170804130050</v>
      </c>
      <c r="C31" s="121">
        <v>48</v>
      </c>
      <c r="D31" s="3"/>
      <c r="E31" s="121">
        <v>45.5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3" ht="15.75" x14ac:dyDescent="0.25">
      <c r="A32" s="2">
        <v>22</v>
      </c>
      <c r="B32" s="4">
        <v>170804130051</v>
      </c>
      <c r="C32" s="121">
        <v>43</v>
      </c>
      <c r="D32" s="3"/>
      <c r="E32" s="121">
        <v>44.8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121">
        <v>44</v>
      </c>
      <c r="D33" s="3"/>
      <c r="E33" s="121">
        <v>43.5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170804130053</v>
      </c>
      <c r="C34" s="121">
        <v>48</v>
      </c>
      <c r="D34" s="3"/>
      <c r="E34" s="121">
        <v>43.8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"/>
    </row>
    <row r="35" spans="1:23" ht="15.75" x14ac:dyDescent="0.25">
      <c r="A35" s="2">
        <v>25</v>
      </c>
      <c r="B35" s="4">
        <v>170804130054</v>
      </c>
      <c r="C35" s="121">
        <v>48</v>
      </c>
      <c r="D35" s="3"/>
      <c r="E35" s="121">
        <v>43.5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"/>
    </row>
    <row r="36" spans="1:23" ht="15.75" x14ac:dyDescent="0.25">
      <c r="A36" s="2">
        <v>26</v>
      </c>
      <c r="B36" s="4">
        <v>170804130056</v>
      </c>
      <c r="C36" s="121">
        <v>43</v>
      </c>
      <c r="D36" s="3"/>
      <c r="E36" s="121">
        <v>44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"/>
    </row>
    <row r="37" spans="1:23" x14ac:dyDescent="0.25">
      <c r="A37" s="2">
        <v>27</v>
      </c>
      <c r="B37" s="4">
        <v>170804130057</v>
      </c>
      <c r="C37" s="121">
        <v>43</v>
      </c>
      <c r="D37" s="3"/>
      <c r="E37" s="121">
        <v>44.3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1"/>
    </row>
    <row r="38" spans="1:23" x14ac:dyDescent="0.25">
      <c r="A38" s="2">
        <v>28</v>
      </c>
      <c r="B38" s="4">
        <v>170804130058</v>
      </c>
      <c r="C38" s="121">
        <v>41</v>
      </c>
      <c r="D38" s="3"/>
      <c r="E38" s="121">
        <v>43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2">
        <v>29</v>
      </c>
      <c r="B39" s="4">
        <v>170804130059</v>
      </c>
      <c r="C39" s="121">
        <v>47</v>
      </c>
      <c r="D39" s="3"/>
      <c r="E39" s="121">
        <v>42.3</v>
      </c>
      <c r="F39" s="49"/>
      <c r="G39" s="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5.75" x14ac:dyDescent="0.25">
      <c r="A40" s="2">
        <v>30</v>
      </c>
      <c r="B40" s="4">
        <v>170804130060</v>
      </c>
      <c r="C40" s="121">
        <v>36</v>
      </c>
      <c r="D40" s="3"/>
      <c r="E40" s="121">
        <v>45.3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170804130061</v>
      </c>
      <c r="C41" s="121">
        <v>50</v>
      </c>
      <c r="D41" s="3"/>
      <c r="E41" s="121">
        <v>47.3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170804130062</v>
      </c>
      <c r="C42" s="121">
        <v>46</v>
      </c>
      <c r="D42" s="3"/>
      <c r="E42" s="121">
        <v>44.3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170804130063</v>
      </c>
      <c r="C43" s="121">
        <v>37</v>
      </c>
      <c r="D43" s="3"/>
      <c r="E43" s="121">
        <v>44.3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170804130064</v>
      </c>
      <c r="C44" s="121">
        <v>40</v>
      </c>
      <c r="D44" s="3"/>
      <c r="E44" s="121">
        <v>44.3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170804130065</v>
      </c>
      <c r="C45" s="121">
        <v>0</v>
      </c>
      <c r="D45" s="3"/>
      <c r="E45" s="121">
        <v>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170804130066</v>
      </c>
      <c r="C46" s="121">
        <v>48</v>
      </c>
      <c r="D46" s="3"/>
      <c r="E46" s="121">
        <v>45.5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170804130067</v>
      </c>
      <c r="C47" s="121">
        <v>48</v>
      </c>
      <c r="D47" s="3"/>
      <c r="E47" s="121">
        <v>44.5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170804130069</v>
      </c>
      <c r="C48" s="121">
        <v>47</v>
      </c>
      <c r="D48" s="3"/>
      <c r="E48" s="121">
        <v>47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ht="15.75" x14ac:dyDescent="0.25">
      <c r="A49" s="2">
        <v>39</v>
      </c>
      <c r="B49" s="4">
        <v>170804130071</v>
      </c>
      <c r="C49" s="121">
        <v>47</v>
      </c>
      <c r="D49" s="3"/>
      <c r="E49" s="121">
        <v>41.5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"/>
    </row>
    <row r="50" spans="1:23" ht="15.75" x14ac:dyDescent="0.25">
      <c r="A50" s="2">
        <v>40</v>
      </c>
      <c r="B50" s="4">
        <v>170804130075</v>
      </c>
      <c r="C50" s="121">
        <v>45</v>
      </c>
      <c r="D50" s="3"/>
      <c r="E50" s="121">
        <v>43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"/>
    </row>
    <row r="51" spans="1:23" x14ac:dyDescent="0.25">
      <c r="A51" s="2">
        <v>41</v>
      </c>
      <c r="B51" s="4">
        <v>170804130076</v>
      </c>
      <c r="C51" s="121">
        <v>48</v>
      </c>
      <c r="D51" s="3"/>
      <c r="E51" s="121">
        <v>46.3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"/>
    </row>
    <row r="52" spans="1:23" x14ac:dyDescent="0.25">
      <c r="A52" s="2">
        <v>42</v>
      </c>
      <c r="B52" s="4">
        <v>170804130077</v>
      </c>
      <c r="C52" s="121">
        <v>42</v>
      </c>
      <c r="D52" s="112"/>
      <c r="E52" s="121">
        <v>42.8</v>
      </c>
      <c r="F52" s="113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2">
        <v>43</v>
      </c>
      <c r="B53" s="4">
        <v>170804130078</v>
      </c>
      <c r="C53" s="121">
        <v>48</v>
      </c>
      <c r="D53" s="112"/>
      <c r="E53" s="121">
        <v>43.3</v>
      </c>
      <c r="F53" s="113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.75" x14ac:dyDescent="0.25">
      <c r="A54" s="2">
        <v>44</v>
      </c>
      <c r="B54" s="4">
        <v>170804130079</v>
      </c>
      <c r="C54" s="121">
        <v>42</v>
      </c>
      <c r="D54" s="3"/>
      <c r="E54" s="121">
        <v>45.8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170804130080</v>
      </c>
      <c r="C55" s="121">
        <v>49</v>
      </c>
      <c r="D55" s="3"/>
      <c r="E55" s="121">
        <v>45.5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170804130081</v>
      </c>
      <c r="C56" s="121">
        <v>46</v>
      </c>
      <c r="D56" s="3"/>
      <c r="E56" s="121">
        <v>44.8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170804130082</v>
      </c>
      <c r="C57" s="121">
        <v>41</v>
      </c>
      <c r="D57" s="3"/>
      <c r="E57" s="121">
        <v>45.8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170804130083</v>
      </c>
      <c r="C58" s="121">
        <v>46</v>
      </c>
      <c r="D58" s="3"/>
      <c r="E58" s="121">
        <v>45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170804130084</v>
      </c>
      <c r="C59" s="121">
        <v>44</v>
      </c>
      <c r="D59" s="3"/>
      <c r="E59" s="121">
        <v>45.3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170804130085</v>
      </c>
      <c r="C60" s="121">
        <v>43.5</v>
      </c>
      <c r="D60" s="3"/>
      <c r="E60" s="121">
        <v>43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170804130086</v>
      </c>
      <c r="C61" s="121">
        <v>48</v>
      </c>
      <c r="D61" s="3"/>
      <c r="E61" s="121">
        <v>43.8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170804130089</v>
      </c>
      <c r="C62" s="121">
        <v>45</v>
      </c>
      <c r="D62" s="3"/>
      <c r="E62" s="121">
        <v>45.3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ht="15.75" x14ac:dyDescent="0.25">
      <c r="A63" s="2">
        <v>53</v>
      </c>
      <c r="B63" s="4">
        <v>170804130090</v>
      </c>
      <c r="C63" s="121">
        <v>47</v>
      </c>
      <c r="D63" s="3"/>
      <c r="E63" s="121">
        <v>44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"/>
    </row>
    <row r="64" spans="1:23" ht="15.75" x14ac:dyDescent="0.25">
      <c r="A64" s="2">
        <v>54</v>
      </c>
      <c r="B64" s="4">
        <v>170804130091</v>
      </c>
      <c r="C64" s="121">
        <v>45</v>
      </c>
      <c r="D64" s="3"/>
      <c r="E64" s="121">
        <v>45.5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"/>
    </row>
    <row r="65" spans="1:23" x14ac:dyDescent="0.25">
      <c r="A65" s="2">
        <v>55</v>
      </c>
      <c r="B65" s="4">
        <v>170804130092</v>
      </c>
      <c r="C65" s="121">
        <v>42</v>
      </c>
      <c r="D65" s="3"/>
      <c r="E65" s="121">
        <v>44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170804130093</v>
      </c>
      <c r="C66" s="121">
        <v>0</v>
      </c>
      <c r="D66" s="3"/>
      <c r="E66" s="121">
        <v>0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170804130094</v>
      </c>
      <c r="C67" s="121">
        <v>40</v>
      </c>
      <c r="D67" s="3"/>
      <c r="E67" s="121">
        <v>46.3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170804130097</v>
      </c>
      <c r="C68" s="121">
        <v>48</v>
      </c>
      <c r="D68" s="3"/>
      <c r="E68" s="121">
        <v>45.3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170804130099</v>
      </c>
      <c r="C69" s="121">
        <v>45</v>
      </c>
      <c r="D69" s="3"/>
      <c r="E69" s="121">
        <v>44.3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170804130101</v>
      </c>
      <c r="C70" s="121">
        <v>0</v>
      </c>
      <c r="D70" s="3"/>
      <c r="E70" s="121">
        <v>0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170804130102</v>
      </c>
      <c r="C71" s="121">
        <v>48</v>
      </c>
      <c r="D71" s="3"/>
      <c r="E71" s="121">
        <v>45.3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170804130103</v>
      </c>
      <c r="C72" s="121">
        <v>48</v>
      </c>
      <c r="D72" s="3"/>
      <c r="E72" s="121">
        <v>43.3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170804130104</v>
      </c>
      <c r="C73" s="121">
        <v>44</v>
      </c>
      <c r="D73" s="3"/>
      <c r="E73" s="121">
        <v>45.5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170804130105</v>
      </c>
      <c r="C74" s="121">
        <v>49</v>
      </c>
      <c r="D74" s="3"/>
      <c r="E74" s="121">
        <v>44.3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170804130106</v>
      </c>
      <c r="C75" s="121">
        <v>48</v>
      </c>
      <c r="D75" s="3"/>
      <c r="E75" s="121">
        <v>43.8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170804130107</v>
      </c>
      <c r="C76" s="121">
        <v>43</v>
      </c>
      <c r="D76" s="3"/>
      <c r="E76" s="121">
        <v>46.5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170804130108</v>
      </c>
      <c r="C77" s="121">
        <v>48</v>
      </c>
      <c r="D77" s="3"/>
      <c r="E77" s="121">
        <v>42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170804130109</v>
      </c>
      <c r="C78" s="121">
        <v>0</v>
      </c>
      <c r="D78" s="3"/>
      <c r="E78" s="121">
        <v>0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170804130110</v>
      </c>
      <c r="C79" s="121">
        <v>42</v>
      </c>
      <c r="D79" s="3"/>
      <c r="E79" s="121">
        <v>45.8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170804130112</v>
      </c>
      <c r="C80" s="121">
        <v>46</v>
      </c>
      <c r="D80" s="112"/>
      <c r="E80" s="121">
        <v>45</v>
      </c>
      <c r="F80" s="113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170804130113</v>
      </c>
      <c r="C81" s="121">
        <v>42</v>
      </c>
      <c r="D81" s="112"/>
      <c r="E81" s="121">
        <v>45</v>
      </c>
      <c r="F81" s="113"/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170804130117</v>
      </c>
      <c r="C82" s="121">
        <v>46</v>
      </c>
      <c r="D82" s="3"/>
      <c r="E82" s="121">
        <v>44.3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170804130118</v>
      </c>
      <c r="C83" s="121">
        <v>49</v>
      </c>
      <c r="D83" s="5"/>
      <c r="E83" s="121">
        <v>45.3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170804130119</v>
      </c>
      <c r="C84" s="121">
        <v>49</v>
      </c>
      <c r="D84" s="115"/>
      <c r="E84" s="121">
        <v>44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2">
        <v>75</v>
      </c>
      <c r="B85" s="4">
        <v>170804130120</v>
      </c>
      <c r="C85" s="121">
        <v>43</v>
      </c>
      <c r="D85" s="5"/>
      <c r="E85" s="121">
        <v>45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2">
        <v>76</v>
      </c>
      <c r="B86" s="4">
        <v>170804130123</v>
      </c>
      <c r="C86" s="121">
        <v>49</v>
      </c>
      <c r="D86" s="116"/>
      <c r="E86" s="121">
        <v>43.5</v>
      </c>
      <c r="F86" s="116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2">
        <v>77</v>
      </c>
      <c r="B87" s="4">
        <v>170804130124</v>
      </c>
      <c r="C87" s="121">
        <v>40</v>
      </c>
      <c r="D87" s="5"/>
      <c r="E87" s="121">
        <v>44.8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x14ac:dyDescent="0.25">
      <c r="A88" s="2">
        <v>78</v>
      </c>
      <c r="B88" s="4">
        <v>170804130125</v>
      </c>
      <c r="C88" s="121">
        <v>40</v>
      </c>
      <c r="D88" s="5"/>
      <c r="E88" s="121">
        <v>44.8</v>
      </c>
      <c r="F88" s="5"/>
      <c r="G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2">
        <v>79</v>
      </c>
      <c r="B89" s="4">
        <v>170804130126</v>
      </c>
      <c r="C89" s="121">
        <v>48</v>
      </c>
      <c r="D89" s="5"/>
      <c r="E89" s="121">
        <v>44.8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170804130127</v>
      </c>
      <c r="C90" s="121">
        <v>37</v>
      </c>
      <c r="D90" s="5"/>
      <c r="E90" s="121">
        <v>44.8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170804130128</v>
      </c>
      <c r="C91" s="121">
        <v>42</v>
      </c>
      <c r="D91" s="5"/>
      <c r="E91" s="121">
        <v>45.8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2">
        <v>82</v>
      </c>
      <c r="B92" s="4">
        <v>170804130131</v>
      </c>
      <c r="C92" s="121">
        <v>0</v>
      </c>
      <c r="D92" s="5"/>
      <c r="E92" s="121">
        <v>0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2">
        <v>83</v>
      </c>
      <c r="B93" s="4">
        <v>170804130132</v>
      </c>
      <c r="C93" s="121">
        <v>43</v>
      </c>
      <c r="D93" s="5"/>
      <c r="E93" s="121">
        <v>44.3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2">
        <v>84</v>
      </c>
      <c r="B94" s="4">
        <v>170804130133</v>
      </c>
      <c r="C94" s="121">
        <v>49</v>
      </c>
      <c r="D94" s="5"/>
      <c r="E94" s="121">
        <v>43.5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x14ac:dyDescent="0.25">
      <c r="A95" s="2">
        <v>85</v>
      </c>
      <c r="B95" s="4">
        <v>170804130134</v>
      </c>
      <c r="C95" s="121">
        <v>48</v>
      </c>
      <c r="D95" s="5"/>
      <c r="E95" s="121">
        <v>39.299999999999997</v>
      </c>
      <c r="F95" s="5"/>
      <c r="G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2">
        <v>86</v>
      </c>
      <c r="B96" s="4">
        <v>170804130136</v>
      </c>
      <c r="C96" s="121">
        <v>43</v>
      </c>
      <c r="D96" s="5"/>
      <c r="E96" s="121">
        <v>44.3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170804130137</v>
      </c>
      <c r="C97" s="121">
        <v>44</v>
      </c>
      <c r="D97" s="5"/>
      <c r="E97" s="121">
        <v>44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170804130139</v>
      </c>
      <c r="C98" s="121">
        <v>49</v>
      </c>
      <c r="D98" s="5"/>
      <c r="E98" s="121">
        <v>46.8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170804130140</v>
      </c>
      <c r="C99" s="121">
        <v>44</v>
      </c>
      <c r="D99" s="5"/>
      <c r="E99" s="121">
        <v>44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2">
        <v>90</v>
      </c>
      <c r="B100" s="4">
        <v>170804130142</v>
      </c>
      <c r="C100" s="121">
        <v>49</v>
      </c>
      <c r="D100" s="5"/>
      <c r="E100" s="121">
        <v>44.8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2">
        <v>91</v>
      </c>
      <c r="B101" s="4">
        <v>170804130143</v>
      </c>
      <c r="C101" s="121">
        <v>50</v>
      </c>
      <c r="D101" s="5"/>
      <c r="E101" s="121">
        <v>45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2">
        <v>92</v>
      </c>
      <c r="B102" s="4">
        <v>170804130144</v>
      </c>
      <c r="C102" s="121">
        <v>40</v>
      </c>
      <c r="D102" s="5"/>
      <c r="E102" s="121">
        <v>44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x14ac:dyDescent="0.25">
      <c r="A103" s="2">
        <v>93</v>
      </c>
      <c r="B103" s="4">
        <v>170804130145</v>
      </c>
      <c r="C103" s="121">
        <v>45</v>
      </c>
      <c r="D103" s="2"/>
      <c r="E103" s="121">
        <v>45</v>
      </c>
      <c r="F103" s="2"/>
      <c r="G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2">
        <v>94</v>
      </c>
      <c r="B104" s="4">
        <v>170804130146</v>
      </c>
      <c r="C104" s="121">
        <v>46</v>
      </c>
      <c r="D104" s="2"/>
      <c r="E104" s="121">
        <v>44.5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170804130147</v>
      </c>
      <c r="C105" s="121">
        <v>48</v>
      </c>
      <c r="D105" s="2"/>
      <c r="E105" s="121">
        <v>44.8</v>
      </c>
      <c r="F105" s="2"/>
      <c r="G105" s="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170804130148</v>
      </c>
      <c r="C106" s="121">
        <v>49</v>
      </c>
      <c r="D106" s="2"/>
      <c r="E106" s="121">
        <v>44.8</v>
      </c>
      <c r="F106" s="2"/>
      <c r="G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170804130149</v>
      </c>
      <c r="C107" s="121">
        <v>40</v>
      </c>
      <c r="D107" s="2"/>
      <c r="E107" s="121">
        <v>44.8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170804130150</v>
      </c>
      <c r="C108" s="121">
        <v>44</v>
      </c>
      <c r="D108" s="2"/>
      <c r="E108" s="121">
        <v>45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170804130151</v>
      </c>
      <c r="C109" s="121">
        <v>41</v>
      </c>
      <c r="D109" s="2"/>
      <c r="E109" s="121">
        <v>44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170804130152</v>
      </c>
      <c r="C110" s="121">
        <v>50</v>
      </c>
      <c r="D110" s="2"/>
      <c r="E110" s="121">
        <v>46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170804130154</v>
      </c>
      <c r="C111" s="121">
        <v>40</v>
      </c>
      <c r="D111" s="2"/>
      <c r="E111" s="121">
        <v>44.3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170804130155</v>
      </c>
      <c r="C112" s="121">
        <v>46</v>
      </c>
      <c r="D112" s="2"/>
      <c r="E112" s="121">
        <v>44.3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170804130157</v>
      </c>
      <c r="C113" s="121">
        <v>44</v>
      </c>
      <c r="D113" s="2"/>
      <c r="E113" s="121">
        <v>44.5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170804130158</v>
      </c>
      <c r="C114" s="121">
        <v>0</v>
      </c>
      <c r="D114" s="2"/>
      <c r="E114" s="121">
        <v>0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170804130159</v>
      </c>
      <c r="C115" s="121">
        <v>49</v>
      </c>
      <c r="D115" s="2"/>
      <c r="E115" s="121">
        <v>44.8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170804130160</v>
      </c>
      <c r="C116" s="121">
        <v>48</v>
      </c>
      <c r="D116" s="2"/>
      <c r="E116" s="121">
        <v>45.8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170804130161</v>
      </c>
      <c r="C117" s="121">
        <v>40</v>
      </c>
      <c r="D117" s="2"/>
      <c r="E117" s="121">
        <v>44.5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170804130162</v>
      </c>
      <c r="C118" s="121">
        <v>49</v>
      </c>
      <c r="D118" s="2"/>
      <c r="E118" s="121">
        <v>45.5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170804130163</v>
      </c>
      <c r="C119" s="121">
        <v>46</v>
      </c>
      <c r="D119" s="2"/>
      <c r="E119" s="121">
        <v>43.8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170804130167</v>
      </c>
      <c r="C120" s="121">
        <v>0</v>
      </c>
      <c r="D120" s="2"/>
      <c r="E120" s="121">
        <v>0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170804130168</v>
      </c>
      <c r="C121" s="121">
        <v>35</v>
      </c>
      <c r="D121" s="2"/>
      <c r="E121" s="121">
        <v>45.8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170804130169</v>
      </c>
      <c r="C122" s="121">
        <v>48</v>
      </c>
      <c r="D122" s="2"/>
      <c r="E122" s="121">
        <v>45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170804130171</v>
      </c>
      <c r="C123" s="121">
        <v>0</v>
      </c>
      <c r="D123" s="2"/>
      <c r="E123" s="121">
        <v>0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170804130172</v>
      </c>
      <c r="C124" s="121">
        <v>49</v>
      </c>
      <c r="D124" s="2"/>
      <c r="E124" s="121">
        <v>46.3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170804130173</v>
      </c>
      <c r="C125" s="121">
        <v>43</v>
      </c>
      <c r="D125" s="2"/>
      <c r="E125" s="121">
        <v>43.7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170804130174</v>
      </c>
      <c r="C126" s="121">
        <v>47</v>
      </c>
      <c r="D126" s="2"/>
      <c r="E126" s="121">
        <v>43.8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170804130176</v>
      </c>
      <c r="C127" s="121">
        <v>49</v>
      </c>
      <c r="D127" s="2"/>
      <c r="E127" s="121">
        <v>45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170804130177</v>
      </c>
      <c r="C128" s="121">
        <v>44</v>
      </c>
      <c r="D128" s="2"/>
      <c r="E128" s="121">
        <v>46.3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170804130178</v>
      </c>
      <c r="C129" s="121">
        <v>48</v>
      </c>
      <c r="D129" s="2"/>
      <c r="E129" s="121">
        <v>44.3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170804130179</v>
      </c>
      <c r="C130" s="121">
        <v>0</v>
      </c>
      <c r="D130" s="2"/>
      <c r="E130" s="121">
        <v>0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170804130180</v>
      </c>
      <c r="C131" s="121">
        <v>43</v>
      </c>
      <c r="D131" s="2"/>
      <c r="E131" s="121">
        <v>44.3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170804130181</v>
      </c>
      <c r="C132" s="121">
        <v>42</v>
      </c>
      <c r="D132" s="2"/>
      <c r="E132" s="121">
        <v>42.5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170804130183</v>
      </c>
      <c r="C133" s="121">
        <v>42</v>
      </c>
      <c r="D133" s="2"/>
      <c r="E133" s="121">
        <v>45.5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170804130185</v>
      </c>
      <c r="C134" s="121">
        <v>47</v>
      </c>
      <c r="D134" s="2"/>
      <c r="E134" s="121">
        <v>44.3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170804130186</v>
      </c>
      <c r="C135" s="121">
        <v>43</v>
      </c>
      <c r="D135" s="2"/>
      <c r="E135" s="121">
        <v>44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170804130187</v>
      </c>
      <c r="C136" s="121">
        <v>44</v>
      </c>
      <c r="D136" s="2"/>
      <c r="E136" s="121">
        <v>43.3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170804130188</v>
      </c>
      <c r="C137" s="121">
        <v>44</v>
      </c>
      <c r="D137" s="2"/>
      <c r="E137" s="121">
        <v>43.3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170804130189</v>
      </c>
      <c r="C138" s="121">
        <v>48</v>
      </c>
      <c r="D138" s="2"/>
      <c r="E138" s="121">
        <v>47.5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170804130190</v>
      </c>
      <c r="C139" s="121">
        <v>49</v>
      </c>
      <c r="D139" s="2"/>
      <c r="E139" s="121">
        <v>48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170804130191</v>
      </c>
      <c r="C140" s="121">
        <v>48</v>
      </c>
      <c r="D140" s="2"/>
      <c r="E140" s="121">
        <v>44.3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170804130192</v>
      </c>
      <c r="C141" s="121">
        <v>0</v>
      </c>
      <c r="D141" s="2"/>
      <c r="E141" s="121">
        <v>0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170804130195</v>
      </c>
      <c r="C142" s="121">
        <v>50</v>
      </c>
      <c r="D142" s="2"/>
      <c r="E142" s="121">
        <v>45.8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170804130196</v>
      </c>
      <c r="C143" s="121">
        <v>45</v>
      </c>
      <c r="D143" s="2"/>
      <c r="E143" s="121">
        <v>43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170804130197</v>
      </c>
      <c r="C144" s="121">
        <v>40</v>
      </c>
      <c r="D144" s="2"/>
      <c r="E144" s="121">
        <v>44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170804130198</v>
      </c>
      <c r="C145" s="121">
        <v>49</v>
      </c>
      <c r="D145" s="2"/>
      <c r="E145" s="121">
        <v>46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170804130199</v>
      </c>
      <c r="C146" s="121">
        <v>49</v>
      </c>
      <c r="D146" s="2"/>
      <c r="E146" s="121">
        <v>46.8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170804130200</v>
      </c>
      <c r="C147" s="121">
        <v>49</v>
      </c>
      <c r="D147" s="2"/>
      <c r="E147" s="121">
        <v>45.5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170804130202</v>
      </c>
      <c r="C148" s="121">
        <v>48</v>
      </c>
      <c r="D148" s="2"/>
      <c r="E148" s="121">
        <v>44.8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170804130203</v>
      </c>
      <c r="C149" s="121">
        <v>49</v>
      </c>
      <c r="D149" s="2"/>
      <c r="E149" s="121">
        <v>45.3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170804130204</v>
      </c>
      <c r="C150" s="121">
        <v>49</v>
      </c>
      <c r="D150" s="2"/>
      <c r="E150" s="121">
        <v>42.3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170804130205</v>
      </c>
      <c r="C151" s="121">
        <v>47</v>
      </c>
      <c r="D151" s="2"/>
      <c r="E151" s="121">
        <v>43.8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170804130206</v>
      </c>
      <c r="C152" s="121">
        <v>0</v>
      </c>
      <c r="D152" s="2"/>
      <c r="E152" s="121">
        <v>0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170804130207</v>
      </c>
      <c r="C153" s="121">
        <v>47</v>
      </c>
      <c r="D153" s="2"/>
      <c r="E153" s="121">
        <v>44.8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170804130208</v>
      </c>
      <c r="C154" s="121">
        <v>44</v>
      </c>
      <c r="D154" s="2"/>
      <c r="E154" s="121">
        <v>44.3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170804130209</v>
      </c>
      <c r="C155" s="121">
        <v>49</v>
      </c>
      <c r="D155" s="2"/>
      <c r="E155" s="121">
        <v>45.8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170804130211</v>
      </c>
      <c r="C156" s="121">
        <v>50</v>
      </c>
      <c r="D156" s="2"/>
      <c r="E156" s="121">
        <v>45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170804130212</v>
      </c>
      <c r="C157" s="121">
        <v>47</v>
      </c>
      <c r="D157" s="2"/>
      <c r="E157" s="121">
        <v>45.5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170804130213</v>
      </c>
      <c r="C158" s="121">
        <v>46</v>
      </c>
      <c r="D158" s="2"/>
      <c r="E158" s="121">
        <v>44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170804130214</v>
      </c>
      <c r="C159" s="121">
        <v>0</v>
      </c>
      <c r="D159" s="2"/>
      <c r="E159" s="121">
        <v>0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170804130216</v>
      </c>
      <c r="C160" s="121">
        <v>44</v>
      </c>
      <c r="D160" s="2"/>
      <c r="E160" s="121">
        <v>43.8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170804130217</v>
      </c>
      <c r="C161" s="121">
        <v>46</v>
      </c>
      <c r="D161" s="2"/>
      <c r="E161" s="121">
        <v>43.8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170804130218</v>
      </c>
      <c r="C162" s="121">
        <v>44</v>
      </c>
      <c r="D162" s="2"/>
      <c r="E162" s="121">
        <v>45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170804130220</v>
      </c>
      <c r="C163" s="121">
        <v>48</v>
      </c>
      <c r="D163" s="2"/>
      <c r="E163" s="121">
        <v>46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170804130221</v>
      </c>
      <c r="C164" s="121">
        <v>47</v>
      </c>
      <c r="D164" s="2"/>
      <c r="E164" s="121">
        <v>45.8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170804130222</v>
      </c>
      <c r="C165" s="121">
        <v>48</v>
      </c>
      <c r="D165" s="2"/>
      <c r="E165" s="121">
        <v>40.799999999999997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170804130223</v>
      </c>
      <c r="C166" s="121">
        <v>49</v>
      </c>
      <c r="D166" s="2"/>
      <c r="E166" s="121">
        <v>46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170804130224</v>
      </c>
      <c r="C167" s="121">
        <v>50</v>
      </c>
      <c r="D167" s="2"/>
      <c r="E167" s="121">
        <v>45.8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170804130226</v>
      </c>
      <c r="C168" s="121">
        <v>40</v>
      </c>
      <c r="D168" s="2"/>
      <c r="E168" s="121">
        <v>45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170804130227</v>
      </c>
      <c r="C169" s="121">
        <v>48</v>
      </c>
      <c r="D169" s="2"/>
      <c r="E169" s="121">
        <v>44.3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170804130229</v>
      </c>
      <c r="C170" s="121">
        <v>44</v>
      </c>
      <c r="D170" s="2"/>
      <c r="E170" s="121">
        <v>46.3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170804130231</v>
      </c>
      <c r="C171" s="121">
        <v>46</v>
      </c>
      <c r="D171" s="2"/>
      <c r="E171" s="121">
        <v>42.3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170804130233</v>
      </c>
      <c r="C172" s="121">
        <v>44</v>
      </c>
      <c r="D172" s="2"/>
      <c r="E172" s="121">
        <v>44.3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170804130234</v>
      </c>
      <c r="C173" s="121">
        <v>40.5</v>
      </c>
      <c r="D173" s="2"/>
      <c r="E173" s="121">
        <v>44.3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170804130241</v>
      </c>
      <c r="C174" s="121">
        <v>49.5</v>
      </c>
      <c r="D174" s="2"/>
      <c r="E174" s="121">
        <v>44.5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170804130242</v>
      </c>
      <c r="C175" s="121">
        <v>43</v>
      </c>
      <c r="D175" s="2"/>
      <c r="E175" s="121">
        <v>41.8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170804130243</v>
      </c>
      <c r="C176" s="121">
        <v>46</v>
      </c>
      <c r="D176" s="2"/>
      <c r="E176" s="121">
        <v>41.5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170804130244</v>
      </c>
      <c r="C177" s="121">
        <v>45</v>
      </c>
      <c r="D177" s="2"/>
      <c r="E177" s="121">
        <v>44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170804130245</v>
      </c>
      <c r="C178" s="121">
        <v>47</v>
      </c>
      <c r="D178" s="2"/>
      <c r="E178" s="121">
        <v>44.8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170804130246</v>
      </c>
      <c r="C179" s="121">
        <v>43</v>
      </c>
      <c r="D179" s="2"/>
      <c r="E179" s="121">
        <v>44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170804130247</v>
      </c>
      <c r="C180" s="121">
        <v>44</v>
      </c>
      <c r="D180" s="2"/>
      <c r="E180" s="121">
        <v>43.5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170804130248</v>
      </c>
      <c r="C181" s="121">
        <v>44</v>
      </c>
      <c r="D181" s="2"/>
      <c r="E181" s="121">
        <v>46.3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170804130249</v>
      </c>
      <c r="C182" s="121">
        <v>42</v>
      </c>
      <c r="D182" s="2"/>
      <c r="E182" s="121">
        <v>43.3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170804130250</v>
      </c>
      <c r="C183" s="121">
        <v>43.5</v>
      </c>
      <c r="D183" s="2"/>
      <c r="E183" s="121">
        <v>44.3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170804130251</v>
      </c>
      <c r="C184" s="121">
        <v>0</v>
      </c>
      <c r="D184" s="2"/>
      <c r="E184" s="121">
        <v>0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170804130253</v>
      </c>
      <c r="C185" s="121">
        <v>49</v>
      </c>
      <c r="D185" s="2"/>
      <c r="E185" s="121">
        <v>45.5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170804130254</v>
      </c>
      <c r="C186" s="121">
        <v>38</v>
      </c>
      <c r="D186" s="2"/>
      <c r="E186" s="121">
        <v>44.5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170804130255</v>
      </c>
      <c r="C187" s="121">
        <v>0</v>
      </c>
      <c r="D187" s="2"/>
      <c r="E187" s="121">
        <v>0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170804130256</v>
      </c>
      <c r="C188" s="121">
        <v>41</v>
      </c>
      <c r="D188" s="2"/>
      <c r="E188" s="121">
        <v>43.3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170804130257</v>
      </c>
      <c r="C189" s="121">
        <v>0</v>
      </c>
      <c r="D189" s="2"/>
      <c r="E189" s="121">
        <v>0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170804130258</v>
      </c>
      <c r="C190" s="121">
        <v>50</v>
      </c>
      <c r="D190" s="2"/>
      <c r="E190" s="121">
        <v>45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170804130259</v>
      </c>
      <c r="C191" s="121">
        <v>46</v>
      </c>
      <c r="D191" s="2"/>
      <c r="E191" s="121">
        <v>43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170804130260</v>
      </c>
      <c r="C192" s="121">
        <v>49.5</v>
      </c>
      <c r="D192" s="2"/>
      <c r="E192" s="121">
        <v>44.8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170804130262</v>
      </c>
      <c r="C193" s="121">
        <v>40</v>
      </c>
      <c r="D193" s="2"/>
      <c r="E193" s="121">
        <v>45.5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170804130263</v>
      </c>
      <c r="C194" s="121">
        <v>0</v>
      </c>
      <c r="D194" s="2"/>
      <c r="E194" s="121">
        <v>0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170804130264</v>
      </c>
      <c r="C195" s="121">
        <v>0</v>
      </c>
      <c r="D195" s="2"/>
      <c r="E195" s="121">
        <v>0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170804130265</v>
      </c>
      <c r="C196" s="121">
        <v>44</v>
      </c>
      <c r="D196" s="2"/>
      <c r="E196" s="121">
        <v>44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170804130266</v>
      </c>
      <c r="C197" s="121">
        <v>48</v>
      </c>
      <c r="D197" s="2"/>
      <c r="E197" s="121">
        <v>43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170804130267</v>
      </c>
      <c r="C198" s="121">
        <v>49</v>
      </c>
      <c r="D198" s="2"/>
      <c r="E198" s="121">
        <v>42.5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170804130269</v>
      </c>
      <c r="C199" s="121">
        <v>48</v>
      </c>
      <c r="D199" s="2"/>
      <c r="E199" s="121">
        <v>43.5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170804130270</v>
      </c>
      <c r="C200" s="121">
        <v>47</v>
      </c>
      <c r="D200" s="2"/>
      <c r="E200" s="121">
        <v>44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170804130271</v>
      </c>
      <c r="C201" s="121">
        <v>0</v>
      </c>
      <c r="D201" s="2"/>
      <c r="E201" s="121">
        <v>0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170804130272</v>
      </c>
      <c r="C202" s="121">
        <v>48</v>
      </c>
      <c r="D202" s="2"/>
      <c r="E202" s="121">
        <v>46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170804130273</v>
      </c>
      <c r="C203" s="121">
        <v>49</v>
      </c>
      <c r="D203" s="2"/>
      <c r="E203" s="121">
        <v>44.8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170804130274</v>
      </c>
      <c r="C204" s="121">
        <v>46</v>
      </c>
      <c r="D204" s="2"/>
      <c r="E204" s="121">
        <v>42.8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170804130275</v>
      </c>
      <c r="C205" s="121">
        <v>49</v>
      </c>
      <c r="D205" s="2"/>
      <c r="E205" s="121">
        <v>45.3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170804130276</v>
      </c>
      <c r="C206" s="121">
        <v>48</v>
      </c>
      <c r="D206" s="2"/>
      <c r="E206" s="121">
        <v>45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170804130279</v>
      </c>
      <c r="C207" s="121">
        <v>49.5</v>
      </c>
      <c r="D207" s="2"/>
      <c r="E207" s="121">
        <v>45.3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170804130280</v>
      </c>
      <c r="C208" s="121">
        <v>49</v>
      </c>
      <c r="D208" s="2"/>
      <c r="E208" s="121">
        <v>43.5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170804130281</v>
      </c>
      <c r="C209" s="121">
        <v>45.5</v>
      </c>
      <c r="D209" s="2"/>
      <c r="E209" s="121">
        <v>43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170804130283</v>
      </c>
      <c r="C210" s="121">
        <v>49</v>
      </c>
      <c r="D210" s="2"/>
      <c r="E210" s="121">
        <v>45.5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170804130284</v>
      </c>
      <c r="C211" s="121">
        <v>46</v>
      </c>
      <c r="D211" s="2"/>
      <c r="E211" s="121">
        <v>42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170804130285</v>
      </c>
      <c r="C212" s="121">
        <v>43</v>
      </c>
      <c r="D212" s="2"/>
      <c r="E212" s="121">
        <v>43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170804130286</v>
      </c>
      <c r="C213" s="121">
        <v>41</v>
      </c>
      <c r="D213" s="2"/>
      <c r="E213" s="121">
        <v>44.5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170804130287</v>
      </c>
      <c r="C214" s="121">
        <v>44</v>
      </c>
      <c r="D214" s="2"/>
      <c r="E214" s="121">
        <v>45.8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170804130288</v>
      </c>
      <c r="C215" s="121">
        <v>43</v>
      </c>
      <c r="D215" s="2"/>
      <c r="E215" s="121">
        <v>45.3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170804130289</v>
      </c>
      <c r="C216" s="121">
        <v>35</v>
      </c>
      <c r="D216" s="2"/>
      <c r="E216" s="121">
        <v>44.8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170804130291</v>
      </c>
      <c r="C217" s="121">
        <v>46</v>
      </c>
      <c r="D217" s="2"/>
      <c r="E217" s="121">
        <v>41.5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170804130292</v>
      </c>
      <c r="C218" s="121">
        <v>43</v>
      </c>
      <c r="D218" s="2"/>
      <c r="E218" s="121">
        <v>43.8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170804130293</v>
      </c>
      <c r="C219" s="121">
        <v>49</v>
      </c>
      <c r="D219" s="2"/>
      <c r="E219" s="121">
        <v>45.3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170804130294</v>
      </c>
      <c r="C220" s="121">
        <v>49</v>
      </c>
      <c r="D220" s="2"/>
      <c r="E220" s="121">
        <v>41.5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170804130295</v>
      </c>
      <c r="C221" s="121">
        <v>45</v>
      </c>
      <c r="D221" s="2"/>
      <c r="E221" s="121">
        <v>43.3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170804130296</v>
      </c>
      <c r="C222" s="121">
        <v>40</v>
      </c>
      <c r="D222" s="2"/>
      <c r="E222" s="121">
        <v>41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170804130297</v>
      </c>
      <c r="C223" s="121">
        <v>45</v>
      </c>
      <c r="D223" s="2"/>
      <c r="E223" s="121">
        <v>44.3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170804130298</v>
      </c>
      <c r="C224" s="121">
        <v>48</v>
      </c>
      <c r="D224" s="2"/>
      <c r="E224" s="121">
        <v>43.3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170804130299</v>
      </c>
      <c r="C225" s="121">
        <v>40</v>
      </c>
      <c r="D225" s="2"/>
      <c r="E225" s="121">
        <v>44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170804130300</v>
      </c>
      <c r="C226" s="121">
        <v>42</v>
      </c>
      <c r="D226" s="2"/>
      <c r="E226" s="121">
        <v>44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170804130302</v>
      </c>
      <c r="C227" s="121">
        <v>0</v>
      </c>
      <c r="D227" s="2"/>
      <c r="E227" s="121">
        <v>0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170804130303</v>
      </c>
      <c r="C228" s="121">
        <v>0</v>
      </c>
      <c r="D228" s="2"/>
      <c r="E228" s="121">
        <v>0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170804130304</v>
      </c>
      <c r="C229" s="121">
        <v>49</v>
      </c>
      <c r="D229" s="2"/>
      <c r="E229" s="121">
        <v>44.5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170804130306</v>
      </c>
      <c r="C230" s="121">
        <v>49</v>
      </c>
      <c r="D230" s="2"/>
      <c r="E230" s="121">
        <v>43.8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170804130307</v>
      </c>
      <c r="C231" s="121">
        <v>44</v>
      </c>
      <c r="D231" s="2"/>
      <c r="E231" s="121">
        <v>46.5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170804130308</v>
      </c>
      <c r="C232" s="121">
        <v>42</v>
      </c>
      <c r="D232" s="2"/>
      <c r="E232" s="121">
        <v>44.8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170804130309</v>
      </c>
      <c r="C233" s="121">
        <v>47</v>
      </c>
      <c r="D233" s="2"/>
      <c r="E233" s="121">
        <v>42.3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170804130310</v>
      </c>
      <c r="C234" s="121">
        <v>49</v>
      </c>
      <c r="D234" s="2"/>
      <c r="E234" s="121">
        <v>45.3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170804130311</v>
      </c>
      <c r="C235" s="121">
        <v>45</v>
      </c>
      <c r="D235" s="2"/>
      <c r="E235" s="121">
        <v>44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170804130312</v>
      </c>
      <c r="C236" s="121">
        <v>0</v>
      </c>
      <c r="D236" s="2"/>
      <c r="E236" s="121">
        <v>0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170804130314</v>
      </c>
      <c r="C237" s="121">
        <v>0</v>
      </c>
      <c r="D237" s="2"/>
      <c r="E237" s="121">
        <v>0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170804130315</v>
      </c>
      <c r="C238" s="121">
        <v>45</v>
      </c>
      <c r="D238" s="2"/>
      <c r="E238" s="121">
        <v>42.5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170804130317</v>
      </c>
      <c r="C239" s="121">
        <v>42</v>
      </c>
      <c r="D239" s="2"/>
      <c r="E239" s="121">
        <v>44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170804130318</v>
      </c>
      <c r="C240" s="121">
        <v>47</v>
      </c>
      <c r="D240" s="2"/>
      <c r="E240" s="121">
        <v>42.5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170804130319</v>
      </c>
      <c r="C241" s="121">
        <v>0</v>
      </c>
      <c r="D241" s="2"/>
      <c r="E241" s="121">
        <v>0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170804130320</v>
      </c>
      <c r="C242" s="121">
        <v>43</v>
      </c>
      <c r="D242" s="2"/>
      <c r="E242" s="121">
        <v>40.799999999999997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170804130322</v>
      </c>
      <c r="C243" s="121">
        <v>48</v>
      </c>
      <c r="D243" s="2"/>
      <c r="E243" s="121">
        <v>47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170804130323</v>
      </c>
      <c r="C244" s="121">
        <v>40</v>
      </c>
      <c r="D244" s="2"/>
      <c r="E244" s="121">
        <v>42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170804130324</v>
      </c>
      <c r="C245" s="121">
        <v>42</v>
      </c>
      <c r="D245" s="2"/>
      <c r="E245" s="121">
        <v>44.5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170804130325</v>
      </c>
      <c r="C246" s="121">
        <v>0</v>
      </c>
      <c r="D246" s="2"/>
      <c r="E246" s="121">
        <v>0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170804130326</v>
      </c>
      <c r="C247" s="121">
        <v>0</v>
      </c>
      <c r="D247" s="2"/>
      <c r="E247" s="121">
        <v>0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170804130327</v>
      </c>
      <c r="C248" s="121">
        <v>42</v>
      </c>
      <c r="D248" s="2"/>
      <c r="E248" s="121">
        <v>44.3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170804130328</v>
      </c>
      <c r="C249" s="121">
        <v>42</v>
      </c>
      <c r="D249" s="2"/>
      <c r="E249" s="121">
        <v>42.8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170804130329</v>
      </c>
      <c r="C250" s="121">
        <v>39</v>
      </c>
      <c r="D250" s="2"/>
      <c r="E250" s="121">
        <v>43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170804130330</v>
      </c>
      <c r="C251" s="121">
        <v>46</v>
      </c>
      <c r="D251" s="2"/>
      <c r="E251" s="121">
        <v>42.5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170804130331</v>
      </c>
      <c r="C252" s="121">
        <v>44</v>
      </c>
      <c r="D252" s="2"/>
      <c r="E252" s="121">
        <v>42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170804130332</v>
      </c>
      <c r="C253" s="121">
        <v>0</v>
      </c>
      <c r="D253" s="2"/>
      <c r="E253" s="121">
        <v>0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170804130333</v>
      </c>
      <c r="C254" s="121">
        <v>44</v>
      </c>
      <c r="D254" s="2"/>
      <c r="E254" s="121">
        <v>44.3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170804130334</v>
      </c>
      <c r="C255" s="121">
        <v>40</v>
      </c>
      <c r="D255" s="2"/>
      <c r="E255" s="121">
        <v>45.3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170804130336</v>
      </c>
      <c r="C256" s="121">
        <v>45</v>
      </c>
      <c r="D256" s="2"/>
      <c r="E256" s="121">
        <v>45.5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170804130337</v>
      </c>
      <c r="C257" s="121">
        <v>49</v>
      </c>
      <c r="D257" s="2"/>
      <c r="E257" s="121">
        <v>45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170804130338</v>
      </c>
      <c r="C258" s="121">
        <v>0</v>
      </c>
      <c r="D258" s="2"/>
      <c r="E258" s="121">
        <v>0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170804130339</v>
      </c>
      <c r="C259" s="121">
        <v>0</v>
      </c>
      <c r="D259" s="2"/>
      <c r="E259" s="121">
        <v>0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170804130341</v>
      </c>
      <c r="C260" s="121">
        <v>47</v>
      </c>
      <c r="D260" s="2"/>
      <c r="E260" s="121">
        <v>43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170804130342</v>
      </c>
      <c r="C261" s="121">
        <v>35</v>
      </c>
      <c r="D261" s="2"/>
      <c r="E261" s="121">
        <v>44.5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170804130343</v>
      </c>
      <c r="C262" s="121">
        <v>38</v>
      </c>
      <c r="D262" s="2"/>
      <c r="E262" s="121">
        <v>44.8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170804130344</v>
      </c>
      <c r="C263" s="121">
        <v>0</v>
      </c>
      <c r="D263" s="2"/>
      <c r="E263" s="121">
        <v>0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170804130345</v>
      </c>
      <c r="C264" s="121">
        <v>46</v>
      </c>
      <c r="D264" s="2"/>
      <c r="E264" s="121">
        <v>42.5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170804130346</v>
      </c>
      <c r="C265" s="121">
        <v>49</v>
      </c>
      <c r="D265" s="2"/>
      <c r="E265" s="121">
        <v>45.3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170804130347</v>
      </c>
      <c r="C266" s="121">
        <v>49</v>
      </c>
      <c r="D266" s="2"/>
      <c r="E266" s="121">
        <v>45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170804130348</v>
      </c>
      <c r="C267" s="121">
        <v>48</v>
      </c>
      <c r="D267" s="2"/>
      <c r="E267" s="121">
        <v>42.5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170804130349</v>
      </c>
      <c r="C268" s="121">
        <v>45</v>
      </c>
      <c r="D268" s="2"/>
      <c r="E268" s="121">
        <v>45.5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170804130350</v>
      </c>
      <c r="C269" s="121">
        <v>47</v>
      </c>
      <c r="D269" s="2"/>
      <c r="E269" s="121">
        <v>42.3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170804130351</v>
      </c>
      <c r="C270" s="121">
        <v>47</v>
      </c>
      <c r="D270" s="2"/>
      <c r="E270" s="121">
        <v>44.3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170804130353</v>
      </c>
      <c r="C271" s="121">
        <v>0</v>
      </c>
      <c r="D271" s="2"/>
      <c r="E271" s="121">
        <v>0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170804130354</v>
      </c>
      <c r="C272" s="121">
        <v>43</v>
      </c>
      <c r="D272" s="2"/>
      <c r="E272" s="121">
        <v>43.8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170804130356</v>
      </c>
      <c r="C273" s="121">
        <v>48</v>
      </c>
      <c r="D273" s="2"/>
      <c r="E273" s="121">
        <v>45.8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170804130357</v>
      </c>
      <c r="C274" s="121">
        <v>36</v>
      </c>
      <c r="D274" s="2"/>
      <c r="E274" s="121">
        <v>44.8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170804130358</v>
      </c>
      <c r="C275" s="121">
        <v>44</v>
      </c>
      <c r="D275" s="2"/>
      <c r="E275" s="121">
        <v>44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170804130359</v>
      </c>
      <c r="C276" s="121">
        <v>49</v>
      </c>
      <c r="D276" s="2"/>
      <c r="E276" s="121">
        <v>45.5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170804130360</v>
      </c>
      <c r="C277" s="121">
        <v>48</v>
      </c>
      <c r="D277" s="2"/>
      <c r="E277" s="121">
        <v>43.5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170804130361</v>
      </c>
      <c r="C278" s="121">
        <v>43</v>
      </c>
      <c r="D278" s="2"/>
      <c r="E278" s="121">
        <v>44.3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>
        <v>269</v>
      </c>
      <c r="B279" s="4">
        <v>170804130362</v>
      </c>
      <c r="C279" s="121">
        <v>48</v>
      </c>
      <c r="D279" s="2"/>
      <c r="E279" s="121">
        <v>44.5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>
        <v>270</v>
      </c>
      <c r="B280" s="4">
        <v>170804130363</v>
      </c>
      <c r="C280" s="121">
        <v>0</v>
      </c>
      <c r="D280" s="2"/>
      <c r="E280" s="121">
        <v>0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>
        <v>271</v>
      </c>
      <c r="B281" s="4">
        <v>170804130364</v>
      </c>
      <c r="C281" s="121">
        <v>42</v>
      </c>
      <c r="D281" s="2"/>
      <c r="E281" s="121">
        <v>42.5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2">
        <v>272</v>
      </c>
      <c r="B282" s="4">
        <v>170804130365</v>
      </c>
      <c r="C282" s="121">
        <v>44</v>
      </c>
      <c r="D282" s="2"/>
      <c r="E282" s="121">
        <v>44.5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E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999F-993A-4BCA-AE0F-E16BC2A8E0DB}">
  <dimension ref="A1:T324"/>
  <sheetViews>
    <sheetView zoomScale="85" zoomScaleNormal="85" workbookViewId="0">
      <selection activeCell="J16" sqref="J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3" width="8.85546875" style="1" customWidth="1"/>
    <col min="244" max="244" width="24.5703125" style="1" customWidth="1"/>
    <col min="245" max="245" width="6" style="1" bestFit="1" customWidth="1"/>
    <col min="246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499" width="8.85546875" style="1" customWidth="1"/>
    <col min="500" max="500" width="24.5703125" style="1" customWidth="1"/>
    <col min="501" max="501" width="6" style="1" bestFit="1" customWidth="1"/>
    <col min="502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5" width="8.85546875" style="1" customWidth="1"/>
    <col min="756" max="756" width="24.5703125" style="1" customWidth="1"/>
    <col min="757" max="757" width="6" style="1" bestFit="1" customWidth="1"/>
    <col min="758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1" width="8.85546875" style="1" customWidth="1"/>
    <col min="1012" max="1012" width="24.5703125" style="1" customWidth="1"/>
    <col min="1013" max="1013" width="6" style="1" bestFit="1" customWidth="1"/>
    <col min="1014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67" width="8.85546875" style="1" customWidth="1"/>
    <col min="1268" max="1268" width="24.5703125" style="1" customWidth="1"/>
    <col min="1269" max="1269" width="6" style="1" bestFit="1" customWidth="1"/>
    <col min="1270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3" width="8.85546875" style="1" customWidth="1"/>
    <col min="1524" max="1524" width="24.5703125" style="1" customWidth="1"/>
    <col min="1525" max="1525" width="6" style="1" bestFit="1" customWidth="1"/>
    <col min="1526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79" width="8.85546875" style="1" customWidth="1"/>
    <col min="1780" max="1780" width="24.5703125" style="1" customWidth="1"/>
    <col min="1781" max="1781" width="6" style="1" bestFit="1" customWidth="1"/>
    <col min="1782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5" width="8.85546875" style="1" customWidth="1"/>
    <col min="2036" max="2036" width="24.5703125" style="1" customWidth="1"/>
    <col min="2037" max="2037" width="6" style="1" bestFit="1" customWidth="1"/>
    <col min="2038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1" width="8.85546875" style="1" customWidth="1"/>
    <col min="2292" max="2292" width="24.5703125" style="1" customWidth="1"/>
    <col min="2293" max="2293" width="6" style="1" bestFit="1" customWidth="1"/>
    <col min="2294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47" width="8.85546875" style="1" customWidth="1"/>
    <col min="2548" max="2548" width="24.5703125" style="1" customWidth="1"/>
    <col min="2549" max="2549" width="6" style="1" bestFit="1" customWidth="1"/>
    <col min="2550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3" width="8.85546875" style="1" customWidth="1"/>
    <col min="2804" max="2804" width="24.5703125" style="1" customWidth="1"/>
    <col min="2805" max="2805" width="6" style="1" bestFit="1" customWidth="1"/>
    <col min="2806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59" width="8.85546875" style="1" customWidth="1"/>
    <col min="3060" max="3060" width="24.5703125" style="1" customWidth="1"/>
    <col min="3061" max="3061" width="6" style="1" bestFit="1" customWidth="1"/>
    <col min="3062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5" width="8.85546875" style="1" customWidth="1"/>
    <col min="3316" max="3316" width="24.5703125" style="1" customWidth="1"/>
    <col min="3317" max="3317" width="6" style="1" bestFit="1" customWidth="1"/>
    <col min="3318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1" width="8.85546875" style="1" customWidth="1"/>
    <col min="3572" max="3572" width="24.5703125" style="1" customWidth="1"/>
    <col min="3573" max="3573" width="6" style="1" bestFit="1" customWidth="1"/>
    <col min="3574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27" width="8.85546875" style="1" customWidth="1"/>
    <col min="3828" max="3828" width="24.5703125" style="1" customWidth="1"/>
    <col min="3829" max="3829" width="6" style="1" bestFit="1" customWidth="1"/>
    <col min="3830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3" width="8.85546875" style="1" customWidth="1"/>
    <col min="4084" max="4084" width="24.5703125" style="1" customWidth="1"/>
    <col min="4085" max="4085" width="6" style="1" bestFit="1" customWidth="1"/>
    <col min="4086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39" width="8.85546875" style="1" customWidth="1"/>
    <col min="4340" max="4340" width="24.5703125" style="1" customWidth="1"/>
    <col min="4341" max="4341" width="6" style="1" bestFit="1" customWidth="1"/>
    <col min="4342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5" width="8.85546875" style="1" customWidth="1"/>
    <col min="4596" max="4596" width="24.5703125" style="1" customWidth="1"/>
    <col min="4597" max="4597" width="6" style="1" bestFit="1" customWidth="1"/>
    <col min="4598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1" width="8.85546875" style="1" customWidth="1"/>
    <col min="4852" max="4852" width="24.5703125" style="1" customWidth="1"/>
    <col min="4853" max="4853" width="6" style="1" bestFit="1" customWidth="1"/>
    <col min="4854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07" width="8.85546875" style="1" customWidth="1"/>
    <col min="5108" max="5108" width="24.5703125" style="1" customWidth="1"/>
    <col min="5109" max="5109" width="6" style="1" bestFit="1" customWidth="1"/>
    <col min="5110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3" width="8.85546875" style="1" customWidth="1"/>
    <col min="5364" max="5364" width="24.5703125" style="1" customWidth="1"/>
    <col min="5365" max="5365" width="6" style="1" bestFit="1" customWidth="1"/>
    <col min="5366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19" width="8.85546875" style="1" customWidth="1"/>
    <col min="5620" max="5620" width="24.5703125" style="1" customWidth="1"/>
    <col min="5621" max="5621" width="6" style="1" bestFit="1" customWidth="1"/>
    <col min="5622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5" width="8.85546875" style="1" customWidth="1"/>
    <col min="5876" max="5876" width="24.5703125" style="1" customWidth="1"/>
    <col min="5877" max="5877" width="6" style="1" bestFit="1" customWidth="1"/>
    <col min="5878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1" width="8.85546875" style="1" customWidth="1"/>
    <col min="6132" max="6132" width="24.5703125" style="1" customWidth="1"/>
    <col min="6133" max="6133" width="6" style="1" bestFit="1" customWidth="1"/>
    <col min="6134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87" width="8.85546875" style="1" customWidth="1"/>
    <col min="6388" max="6388" width="24.5703125" style="1" customWidth="1"/>
    <col min="6389" max="6389" width="6" style="1" bestFit="1" customWidth="1"/>
    <col min="6390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3" width="8.85546875" style="1" customWidth="1"/>
    <col min="6644" max="6644" width="24.5703125" style="1" customWidth="1"/>
    <col min="6645" max="6645" width="6" style="1" bestFit="1" customWidth="1"/>
    <col min="6646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899" width="8.85546875" style="1" customWidth="1"/>
    <col min="6900" max="6900" width="24.5703125" style="1" customWidth="1"/>
    <col min="6901" max="6901" width="6" style="1" bestFit="1" customWidth="1"/>
    <col min="6902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5" width="8.85546875" style="1" customWidth="1"/>
    <col min="7156" max="7156" width="24.5703125" style="1" customWidth="1"/>
    <col min="7157" max="7157" width="6" style="1" bestFit="1" customWidth="1"/>
    <col min="7158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1" width="8.85546875" style="1" customWidth="1"/>
    <col min="7412" max="7412" width="24.5703125" style="1" customWidth="1"/>
    <col min="7413" max="7413" width="6" style="1" bestFit="1" customWidth="1"/>
    <col min="7414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67" width="8.85546875" style="1" customWidth="1"/>
    <col min="7668" max="7668" width="24.5703125" style="1" customWidth="1"/>
    <col min="7669" max="7669" width="6" style="1" bestFit="1" customWidth="1"/>
    <col min="7670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3" width="8.85546875" style="1" customWidth="1"/>
    <col min="7924" max="7924" width="24.5703125" style="1" customWidth="1"/>
    <col min="7925" max="7925" width="6" style="1" bestFit="1" customWidth="1"/>
    <col min="7926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79" width="8.85546875" style="1" customWidth="1"/>
    <col min="8180" max="8180" width="24.5703125" style="1" customWidth="1"/>
    <col min="8181" max="8181" width="6" style="1" bestFit="1" customWidth="1"/>
    <col min="8182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5" width="8.85546875" style="1" customWidth="1"/>
    <col min="8436" max="8436" width="24.5703125" style="1" customWidth="1"/>
    <col min="8437" max="8437" width="6" style="1" bestFit="1" customWidth="1"/>
    <col min="8438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1" width="8.85546875" style="1" customWidth="1"/>
    <col min="8692" max="8692" width="24.5703125" style="1" customWidth="1"/>
    <col min="8693" max="8693" width="6" style="1" bestFit="1" customWidth="1"/>
    <col min="8694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47" width="8.85546875" style="1" customWidth="1"/>
    <col min="8948" max="8948" width="24.5703125" style="1" customWidth="1"/>
    <col min="8949" max="8949" width="6" style="1" bestFit="1" customWidth="1"/>
    <col min="8950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3" width="8.85546875" style="1" customWidth="1"/>
    <col min="9204" max="9204" width="24.5703125" style="1" customWidth="1"/>
    <col min="9205" max="9205" width="6" style="1" bestFit="1" customWidth="1"/>
    <col min="9206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59" width="8.85546875" style="1" customWidth="1"/>
    <col min="9460" max="9460" width="24.5703125" style="1" customWidth="1"/>
    <col min="9461" max="9461" width="6" style="1" bestFit="1" customWidth="1"/>
    <col min="9462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5" width="8.85546875" style="1" customWidth="1"/>
    <col min="9716" max="9716" width="24.5703125" style="1" customWidth="1"/>
    <col min="9717" max="9717" width="6" style="1" bestFit="1" customWidth="1"/>
    <col min="9718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1" width="8.85546875" style="1" customWidth="1"/>
    <col min="9972" max="9972" width="24.5703125" style="1" customWidth="1"/>
    <col min="9973" max="9973" width="6" style="1" bestFit="1" customWidth="1"/>
    <col min="9974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27" width="8.85546875" style="1" customWidth="1"/>
    <col min="10228" max="10228" width="24.5703125" style="1" customWidth="1"/>
    <col min="10229" max="10229" width="6" style="1" bestFit="1" customWidth="1"/>
    <col min="10230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3" width="8.85546875" style="1" customWidth="1"/>
    <col min="10484" max="10484" width="24.5703125" style="1" customWidth="1"/>
    <col min="10485" max="10485" width="6" style="1" bestFit="1" customWidth="1"/>
    <col min="10486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39" width="8.85546875" style="1" customWidth="1"/>
    <col min="10740" max="10740" width="24.5703125" style="1" customWidth="1"/>
    <col min="10741" max="10741" width="6" style="1" bestFit="1" customWidth="1"/>
    <col min="10742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5" width="8.85546875" style="1" customWidth="1"/>
    <col min="10996" max="10996" width="24.5703125" style="1" customWidth="1"/>
    <col min="10997" max="10997" width="6" style="1" bestFit="1" customWidth="1"/>
    <col min="10998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1" width="8.85546875" style="1" customWidth="1"/>
    <col min="11252" max="11252" width="24.5703125" style="1" customWidth="1"/>
    <col min="11253" max="11253" width="6" style="1" bestFit="1" customWidth="1"/>
    <col min="11254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07" width="8.85546875" style="1" customWidth="1"/>
    <col min="11508" max="11508" width="24.5703125" style="1" customWidth="1"/>
    <col min="11509" max="11509" width="6" style="1" bestFit="1" customWidth="1"/>
    <col min="11510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3" width="8.85546875" style="1" customWidth="1"/>
    <col min="11764" max="11764" width="24.5703125" style="1" customWidth="1"/>
    <col min="11765" max="11765" width="6" style="1" bestFit="1" customWidth="1"/>
    <col min="11766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19" width="8.85546875" style="1" customWidth="1"/>
    <col min="12020" max="12020" width="24.5703125" style="1" customWidth="1"/>
    <col min="12021" max="12021" width="6" style="1" bestFit="1" customWidth="1"/>
    <col min="12022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5" width="8.85546875" style="1" customWidth="1"/>
    <col min="12276" max="12276" width="24.5703125" style="1" customWidth="1"/>
    <col min="12277" max="12277" width="6" style="1" bestFit="1" customWidth="1"/>
    <col min="12278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1" width="8.85546875" style="1" customWidth="1"/>
    <col min="12532" max="12532" width="24.5703125" style="1" customWidth="1"/>
    <col min="12533" max="12533" width="6" style="1" bestFit="1" customWidth="1"/>
    <col min="12534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87" width="8.85546875" style="1" customWidth="1"/>
    <col min="12788" max="12788" width="24.5703125" style="1" customWidth="1"/>
    <col min="12789" max="12789" width="6" style="1" bestFit="1" customWidth="1"/>
    <col min="12790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3" width="8.85546875" style="1" customWidth="1"/>
    <col min="13044" max="13044" width="24.5703125" style="1" customWidth="1"/>
    <col min="13045" max="13045" width="6" style="1" bestFit="1" customWidth="1"/>
    <col min="13046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299" width="8.85546875" style="1" customWidth="1"/>
    <col min="13300" max="13300" width="24.5703125" style="1" customWidth="1"/>
    <col min="13301" max="13301" width="6" style="1" bestFit="1" customWidth="1"/>
    <col min="13302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5" width="8.85546875" style="1" customWidth="1"/>
    <col min="13556" max="13556" width="24.5703125" style="1" customWidth="1"/>
    <col min="13557" max="13557" width="6" style="1" bestFit="1" customWidth="1"/>
    <col min="13558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1" width="8.85546875" style="1" customWidth="1"/>
    <col min="13812" max="13812" width="24.5703125" style="1" customWidth="1"/>
    <col min="13813" max="13813" width="6" style="1" bestFit="1" customWidth="1"/>
    <col min="13814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67" width="8.85546875" style="1" customWidth="1"/>
    <col min="14068" max="14068" width="24.5703125" style="1" customWidth="1"/>
    <col min="14069" max="14069" width="6" style="1" bestFit="1" customWidth="1"/>
    <col min="14070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3" width="8.85546875" style="1" customWidth="1"/>
    <col min="14324" max="14324" width="24.5703125" style="1" customWidth="1"/>
    <col min="14325" max="14325" width="6" style="1" bestFit="1" customWidth="1"/>
    <col min="14326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79" width="8.85546875" style="1" customWidth="1"/>
    <col min="14580" max="14580" width="24.5703125" style="1" customWidth="1"/>
    <col min="14581" max="14581" width="6" style="1" bestFit="1" customWidth="1"/>
    <col min="14582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5" width="8.85546875" style="1" customWidth="1"/>
    <col min="14836" max="14836" width="24.5703125" style="1" customWidth="1"/>
    <col min="14837" max="14837" width="6" style="1" bestFit="1" customWidth="1"/>
    <col min="14838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1" width="8.85546875" style="1" customWidth="1"/>
    <col min="15092" max="15092" width="24.5703125" style="1" customWidth="1"/>
    <col min="15093" max="15093" width="6" style="1" bestFit="1" customWidth="1"/>
    <col min="15094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47" width="8.85546875" style="1" customWidth="1"/>
    <col min="15348" max="15348" width="24.5703125" style="1" customWidth="1"/>
    <col min="15349" max="15349" width="6" style="1" bestFit="1" customWidth="1"/>
    <col min="15350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3" width="8.85546875" style="1" customWidth="1"/>
    <col min="15604" max="15604" width="24.5703125" style="1" customWidth="1"/>
    <col min="15605" max="15605" width="6" style="1" bestFit="1" customWidth="1"/>
    <col min="15606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59" width="8.85546875" style="1" customWidth="1"/>
    <col min="15860" max="15860" width="24.5703125" style="1" customWidth="1"/>
    <col min="15861" max="15861" width="6" style="1" bestFit="1" customWidth="1"/>
    <col min="15862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5" width="8.85546875" style="1" customWidth="1"/>
    <col min="16116" max="16116" width="24.5703125" style="1" customWidth="1"/>
    <col min="16117" max="16117" width="6" style="1" bestFit="1" customWidth="1"/>
    <col min="16118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1" width="8.85546875" style="1" customWidth="1"/>
    <col min="16372" max="16372" width="24.5703125" style="1" customWidth="1"/>
    <col min="16373" max="16373" width="6" style="1" bestFit="1" customWidth="1"/>
    <col min="16374" max="16384" width="5.85546875" style="1"/>
  </cols>
  <sheetData>
    <row r="1" spans="1:20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44.1" customHeight="1" x14ac:dyDescent="0.25">
      <c r="A3" s="170" t="s">
        <v>235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32.450000000000003" customHeight="1" x14ac:dyDescent="0.25">
      <c r="A4" s="170" t="s">
        <v>236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0.25" customHeight="1" x14ac:dyDescent="0.25">
      <c r="A5" s="172" t="s">
        <v>237</v>
      </c>
      <c r="B5" s="173"/>
      <c r="C5" s="173"/>
      <c r="D5" s="173"/>
      <c r="E5" s="174"/>
      <c r="F5" s="69"/>
      <c r="G5" s="26" t="s">
        <v>38</v>
      </c>
      <c r="H5" s="40">
        <f>D12</f>
        <v>82.74760383386581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63.258785942492011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73.003194888178911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24.95" customHeight="1" x14ac:dyDescent="0.25">
      <c r="A11" s="2">
        <v>1</v>
      </c>
      <c r="B11" s="4">
        <v>170804130001</v>
      </c>
      <c r="C11" s="3">
        <v>32.307692307692307</v>
      </c>
      <c r="D11" s="3">
        <f>COUNTIF(C11:C313,"&gt;="&amp;D10)</f>
        <v>259</v>
      </c>
      <c r="E11" s="3">
        <v>24.117647058823529</v>
      </c>
      <c r="F11" s="95">
        <f>COUNTIF(E11:E313,"&gt;="&amp;F10)</f>
        <v>198</v>
      </c>
      <c r="G11" s="108" t="s">
        <v>5</v>
      </c>
      <c r="H11" s="26">
        <v>2</v>
      </c>
      <c r="I11" s="26">
        <v>2</v>
      </c>
      <c r="J11" s="17"/>
      <c r="K11" s="17">
        <v>2</v>
      </c>
      <c r="L11" s="17">
        <v>2</v>
      </c>
      <c r="M11" s="17">
        <v>2</v>
      </c>
      <c r="N11" s="17">
        <v>1</v>
      </c>
      <c r="O11" s="17">
        <v>1</v>
      </c>
      <c r="P11" s="17">
        <v>1</v>
      </c>
      <c r="Q11" s="17">
        <v>2</v>
      </c>
      <c r="R11" s="17">
        <v>1</v>
      </c>
      <c r="S11" s="17">
        <v>2</v>
      </c>
      <c r="T11" s="51"/>
    </row>
    <row r="12" spans="1:20" ht="24.95" customHeight="1" x14ac:dyDescent="0.25">
      <c r="A12" s="2">
        <v>2</v>
      </c>
      <c r="B12" s="4">
        <v>170804130004</v>
      </c>
      <c r="C12" s="3">
        <v>40</v>
      </c>
      <c r="D12" s="96">
        <f>(259/313)*100</f>
        <v>82.74760383386581</v>
      </c>
      <c r="E12" s="3">
        <v>40</v>
      </c>
      <c r="F12" s="97">
        <f>(198/313)*100</f>
        <v>63.258785942492011</v>
      </c>
      <c r="G12" s="108" t="s">
        <v>4</v>
      </c>
      <c r="H12" s="16">
        <v>2</v>
      </c>
      <c r="I12" s="16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/>
      <c r="Q12" s="17">
        <v>2</v>
      </c>
      <c r="R12" s="17">
        <v>1</v>
      </c>
      <c r="S12" s="17">
        <v>1</v>
      </c>
      <c r="T12" s="51">
        <v>1</v>
      </c>
    </row>
    <row r="13" spans="1:20" ht="24.95" customHeight="1" x14ac:dyDescent="0.25">
      <c r="B13" s="4"/>
      <c r="C13" s="3"/>
      <c r="D13" s="96"/>
      <c r="E13" s="3"/>
      <c r="F13" s="131"/>
      <c r="G13" s="108" t="s">
        <v>3</v>
      </c>
      <c r="H13" s="16">
        <v>2</v>
      </c>
      <c r="I13" s="16">
        <v>2</v>
      </c>
      <c r="J13" s="17"/>
      <c r="K13" s="17">
        <v>2</v>
      </c>
      <c r="L13" s="17">
        <v>2</v>
      </c>
      <c r="M13" s="17">
        <v>2</v>
      </c>
      <c r="N13" s="17">
        <v>2</v>
      </c>
      <c r="O13" s="17">
        <v>2</v>
      </c>
      <c r="P13" s="17"/>
      <c r="Q13" s="17">
        <v>2</v>
      </c>
      <c r="R13" s="17">
        <v>1</v>
      </c>
      <c r="S13" s="17">
        <v>1</v>
      </c>
      <c r="T13" s="51"/>
    </row>
    <row r="14" spans="1:20" ht="30" customHeight="1" x14ac:dyDescent="0.25">
      <c r="A14" s="2">
        <v>3</v>
      </c>
      <c r="B14" s="4">
        <v>170804130005</v>
      </c>
      <c r="C14" s="3">
        <v>40.769230769230766</v>
      </c>
      <c r="D14" s="3"/>
      <c r="E14" s="3">
        <v>33.529411764705884</v>
      </c>
      <c r="F14" s="109"/>
      <c r="G14" s="108" t="s">
        <v>87</v>
      </c>
      <c r="H14" s="16">
        <v>2</v>
      </c>
      <c r="I14" s="16">
        <v>2</v>
      </c>
      <c r="J14" s="17"/>
      <c r="K14" s="17">
        <v>2</v>
      </c>
      <c r="L14" s="17">
        <v>2</v>
      </c>
      <c r="M14" s="17">
        <v>2</v>
      </c>
      <c r="N14" s="17">
        <v>2</v>
      </c>
      <c r="O14" s="17">
        <v>2</v>
      </c>
      <c r="P14" s="17"/>
      <c r="Q14" s="17">
        <v>2</v>
      </c>
      <c r="R14" s="17">
        <v>1</v>
      </c>
      <c r="S14" s="17">
        <v>1</v>
      </c>
      <c r="T14" s="51"/>
    </row>
    <row r="15" spans="1:20" ht="35.450000000000003" customHeight="1" x14ac:dyDescent="0.25">
      <c r="A15" s="2">
        <v>4</v>
      </c>
      <c r="B15" s="4">
        <v>170804130006</v>
      </c>
      <c r="C15" s="3">
        <v>34.615384615384613</v>
      </c>
      <c r="D15" s="3"/>
      <c r="E15" s="3">
        <v>29.411764705882351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2</v>
      </c>
      <c r="J15" s="59">
        <f t="shared" si="0"/>
        <v>2</v>
      </c>
      <c r="K15" s="59">
        <f t="shared" si="0"/>
        <v>2</v>
      </c>
      <c r="L15" s="59">
        <f t="shared" si="0"/>
        <v>2</v>
      </c>
      <c r="M15" s="59">
        <f t="shared" si="0"/>
        <v>2</v>
      </c>
      <c r="N15" s="59">
        <f t="shared" si="0"/>
        <v>1.75</v>
      </c>
      <c r="O15" s="59">
        <f t="shared" si="0"/>
        <v>1.75</v>
      </c>
      <c r="P15" s="59">
        <f t="shared" si="0"/>
        <v>1</v>
      </c>
      <c r="Q15" s="59">
        <f t="shared" si="0"/>
        <v>2</v>
      </c>
      <c r="R15" s="59">
        <f t="shared" si="0"/>
        <v>1</v>
      </c>
      <c r="S15" s="59">
        <f t="shared" si="0"/>
        <v>1.25</v>
      </c>
      <c r="T15" s="59">
        <f t="shared" si="0"/>
        <v>1</v>
      </c>
    </row>
    <row r="16" spans="1:20" ht="38.1" customHeight="1" x14ac:dyDescent="0.25">
      <c r="A16" s="2">
        <v>5</v>
      </c>
      <c r="B16" s="4">
        <v>170804130009</v>
      </c>
      <c r="C16" s="3">
        <v>45.384615384615387</v>
      </c>
      <c r="D16" s="3"/>
      <c r="E16" s="3">
        <v>37.647058823529413</v>
      </c>
      <c r="F16" s="109"/>
      <c r="G16" s="102" t="s">
        <v>1</v>
      </c>
      <c r="H16" s="103">
        <f>(73)*H15/100</f>
        <v>1.46</v>
      </c>
      <c r="I16" s="103">
        <f t="shared" ref="I16:T16" si="1">(73)*I15/100</f>
        <v>1.46</v>
      </c>
      <c r="J16" s="103">
        <f t="shared" si="1"/>
        <v>1.46</v>
      </c>
      <c r="K16" s="103">
        <f t="shared" si="1"/>
        <v>1.46</v>
      </c>
      <c r="L16" s="103">
        <f t="shared" si="1"/>
        <v>1.46</v>
      </c>
      <c r="M16" s="103">
        <f t="shared" si="1"/>
        <v>1.46</v>
      </c>
      <c r="N16" s="103">
        <f t="shared" si="1"/>
        <v>1.2775000000000001</v>
      </c>
      <c r="O16" s="103">
        <f t="shared" si="1"/>
        <v>1.2775000000000001</v>
      </c>
      <c r="P16" s="103">
        <f t="shared" si="1"/>
        <v>0.73</v>
      </c>
      <c r="Q16" s="103">
        <f t="shared" si="1"/>
        <v>1.46</v>
      </c>
      <c r="R16" s="103">
        <f t="shared" si="1"/>
        <v>0.73</v>
      </c>
      <c r="S16" s="103">
        <f t="shared" si="1"/>
        <v>0.91249999999999998</v>
      </c>
      <c r="T16" s="103">
        <f t="shared" si="1"/>
        <v>0.73</v>
      </c>
    </row>
    <row r="17" spans="1:19" ht="24.95" customHeight="1" x14ac:dyDescent="0.25">
      <c r="A17" s="2">
        <v>6</v>
      </c>
      <c r="B17" s="4">
        <v>170804130010</v>
      </c>
      <c r="C17" s="3">
        <v>36.92307692307692</v>
      </c>
      <c r="D17" s="3"/>
      <c r="E17" s="3">
        <v>32.352941176470587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</row>
    <row r="18" spans="1:19" ht="41.1" customHeight="1" x14ac:dyDescent="0.25">
      <c r="A18" s="2">
        <v>7</v>
      </c>
      <c r="B18" s="4">
        <v>170804130012</v>
      </c>
      <c r="C18" s="3">
        <v>32.307692307692307</v>
      </c>
      <c r="D18" s="3"/>
      <c r="E18" s="3">
        <v>31.764705882352942</v>
      </c>
      <c r="F18" s="3"/>
    </row>
    <row r="19" spans="1:19" ht="24.95" customHeight="1" x14ac:dyDescent="0.25">
      <c r="A19" s="2">
        <v>8</v>
      </c>
      <c r="B19" s="4">
        <v>170804130017</v>
      </c>
      <c r="C19" s="3">
        <v>30.76923076923077</v>
      </c>
      <c r="D19" s="3"/>
      <c r="E19" s="3">
        <v>30.588235294117649</v>
      </c>
      <c r="F19" s="49"/>
    </row>
    <row r="20" spans="1:19" ht="24.95" customHeight="1" x14ac:dyDescent="0.25">
      <c r="A20" s="2">
        <v>9</v>
      </c>
      <c r="B20" s="4">
        <v>170804130021</v>
      </c>
      <c r="C20" s="3">
        <v>39.230769230769234</v>
      </c>
      <c r="D20" s="3"/>
      <c r="E20" s="3">
        <v>36.470588235294116</v>
      </c>
      <c r="F20" s="49"/>
    </row>
    <row r="21" spans="1:19" ht="24.95" customHeight="1" x14ac:dyDescent="0.25">
      <c r="A21" s="2">
        <v>10</v>
      </c>
      <c r="B21" s="4">
        <v>170804130022</v>
      </c>
      <c r="C21" s="3">
        <v>33.846153846153847</v>
      </c>
      <c r="D21" s="3"/>
      <c r="E21" s="3">
        <v>28.235294117647058</v>
      </c>
      <c r="F21" s="49"/>
      <c r="J21" s="7"/>
      <c r="K21" s="7"/>
    </row>
    <row r="22" spans="1:19" ht="31.5" customHeight="1" x14ac:dyDescent="0.25">
      <c r="A22" s="2">
        <v>11</v>
      </c>
      <c r="B22" s="4">
        <v>170804130027</v>
      </c>
      <c r="C22" s="3">
        <v>33.846153846153847</v>
      </c>
      <c r="D22" s="3"/>
      <c r="E22" s="3">
        <v>31.764705882352942</v>
      </c>
      <c r="F22" s="49"/>
      <c r="H22" s="104"/>
      <c r="I22" s="165"/>
      <c r="J22" s="165"/>
      <c r="M22" s="7"/>
      <c r="N22" s="7"/>
      <c r="O22" s="7"/>
      <c r="P22" s="7"/>
    </row>
    <row r="23" spans="1:19" ht="24.95" customHeight="1" x14ac:dyDescent="0.25">
      <c r="A23" s="2">
        <v>12</v>
      </c>
      <c r="B23" s="4">
        <v>170804130028</v>
      </c>
      <c r="C23" s="3">
        <v>36.153846153846153</v>
      </c>
      <c r="D23" s="3"/>
      <c r="E23" s="3">
        <v>37.058823529411768</v>
      </c>
      <c r="F23" s="49"/>
      <c r="H23" s="111"/>
      <c r="I23" s="84"/>
      <c r="J23" s="84"/>
      <c r="M23" s="7"/>
      <c r="N23" s="7"/>
      <c r="O23" s="7"/>
      <c r="P23" s="7"/>
    </row>
    <row r="24" spans="1:19" ht="24.95" customHeight="1" x14ac:dyDescent="0.25">
      <c r="A24" s="2">
        <v>13</v>
      </c>
      <c r="B24" s="4" t="s">
        <v>58</v>
      </c>
      <c r="C24" s="3">
        <v>0</v>
      </c>
      <c r="D24" s="3"/>
      <c r="E24" s="3">
        <v>0</v>
      </c>
      <c r="F24" s="49"/>
      <c r="H24" s="2"/>
      <c r="N24" s="7"/>
      <c r="O24" s="7"/>
      <c r="P24" s="7"/>
    </row>
    <row r="25" spans="1:19" ht="24.95" customHeight="1" x14ac:dyDescent="0.25">
      <c r="A25" s="2">
        <v>14</v>
      </c>
      <c r="B25" s="4">
        <v>170804130031</v>
      </c>
      <c r="C25" s="3">
        <v>35.384615384615387</v>
      </c>
      <c r="D25" s="3"/>
      <c r="E25" s="3">
        <v>32.941176470588232</v>
      </c>
      <c r="F25" s="49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24.95" customHeight="1" x14ac:dyDescent="0.25">
      <c r="A26" s="2">
        <v>15</v>
      </c>
      <c r="B26" s="4">
        <v>170804130032</v>
      </c>
      <c r="C26" s="3">
        <v>29.23076923076923</v>
      </c>
      <c r="D26" s="112"/>
      <c r="E26" s="3">
        <v>22.941176470588236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24.95" customHeight="1" x14ac:dyDescent="0.25">
      <c r="A27" s="2">
        <v>16</v>
      </c>
      <c r="B27" s="4">
        <v>170804130033</v>
      </c>
      <c r="C27" s="3">
        <v>43.846153846153847</v>
      </c>
      <c r="D27" s="3"/>
      <c r="E27" s="3">
        <v>34.705882352941174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24.95" customHeight="1" x14ac:dyDescent="0.25">
      <c r="A28" s="2">
        <v>17</v>
      </c>
      <c r="B28" s="4">
        <v>170804130036</v>
      </c>
      <c r="C28" s="3">
        <v>37.692307692307693</v>
      </c>
      <c r="D28" s="3"/>
      <c r="E28" s="3">
        <v>35.294117647058826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24.95" customHeight="1" x14ac:dyDescent="0.25">
      <c r="A29" s="2">
        <v>18</v>
      </c>
      <c r="B29" s="4">
        <v>170804130045</v>
      </c>
      <c r="C29" s="3">
        <v>38.46153846153846</v>
      </c>
      <c r="D29" s="3"/>
      <c r="E29" s="3">
        <v>35.294117647058826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24.95" customHeight="1" x14ac:dyDescent="0.25">
      <c r="A30" s="2">
        <v>19</v>
      </c>
      <c r="B30" s="4">
        <v>170804130047</v>
      </c>
      <c r="C30" s="3">
        <v>35.384615384615387</v>
      </c>
      <c r="D30" s="3"/>
      <c r="E30" s="3">
        <v>30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24.95" customHeight="1" x14ac:dyDescent="0.25">
      <c r="A31" s="2">
        <v>20</v>
      </c>
      <c r="B31" s="4">
        <v>170804130048</v>
      </c>
      <c r="C31" s="3">
        <v>39.230769230769234</v>
      </c>
      <c r="D31" s="3"/>
      <c r="E31" s="3">
        <v>35.882352941176471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24.95" customHeight="1" x14ac:dyDescent="0.25">
      <c r="A32" s="2">
        <v>21</v>
      </c>
      <c r="B32" s="4">
        <v>170804130049</v>
      </c>
      <c r="C32" s="3">
        <v>33.07692307692308</v>
      </c>
      <c r="D32" s="3"/>
      <c r="E32" s="3">
        <v>28.823529411764707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24.95" customHeight="1" x14ac:dyDescent="0.25">
      <c r="A33" s="2">
        <v>22</v>
      </c>
      <c r="B33" s="4">
        <v>170804130050</v>
      </c>
      <c r="C33" s="3">
        <v>38.46153846153846</v>
      </c>
      <c r="D33" s="3"/>
      <c r="E33" s="3">
        <v>25.294117647058822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24.95" customHeight="1" x14ac:dyDescent="0.25">
      <c r="A34" s="2">
        <v>23</v>
      </c>
      <c r="B34" s="4">
        <v>170804130051</v>
      </c>
      <c r="C34" s="3">
        <v>33.07692307692308</v>
      </c>
      <c r="D34" s="3"/>
      <c r="E34" s="3">
        <v>30.588235294117649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</row>
    <row r="35" spans="1:20" ht="24.95" customHeight="1" x14ac:dyDescent="0.25">
      <c r="A35" s="2">
        <v>24</v>
      </c>
      <c r="B35" s="4">
        <v>170804130052</v>
      </c>
      <c r="C35" s="3">
        <v>35.384615384615387</v>
      </c>
      <c r="D35" s="3"/>
      <c r="E35" s="3">
        <v>37.647058823529413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ht="24.95" customHeight="1" x14ac:dyDescent="0.25">
      <c r="A36" s="2">
        <v>25</v>
      </c>
      <c r="B36" s="4">
        <v>170804130053</v>
      </c>
      <c r="C36" s="3">
        <v>29.23076923076923</v>
      </c>
      <c r="D36" s="3"/>
      <c r="E36" s="3">
        <v>21.176470588235293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</row>
    <row r="37" spans="1:20" ht="24.95" customHeight="1" x14ac:dyDescent="0.25">
      <c r="A37" s="2">
        <v>26</v>
      </c>
      <c r="B37" s="4">
        <v>170804130054</v>
      </c>
      <c r="C37" s="3">
        <v>35.384615384615387</v>
      </c>
      <c r="D37" s="3"/>
      <c r="E37" s="3">
        <v>28.823529411764707</v>
      </c>
      <c r="F37" s="49"/>
    </row>
    <row r="38" spans="1:20" ht="24.95" customHeight="1" x14ac:dyDescent="0.25">
      <c r="A38" s="2">
        <v>27</v>
      </c>
      <c r="B38" s="4">
        <v>170804130056</v>
      </c>
      <c r="C38" s="3">
        <v>36.92307692307692</v>
      </c>
      <c r="D38" s="3"/>
      <c r="E38" s="3">
        <v>33.529411764705884</v>
      </c>
      <c r="F38" s="49"/>
    </row>
    <row r="39" spans="1:20" ht="24.95" customHeight="1" x14ac:dyDescent="0.25">
      <c r="A39" s="2">
        <v>28</v>
      </c>
      <c r="B39" s="4">
        <v>170804130057</v>
      </c>
      <c r="C39" s="3">
        <v>39.230769230769234</v>
      </c>
      <c r="D39" s="3"/>
      <c r="E39" s="3">
        <v>36.470588235294116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24.95" customHeight="1" x14ac:dyDescent="0.25">
      <c r="A40" s="2">
        <v>29</v>
      </c>
      <c r="B40" s="4">
        <v>170804130058</v>
      </c>
      <c r="C40" s="3">
        <v>33.07692307692308</v>
      </c>
      <c r="D40" s="3"/>
      <c r="E40" s="3">
        <v>28.235294117647058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24.95" customHeight="1" x14ac:dyDescent="0.25">
      <c r="A41" s="2">
        <v>30</v>
      </c>
      <c r="B41" s="4">
        <v>170804130059</v>
      </c>
      <c r="C41" s="3">
        <v>30</v>
      </c>
      <c r="D41" s="3"/>
      <c r="E41" s="3">
        <v>22.941176470588236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24.95" customHeight="1" x14ac:dyDescent="0.25">
      <c r="A42" s="2">
        <v>31</v>
      </c>
      <c r="B42" s="4">
        <v>170804130060</v>
      </c>
      <c r="C42" s="3">
        <v>43.846153846153847</v>
      </c>
      <c r="D42" s="3"/>
      <c r="E42" s="3">
        <v>37.647058823529413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24.95" customHeight="1" x14ac:dyDescent="0.25">
      <c r="A43" s="2">
        <v>32</v>
      </c>
      <c r="B43" s="4">
        <v>170804130061</v>
      </c>
      <c r="C43" s="3">
        <v>35.384615384615387</v>
      </c>
      <c r="D43" s="3"/>
      <c r="E43" s="3">
        <v>32.352941176470587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24.95" customHeight="1" x14ac:dyDescent="0.25">
      <c r="A44" s="2">
        <v>33</v>
      </c>
      <c r="B44" s="4">
        <v>170804130062</v>
      </c>
      <c r="C44" s="3">
        <v>39.230769230769234</v>
      </c>
      <c r="D44" s="3"/>
      <c r="E44" s="3">
        <v>29.411764705882351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24.95" customHeight="1" x14ac:dyDescent="0.25">
      <c r="A45" s="2">
        <v>34</v>
      </c>
      <c r="B45" s="4">
        <v>170804130063</v>
      </c>
      <c r="C45" s="3">
        <v>44.615384615384613</v>
      </c>
      <c r="D45" s="3"/>
      <c r="E45" s="3">
        <v>36.470588235294116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24.95" customHeight="1" x14ac:dyDescent="0.25">
      <c r="A46" s="2">
        <v>35</v>
      </c>
      <c r="B46" s="4">
        <v>170804130064</v>
      </c>
      <c r="C46" s="3">
        <v>31.53846153846154</v>
      </c>
      <c r="D46" s="3"/>
      <c r="E46" s="3">
        <v>34.117647058823529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24.95" customHeight="1" x14ac:dyDescent="0.25">
      <c r="A47" s="2">
        <v>36</v>
      </c>
      <c r="B47" s="4">
        <v>170804130065</v>
      </c>
      <c r="C47" s="3">
        <v>31.53846153846154</v>
      </c>
      <c r="D47" s="3"/>
      <c r="E47" s="3">
        <v>31.176470588235293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24.95" customHeight="1" x14ac:dyDescent="0.25">
      <c r="A48" s="2">
        <v>37</v>
      </c>
      <c r="B48" s="4">
        <v>170804130066</v>
      </c>
      <c r="C48" s="3">
        <v>36.92307692307692</v>
      </c>
      <c r="D48" s="3"/>
      <c r="E48" s="3">
        <v>32.941176470588232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ht="24.95" customHeight="1" x14ac:dyDescent="0.25">
      <c r="A49" s="2">
        <v>38</v>
      </c>
      <c r="B49" s="4">
        <v>170804130067</v>
      </c>
      <c r="C49" s="3">
        <v>42.307692307692307</v>
      </c>
      <c r="D49" s="3"/>
      <c r="E49" s="3">
        <v>36.470588235294116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</row>
    <row r="50" spans="1:19" ht="24.95" customHeight="1" x14ac:dyDescent="0.25">
      <c r="A50" s="2">
        <v>39</v>
      </c>
      <c r="B50" s="4">
        <v>170804130069</v>
      </c>
      <c r="C50" s="3">
        <v>47.692307692307693</v>
      </c>
      <c r="D50" s="3"/>
      <c r="E50" s="3">
        <v>43.529411764705884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</row>
    <row r="51" spans="1:19" ht="24.95" customHeight="1" x14ac:dyDescent="0.25">
      <c r="A51" s="2">
        <v>40</v>
      </c>
      <c r="B51" s="4">
        <v>170804130071</v>
      </c>
      <c r="C51" s="3">
        <v>42.307692307692307</v>
      </c>
      <c r="D51" s="3"/>
      <c r="E51" s="3">
        <v>31.176470588235293</v>
      </c>
      <c r="F51" s="49"/>
    </row>
    <row r="52" spans="1:19" ht="24.95" customHeight="1" x14ac:dyDescent="0.25">
      <c r="A52" s="2">
        <v>41</v>
      </c>
      <c r="B52" s="4">
        <v>170804130075</v>
      </c>
      <c r="C52" s="3">
        <v>39.230769230769234</v>
      </c>
      <c r="D52" s="3"/>
      <c r="E52" s="3">
        <v>37.058823529411768</v>
      </c>
      <c r="F52" s="49"/>
    </row>
    <row r="53" spans="1:19" ht="24.95" customHeight="1" x14ac:dyDescent="0.25">
      <c r="A53" s="2">
        <v>42</v>
      </c>
      <c r="B53" s="4">
        <v>170804130076</v>
      </c>
      <c r="C53" s="3">
        <v>35.384615384615387</v>
      </c>
      <c r="D53" s="112"/>
      <c r="E53" s="3">
        <v>34.705882352941174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24.95" customHeight="1" x14ac:dyDescent="0.25">
      <c r="A54" s="2">
        <v>43</v>
      </c>
      <c r="B54" s="4">
        <v>170804130077</v>
      </c>
      <c r="C54" s="3">
        <v>37.692307692307693</v>
      </c>
      <c r="D54" s="112"/>
      <c r="E54" s="3">
        <v>37.058823529411768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24.95" customHeight="1" x14ac:dyDescent="0.25">
      <c r="A55" s="2">
        <v>44</v>
      </c>
      <c r="B55" s="4">
        <v>170804130078</v>
      </c>
      <c r="C55" s="3">
        <v>37.692307692307693</v>
      </c>
      <c r="D55" s="3"/>
      <c r="E55" s="3">
        <v>37.647058823529413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24.95" customHeight="1" x14ac:dyDescent="0.25">
      <c r="A56" s="2">
        <v>45</v>
      </c>
      <c r="B56" s="4">
        <v>170804130079</v>
      </c>
      <c r="C56" s="3">
        <v>37.692307692307693</v>
      </c>
      <c r="D56" s="3"/>
      <c r="E56" s="3">
        <v>31.176470588235293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24.95" customHeight="1" x14ac:dyDescent="0.25">
      <c r="A57" s="2">
        <v>46</v>
      </c>
      <c r="B57" s="4">
        <v>170804130080</v>
      </c>
      <c r="C57" s="3">
        <v>33.07692307692308</v>
      </c>
      <c r="D57" s="3"/>
      <c r="E57" s="3">
        <v>28.823529411764707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24.95" customHeight="1" x14ac:dyDescent="0.25">
      <c r="A58" s="2">
        <v>47</v>
      </c>
      <c r="B58" s="4">
        <v>170804130081</v>
      </c>
      <c r="C58" s="3">
        <v>35.384615384615387</v>
      </c>
      <c r="D58" s="3"/>
      <c r="E58" s="3">
        <v>31.764705882352942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24.95" customHeight="1" x14ac:dyDescent="0.25">
      <c r="A59" s="2">
        <v>48</v>
      </c>
      <c r="B59" s="4">
        <v>170804130082</v>
      </c>
      <c r="C59" s="3">
        <v>33.846153846153847</v>
      </c>
      <c r="D59" s="3"/>
      <c r="E59" s="3">
        <v>34.705882352941174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24.95" customHeight="1" x14ac:dyDescent="0.25">
      <c r="A60" s="2">
        <v>49</v>
      </c>
      <c r="B60" s="4">
        <v>170804130083</v>
      </c>
      <c r="C60" s="3">
        <v>43.07692307692308</v>
      </c>
      <c r="D60" s="3"/>
      <c r="E60" s="3">
        <v>35.882352941176471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24.95" customHeight="1" x14ac:dyDescent="0.25">
      <c r="A61" s="2">
        <v>50</v>
      </c>
      <c r="B61" s="4">
        <v>170804130084</v>
      </c>
      <c r="C61" s="3">
        <v>40.769230769230766</v>
      </c>
      <c r="D61" s="3"/>
      <c r="E61" s="3">
        <v>35.294117647058826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24.95" customHeight="1" x14ac:dyDescent="0.25">
      <c r="A62" s="2">
        <v>51</v>
      </c>
      <c r="B62" s="4">
        <v>170804130085</v>
      </c>
      <c r="C62" s="3">
        <v>36.92307692307692</v>
      </c>
      <c r="D62" s="3"/>
      <c r="E62" s="3">
        <v>28.823529411764707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ht="24.95" customHeight="1" x14ac:dyDescent="0.25">
      <c r="A63" s="2">
        <v>52</v>
      </c>
      <c r="B63" s="4">
        <v>170804130086</v>
      </c>
      <c r="C63" s="3">
        <v>42.307692307692307</v>
      </c>
      <c r="D63" s="3"/>
      <c r="E63" s="3">
        <v>35.294117647058826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</row>
    <row r="64" spans="1:19" ht="24.95" customHeight="1" x14ac:dyDescent="0.25">
      <c r="A64" s="2">
        <v>53</v>
      </c>
      <c r="B64" s="4">
        <v>170804130087</v>
      </c>
      <c r="C64" s="3">
        <v>0</v>
      </c>
      <c r="D64" s="3"/>
      <c r="E64" s="3">
        <v>0</v>
      </c>
      <c r="F64" s="49"/>
    </row>
    <row r="65" spans="1:7" ht="24.95" customHeight="1" x14ac:dyDescent="0.25">
      <c r="A65" s="2">
        <v>54</v>
      </c>
      <c r="B65" s="4">
        <v>170804130088</v>
      </c>
      <c r="C65" s="3">
        <v>0</v>
      </c>
      <c r="D65" s="3"/>
      <c r="E65" s="3">
        <v>0</v>
      </c>
      <c r="F65" s="49"/>
    </row>
    <row r="66" spans="1:7" ht="24.95" customHeight="1" x14ac:dyDescent="0.25">
      <c r="A66" s="2">
        <v>55</v>
      </c>
      <c r="B66" s="4">
        <v>170804130089</v>
      </c>
      <c r="C66" s="3">
        <v>34.615384615384613</v>
      </c>
      <c r="D66" s="3"/>
      <c r="E66" s="3">
        <v>34.117647058823529</v>
      </c>
      <c r="F66" s="49"/>
    </row>
    <row r="67" spans="1:7" ht="24.95" customHeight="1" x14ac:dyDescent="0.25">
      <c r="A67" s="2">
        <v>56</v>
      </c>
      <c r="B67" s="4">
        <v>170804130090</v>
      </c>
      <c r="C67" s="3">
        <v>32.307692307692307</v>
      </c>
      <c r="D67" s="3"/>
      <c r="E67" s="3">
        <v>35.294117647058826</v>
      </c>
      <c r="F67" s="49"/>
    </row>
    <row r="68" spans="1:7" ht="24.95" customHeight="1" x14ac:dyDescent="0.25">
      <c r="A68" s="2">
        <v>57</v>
      </c>
      <c r="B68" s="4">
        <v>170804130091</v>
      </c>
      <c r="C68" s="3">
        <v>41.53846153846154</v>
      </c>
      <c r="D68" s="3"/>
      <c r="E68" s="3">
        <v>38.823529411764703</v>
      </c>
      <c r="F68" s="49"/>
    </row>
    <row r="69" spans="1:7" ht="24.95" customHeight="1" x14ac:dyDescent="0.25">
      <c r="A69" s="2">
        <v>58</v>
      </c>
      <c r="B69" s="4">
        <v>170804130092</v>
      </c>
      <c r="C69" s="3">
        <v>36.92307692307692</v>
      </c>
      <c r="D69" s="3"/>
      <c r="E69" s="3">
        <v>40</v>
      </c>
      <c r="F69" s="49"/>
    </row>
    <row r="70" spans="1:7" ht="24.95" customHeight="1" x14ac:dyDescent="0.25">
      <c r="A70" s="2">
        <v>59</v>
      </c>
      <c r="B70" s="4">
        <v>170804130093</v>
      </c>
      <c r="C70" s="3">
        <v>32.307692307692307</v>
      </c>
      <c r="D70" s="3"/>
      <c r="E70" s="3">
        <v>24.117647058823529</v>
      </c>
      <c r="F70" s="49"/>
    </row>
    <row r="71" spans="1:7" ht="24.95" customHeight="1" x14ac:dyDescent="0.25">
      <c r="A71" s="2">
        <v>60</v>
      </c>
      <c r="B71" s="4">
        <v>170804130094</v>
      </c>
      <c r="C71" s="3">
        <v>32.307692307692307</v>
      </c>
      <c r="D71" s="3"/>
      <c r="E71" s="3">
        <v>32.941176470588232</v>
      </c>
      <c r="F71" s="49"/>
    </row>
    <row r="72" spans="1:7" ht="24.95" customHeight="1" x14ac:dyDescent="0.25">
      <c r="A72" s="2">
        <v>61</v>
      </c>
      <c r="B72" s="4">
        <v>170804130096</v>
      </c>
      <c r="C72" s="3">
        <v>23.076923076923077</v>
      </c>
      <c r="D72" s="3"/>
      <c r="E72" s="3">
        <v>0</v>
      </c>
      <c r="F72" s="49"/>
    </row>
    <row r="73" spans="1:7" ht="24.95" customHeight="1" x14ac:dyDescent="0.25">
      <c r="A73" s="2">
        <v>62</v>
      </c>
      <c r="B73" s="4">
        <v>170804130097</v>
      </c>
      <c r="C73" s="3">
        <v>43.07692307692308</v>
      </c>
      <c r="D73" s="3"/>
      <c r="E73" s="3">
        <v>35.882352941176471</v>
      </c>
      <c r="F73" s="49"/>
    </row>
    <row r="74" spans="1:7" ht="24.95" customHeight="1" x14ac:dyDescent="0.25">
      <c r="A74" s="2">
        <v>63</v>
      </c>
      <c r="B74" s="4">
        <v>170804130098</v>
      </c>
      <c r="C74" s="3">
        <v>0</v>
      </c>
      <c r="D74" s="3"/>
      <c r="E74" s="3">
        <v>0</v>
      </c>
      <c r="F74" s="49"/>
    </row>
    <row r="75" spans="1:7" ht="24.95" customHeight="1" x14ac:dyDescent="0.25">
      <c r="A75" s="2">
        <v>64</v>
      </c>
      <c r="B75" s="4">
        <v>170804130099</v>
      </c>
      <c r="C75" s="3">
        <v>37.692307692307693</v>
      </c>
      <c r="D75" s="3"/>
      <c r="E75" s="3">
        <v>34.117647058823529</v>
      </c>
      <c r="F75" s="49"/>
    </row>
    <row r="76" spans="1:7" ht="24.95" customHeight="1" x14ac:dyDescent="0.25">
      <c r="A76" s="2">
        <v>65</v>
      </c>
      <c r="B76" s="4">
        <v>170804130100</v>
      </c>
      <c r="C76" s="3">
        <v>0</v>
      </c>
      <c r="D76" s="3"/>
      <c r="E76" s="3">
        <v>0</v>
      </c>
      <c r="F76" s="49"/>
    </row>
    <row r="77" spans="1:7" ht="24.95" customHeight="1" x14ac:dyDescent="0.25">
      <c r="A77" s="2">
        <v>66</v>
      </c>
      <c r="B77" s="4">
        <v>170804130101</v>
      </c>
      <c r="C77" s="2">
        <v>31.53846153846154</v>
      </c>
      <c r="D77" s="3"/>
      <c r="E77" s="2">
        <v>0</v>
      </c>
      <c r="F77" s="49"/>
    </row>
    <row r="78" spans="1:7" ht="24.95" customHeight="1" x14ac:dyDescent="0.25">
      <c r="A78" s="2">
        <v>67</v>
      </c>
      <c r="B78" s="4">
        <v>170804130102</v>
      </c>
      <c r="C78" s="2">
        <v>36.92307692307692</v>
      </c>
      <c r="D78" s="3"/>
      <c r="E78" s="2">
        <v>37.647058823529413</v>
      </c>
      <c r="F78" s="49"/>
    </row>
    <row r="79" spans="1:7" ht="24.95" customHeight="1" x14ac:dyDescent="0.25">
      <c r="A79" s="2">
        <v>68</v>
      </c>
      <c r="B79" s="4">
        <v>170804130103</v>
      </c>
      <c r="C79" s="5">
        <v>34.615384615384613</v>
      </c>
      <c r="D79" s="3"/>
      <c r="E79" s="5">
        <v>30.588235294117649</v>
      </c>
      <c r="F79" s="49"/>
    </row>
    <row r="80" spans="1:7" ht="24.95" customHeight="1" x14ac:dyDescent="0.25">
      <c r="A80" s="2">
        <v>69</v>
      </c>
      <c r="B80" s="4">
        <v>170804130104</v>
      </c>
      <c r="C80" s="5">
        <v>37.692307692307693</v>
      </c>
      <c r="D80" s="3"/>
      <c r="E80" s="5">
        <v>32.352941176470587</v>
      </c>
      <c r="F80" s="49"/>
      <c r="G80" s="5"/>
    </row>
    <row r="81" spans="1:20" ht="24.95" customHeight="1" x14ac:dyDescent="0.25">
      <c r="A81" s="2">
        <v>70</v>
      </c>
      <c r="B81" s="4">
        <v>170804130105</v>
      </c>
      <c r="C81" s="5">
        <v>37.692307692307693</v>
      </c>
      <c r="D81" s="112"/>
      <c r="E81" s="5">
        <v>24.705882352941178</v>
      </c>
      <c r="F81" s="113"/>
      <c r="G81" s="5"/>
      <c r="H81"/>
      <c r="I81"/>
    </row>
    <row r="82" spans="1:20" ht="24.95" customHeight="1" x14ac:dyDescent="0.25">
      <c r="A82" s="2">
        <v>71</v>
      </c>
      <c r="B82" s="4">
        <v>170804130106</v>
      </c>
      <c r="C82" s="5">
        <v>42.307692307692307</v>
      </c>
      <c r="D82" s="112"/>
      <c r="E82" s="5">
        <v>36.470588235294116</v>
      </c>
      <c r="F82" s="113"/>
      <c r="G82" s="5"/>
      <c r="H82"/>
      <c r="I82"/>
    </row>
    <row r="83" spans="1:20" ht="24.95" customHeight="1" x14ac:dyDescent="0.25">
      <c r="A83" s="2">
        <v>72</v>
      </c>
      <c r="B83" s="4">
        <v>170804130107</v>
      </c>
      <c r="C83" s="5">
        <v>36.92307692307692</v>
      </c>
      <c r="D83" s="3"/>
      <c r="E83" s="5">
        <v>36.470588235294116</v>
      </c>
      <c r="F83" s="49"/>
      <c r="G83" s="5"/>
      <c r="H83"/>
      <c r="I83"/>
    </row>
    <row r="84" spans="1:20" x14ac:dyDescent="0.25">
      <c r="A84" s="2">
        <v>73</v>
      </c>
      <c r="B84" s="4">
        <v>170804130108</v>
      </c>
      <c r="C84" s="5">
        <v>42.307692307692307</v>
      </c>
      <c r="D84" s="5"/>
      <c r="E84" s="5">
        <v>31.764705882352942</v>
      </c>
      <c r="F84" s="5"/>
      <c r="G84" s="5"/>
      <c r="H84"/>
      <c r="I84"/>
    </row>
    <row r="85" spans="1:20" s="6" customFormat="1" ht="15.75" x14ac:dyDescent="0.25">
      <c r="A85" s="2">
        <v>74</v>
      </c>
      <c r="B85" s="4">
        <v>170804130109</v>
      </c>
      <c r="C85" s="5">
        <v>36.153846153846153</v>
      </c>
      <c r="D85" s="115"/>
      <c r="E85" s="5">
        <v>26.470588235294116</v>
      </c>
      <c r="F85" s="11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75</v>
      </c>
      <c r="B86" s="4">
        <v>170804130110</v>
      </c>
      <c r="C86" s="5">
        <v>40.769230769230766</v>
      </c>
      <c r="D86" s="5"/>
      <c r="E86" s="5">
        <v>34.117647058823529</v>
      </c>
      <c r="F86" s="5"/>
      <c r="G86" s="5"/>
      <c r="H86"/>
      <c r="I86"/>
      <c r="T86" s="6"/>
    </row>
    <row r="87" spans="1:20" ht="15.75" x14ac:dyDescent="0.25">
      <c r="A87" s="2">
        <v>76</v>
      </c>
      <c r="B87" s="4">
        <v>170804130112</v>
      </c>
      <c r="C87" s="5">
        <v>40.769230769230766</v>
      </c>
      <c r="D87" s="116"/>
      <c r="E87" s="5">
        <v>37.647058823529413</v>
      </c>
      <c r="F87" s="116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 spans="1:20" x14ac:dyDescent="0.25">
      <c r="A88" s="2">
        <v>77</v>
      </c>
      <c r="B88" s="4">
        <v>170804130113</v>
      </c>
      <c r="C88" s="5">
        <v>40.769230769230766</v>
      </c>
      <c r="D88" s="5"/>
      <c r="E88" s="5">
        <v>34.117647058823529</v>
      </c>
      <c r="F88" s="5"/>
      <c r="G88" s="5"/>
      <c r="H88"/>
      <c r="I88"/>
    </row>
    <row r="89" spans="1:20" x14ac:dyDescent="0.25">
      <c r="A89" s="2">
        <v>78</v>
      </c>
      <c r="B89" s="4">
        <v>170804130114</v>
      </c>
      <c r="C89" s="5">
        <v>0</v>
      </c>
      <c r="D89" s="5"/>
      <c r="E89" s="5">
        <v>0</v>
      </c>
      <c r="F89" s="5"/>
      <c r="G89" s="5"/>
      <c r="H89"/>
      <c r="I89"/>
    </row>
    <row r="90" spans="1:20" x14ac:dyDescent="0.25">
      <c r="A90" s="2">
        <v>79</v>
      </c>
      <c r="B90" s="4">
        <v>170804130115</v>
      </c>
      <c r="C90" s="5">
        <v>0</v>
      </c>
      <c r="D90" s="5"/>
      <c r="E90" s="5">
        <v>0</v>
      </c>
      <c r="F90" s="5"/>
      <c r="G90" s="5"/>
      <c r="H90"/>
      <c r="I90"/>
    </row>
    <row r="91" spans="1:20" x14ac:dyDescent="0.25">
      <c r="A91" s="2">
        <v>80</v>
      </c>
      <c r="B91" s="4">
        <v>170804130116</v>
      </c>
      <c r="C91" s="5">
        <v>0</v>
      </c>
      <c r="D91" s="5"/>
      <c r="E91" s="5">
        <v>0</v>
      </c>
      <c r="F91" s="5"/>
      <c r="G91" s="5"/>
      <c r="H91"/>
      <c r="I91"/>
    </row>
    <row r="92" spans="1:20" s="6" customFormat="1" ht="15.75" x14ac:dyDescent="0.25">
      <c r="A92" s="2">
        <v>81</v>
      </c>
      <c r="B92" s="4" t="s">
        <v>0</v>
      </c>
      <c r="C92" s="5">
        <v>40.769230769230766</v>
      </c>
      <c r="D92" s="5"/>
      <c r="E92" s="5">
        <v>31.764705882352942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82</v>
      </c>
      <c r="B93" s="4">
        <v>170804130118</v>
      </c>
      <c r="C93" s="5">
        <v>40.769230769230766</v>
      </c>
      <c r="D93" s="5"/>
      <c r="E93" s="5">
        <v>28.235294117647058</v>
      </c>
      <c r="F93" s="5"/>
      <c r="G93" s="5"/>
      <c r="H93"/>
      <c r="I93"/>
      <c r="T93" s="6"/>
    </row>
    <row r="94" spans="1:20" ht="15.75" x14ac:dyDescent="0.25">
      <c r="A94" s="2">
        <v>83</v>
      </c>
      <c r="B94" s="4">
        <v>170804130119</v>
      </c>
      <c r="C94" s="5">
        <v>43.07692307692308</v>
      </c>
      <c r="D94" s="5"/>
      <c r="E94" s="5">
        <v>35.294117647058826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 spans="1:20" x14ac:dyDescent="0.25">
      <c r="A95" s="2">
        <v>84</v>
      </c>
      <c r="B95" s="4">
        <v>170804130120</v>
      </c>
      <c r="C95" s="5">
        <v>36.92307692307692</v>
      </c>
      <c r="D95" s="5"/>
      <c r="E95" s="5">
        <v>28.823529411764707</v>
      </c>
      <c r="F95" s="5"/>
      <c r="G95" s="5"/>
      <c r="H95"/>
      <c r="I95"/>
    </row>
    <row r="96" spans="1:20" x14ac:dyDescent="0.25">
      <c r="A96" s="2">
        <v>85</v>
      </c>
      <c r="B96" s="4">
        <v>170804130121</v>
      </c>
      <c r="C96" s="5">
        <v>0</v>
      </c>
      <c r="D96" s="5"/>
      <c r="E96" s="5">
        <v>0</v>
      </c>
      <c r="F96" s="5"/>
      <c r="G96" s="5"/>
      <c r="H96"/>
      <c r="I96"/>
    </row>
    <row r="97" spans="1:20" x14ac:dyDescent="0.25">
      <c r="A97" s="2">
        <v>86</v>
      </c>
      <c r="B97" s="4">
        <v>170804130122</v>
      </c>
      <c r="C97" s="5">
        <v>0</v>
      </c>
      <c r="D97" s="5"/>
      <c r="E97" s="5">
        <v>0</v>
      </c>
      <c r="F97" s="5"/>
      <c r="G97" s="5"/>
      <c r="H97"/>
      <c r="I97"/>
    </row>
    <row r="98" spans="1:20" x14ac:dyDescent="0.25">
      <c r="A98" s="2">
        <v>87</v>
      </c>
      <c r="B98" s="4">
        <v>170804130123</v>
      </c>
      <c r="C98" s="5">
        <v>40</v>
      </c>
      <c r="D98" s="5"/>
      <c r="E98" s="5">
        <v>28.235294117647058</v>
      </c>
      <c r="F98" s="5"/>
      <c r="G98" s="5"/>
      <c r="H98"/>
      <c r="I98"/>
    </row>
    <row r="99" spans="1:20" x14ac:dyDescent="0.25">
      <c r="A99" s="2">
        <v>88</v>
      </c>
      <c r="B99" s="4">
        <v>170804130124</v>
      </c>
      <c r="C99" s="5">
        <v>32.307692307692307</v>
      </c>
      <c r="D99" s="5"/>
      <c r="E99" s="5">
        <v>27.058823529411764</v>
      </c>
      <c r="F99" s="5"/>
      <c r="G99" s="5"/>
      <c r="H99"/>
      <c r="I99"/>
    </row>
    <row r="100" spans="1:20" s="6" customFormat="1" ht="15.75" x14ac:dyDescent="0.25">
      <c r="A100" s="2">
        <v>89</v>
      </c>
      <c r="B100" s="4">
        <v>170804130125</v>
      </c>
      <c r="C100" s="5">
        <v>36.92307692307692</v>
      </c>
      <c r="D100" s="5"/>
      <c r="E100" s="5">
        <v>30.588235294117649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90</v>
      </c>
      <c r="B101" s="4">
        <v>170804130126</v>
      </c>
      <c r="C101" s="5">
        <v>45.384615384615387</v>
      </c>
      <c r="D101" s="5"/>
      <c r="E101" s="5">
        <v>42.941176470588232</v>
      </c>
      <c r="F101" s="5"/>
      <c r="G101" s="5"/>
      <c r="H101"/>
      <c r="I101"/>
      <c r="T101" s="6"/>
    </row>
    <row r="102" spans="1:20" ht="15.75" x14ac:dyDescent="0.25">
      <c r="A102" s="2">
        <v>91</v>
      </c>
      <c r="B102" s="4">
        <v>170804130127</v>
      </c>
      <c r="C102" s="5">
        <v>37.692307692307693</v>
      </c>
      <c r="D102" s="5"/>
      <c r="E102" s="5">
        <v>30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 spans="1:20" x14ac:dyDescent="0.25">
      <c r="A103" s="2">
        <v>92</v>
      </c>
      <c r="B103" s="4">
        <v>170804130128</v>
      </c>
      <c r="C103" s="5">
        <v>43.07692307692308</v>
      </c>
      <c r="D103" s="5"/>
      <c r="E103" s="5">
        <v>34.117647058823529</v>
      </c>
      <c r="F103" s="5"/>
      <c r="G103" s="5"/>
      <c r="H103"/>
      <c r="I103"/>
    </row>
    <row r="104" spans="1:20" x14ac:dyDescent="0.25">
      <c r="A104" s="2">
        <v>93</v>
      </c>
      <c r="B104" s="4">
        <v>170804130129</v>
      </c>
      <c r="C104" s="2">
        <v>0</v>
      </c>
      <c r="E104" s="2">
        <v>0</v>
      </c>
      <c r="G104" s="5"/>
      <c r="H104"/>
      <c r="I104"/>
    </row>
    <row r="105" spans="1:20" x14ac:dyDescent="0.25">
      <c r="A105" s="2">
        <v>94</v>
      </c>
      <c r="B105" s="4">
        <v>170804130131</v>
      </c>
      <c r="C105" s="2">
        <v>41.53846153846154</v>
      </c>
      <c r="E105" s="2">
        <v>30.588235294117649</v>
      </c>
      <c r="H105"/>
      <c r="I105"/>
    </row>
    <row r="106" spans="1:20" x14ac:dyDescent="0.25">
      <c r="A106" s="2">
        <v>95</v>
      </c>
      <c r="B106" s="4">
        <v>170804130132</v>
      </c>
      <c r="C106" s="2">
        <v>36.153846153846153</v>
      </c>
      <c r="E106" s="2">
        <v>28.235294117647058</v>
      </c>
    </row>
    <row r="107" spans="1:20" x14ac:dyDescent="0.25">
      <c r="A107" s="2">
        <v>96</v>
      </c>
      <c r="B107" s="4">
        <v>170804130133</v>
      </c>
      <c r="C107" s="2">
        <v>36.92307692307692</v>
      </c>
      <c r="E107" s="2">
        <v>27.647058823529413</v>
      </c>
    </row>
    <row r="108" spans="1:20" x14ac:dyDescent="0.25">
      <c r="A108" s="2">
        <v>97</v>
      </c>
      <c r="B108" s="4">
        <v>170804130134</v>
      </c>
      <c r="C108" s="2">
        <v>39.230769230769234</v>
      </c>
      <c r="E108" s="2">
        <v>25.294117647058822</v>
      </c>
    </row>
    <row r="109" spans="1:20" x14ac:dyDescent="0.25">
      <c r="A109" s="2">
        <v>98</v>
      </c>
      <c r="B109" s="4">
        <v>170804130135</v>
      </c>
      <c r="C109" s="2">
        <v>40.769230769230766</v>
      </c>
      <c r="E109" s="2">
        <v>35.294117647058826</v>
      </c>
    </row>
    <row r="110" spans="1:20" x14ac:dyDescent="0.25">
      <c r="A110" s="2">
        <v>99</v>
      </c>
      <c r="B110" s="4">
        <v>170804130136</v>
      </c>
      <c r="C110" s="2">
        <v>30.76923076923077</v>
      </c>
      <c r="E110" s="2">
        <v>28.235294117647058</v>
      </c>
    </row>
    <row r="111" spans="1:20" x14ac:dyDescent="0.25">
      <c r="A111" s="2">
        <v>100</v>
      </c>
      <c r="B111" s="4">
        <v>170804130137</v>
      </c>
      <c r="C111" s="2">
        <v>33.846153846153847</v>
      </c>
      <c r="E111" s="2">
        <v>31.764705882352942</v>
      </c>
    </row>
    <row r="112" spans="1:20" x14ac:dyDescent="0.25">
      <c r="A112" s="2">
        <v>101</v>
      </c>
      <c r="B112" s="4">
        <v>170804130138</v>
      </c>
      <c r="C112" s="2">
        <v>0</v>
      </c>
      <c r="E112" s="2">
        <v>0</v>
      </c>
    </row>
    <row r="113" spans="1:5" x14ac:dyDescent="0.25">
      <c r="A113" s="2">
        <v>102</v>
      </c>
      <c r="B113" s="4">
        <v>170804130139</v>
      </c>
      <c r="C113" s="2">
        <v>43.846153846153847</v>
      </c>
      <c r="E113" s="2">
        <v>38.235294117647058</v>
      </c>
    </row>
    <row r="114" spans="1:5" x14ac:dyDescent="0.25">
      <c r="A114" s="2">
        <v>103</v>
      </c>
      <c r="B114" s="4">
        <v>170804130140</v>
      </c>
      <c r="C114" s="2">
        <v>41.53846153846154</v>
      </c>
      <c r="E114" s="2">
        <v>37.058823529411768</v>
      </c>
    </row>
    <row r="115" spans="1:5" x14ac:dyDescent="0.25">
      <c r="A115" s="2">
        <v>104</v>
      </c>
      <c r="B115" s="4">
        <v>170804130141</v>
      </c>
      <c r="C115" s="2">
        <v>0</v>
      </c>
      <c r="E115" s="2">
        <v>0</v>
      </c>
    </row>
    <row r="116" spans="1:5" x14ac:dyDescent="0.25">
      <c r="A116" s="2">
        <v>105</v>
      </c>
      <c r="B116" s="4">
        <v>170804130142</v>
      </c>
      <c r="C116" s="2">
        <v>39.230769230769234</v>
      </c>
      <c r="E116" s="2">
        <v>28.235294117647058</v>
      </c>
    </row>
    <row r="117" spans="1:5" x14ac:dyDescent="0.25">
      <c r="A117" s="2">
        <v>106</v>
      </c>
      <c r="B117" s="4">
        <v>170804130143</v>
      </c>
      <c r="C117" s="2">
        <v>43.07692307692308</v>
      </c>
      <c r="E117" s="2">
        <v>37.058823529411768</v>
      </c>
    </row>
    <row r="118" spans="1:5" x14ac:dyDescent="0.25">
      <c r="A118" s="2">
        <v>107</v>
      </c>
      <c r="B118" s="4">
        <v>170804130144</v>
      </c>
      <c r="C118" s="2">
        <v>36.153846153846153</v>
      </c>
      <c r="E118" s="2">
        <v>31.176470588235293</v>
      </c>
    </row>
    <row r="119" spans="1:5" x14ac:dyDescent="0.25">
      <c r="A119" s="2">
        <v>108</v>
      </c>
      <c r="B119" s="4">
        <v>170804130145</v>
      </c>
      <c r="C119" s="2">
        <v>38.46153846153846</v>
      </c>
      <c r="E119" s="2">
        <v>34.705882352941174</v>
      </c>
    </row>
    <row r="120" spans="1:5" x14ac:dyDescent="0.25">
      <c r="A120" s="2">
        <v>109</v>
      </c>
      <c r="B120" s="4">
        <v>170804130146</v>
      </c>
      <c r="C120" s="2">
        <v>36.92307692307692</v>
      </c>
      <c r="E120" s="2">
        <v>35.294117647058826</v>
      </c>
    </row>
    <row r="121" spans="1:5" x14ac:dyDescent="0.25">
      <c r="A121" s="2">
        <v>110</v>
      </c>
      <c r="B121" s="4">
        <v>170804130147</v>
      </c>
      <c r="C121" s="2">
        <v>44.615384615384613</v>
      </c>
      <c r="E121" s="2">
        <v>41.176470588235297</v>
      </c>
    </row>
    <row r="122" spans="1:5" x14ac:dyDescent="0.25">
      <c r="A122" s="2">
        <v>111</v>
      </c>
      <c r="B122" s="4">
        <v>170804130148</v>
      </c>
      <c r="C122" s="2">
        <v>33.846153846153847</v>
      </c>
      <c r="E122" s="2">
        <v>25.882352941176471</v>
      </c>
    </row>
    <row r="123" spans="1:5" x14ac:dyDescent="0.25">
      <c r="A123" s="2">
        <v>112</v>
      </c>
      <c r="B123" s="4">
        <v>170804130149</v>
      </c>
      <c r="C123" s="2">
        <v>33.07692307692308</v>
      </c>
      <c r="E123" s="2">
        <v>25.882352941176471</v>
      </c>
    </row>
    <row r="124" spans="1:5" x14ac:dyDescent="0.25">
      <c r="A124" s="2">
        <v>113</v>
      </c>
      <c r="B124" s="4">
        <v>170804130150</v>
      </c>
      <c r="C124" s="2">
        <v>39.230769230769234</v>
      </c>
      <c r="E124" s="2">
        <v>29.411764705882351</v>
      </c>
    </row>
    <row r="125" spans="1:5" x14ac:dyDescent="0.25">
      <c r="A125" s="2">
        <v>114</v>
      </c>
      <c r="B125" s="4">
        <v>170804130151</v>
      </c>
      <c r="C125" s="2">
        <v>38.46153846153846</v>
      </c>
      <c r="E125" s="2">
        <v>29.411764705882351</v>
      </c>
    </row>
    <row r="126" spans="1:5" x14ac:dyDescent="0.25">
      <c r="A126" s="2">
        <v>115</v>
      </c>
      <c r="B126" s="4">
        <v>170804130152</v>
      </c>
      <c r="C126" s="2">
        <v>41.53846153846154</v>
      </c>
      <c r="E126" s="2">
        <v>37.647058823529413</v>
      </c>
    </row>
    <row r="127" spans="1:5" x14ac:dyDescent="0.25">
      <c r="A127" s="2">
        <v>116</v>
      </c>
      <c r="B127" s="4">
        <v>170804130153</v>
      </c>
      <c r="C127" s="2">
        <v>0</v>
      </c>
      <c r="E127" s="2">
        <v>0</v>
      </c>
    </row>
    <row r="128" spans="1:5" x14ac:dyDescent="0.25">
      <c r="A128" s="2">
        <v>117</v>
      </c>
      <c r="B128" s="4">
        <v>170804130154</v>
      </c>
      <c r="C128" s="2">
        <v>38.46153846153846</v>
      </c>
      <c r="E128" s="2">
        <v>34.117647058823529</v>
      </c>
    </row>
    <row r="129" spans="1:5" x14ac:dyDescent="0.25">
      <c r="A129" s="2">
        <v>118</v>
      </c>
      <c r="B129" s="4">
        <v>170804130155</v>
      </c>
      <c r="C129" s="2">
        <v>34.615384615384613</v>
      </c>
      <c r="E129" s="2">
        <v>30</v>
      </c>
    </row>
    <row r="130" spans="1:5" x14ac:dyDescent="0.25">
      <c r="A130" s="2">
        <v>119</v>
      </c>
      <c r="B130" s="4">
        <v>170804130156</v>
      </c>
      <c r="C130" s="2">
        <v>0</v>
      </c>
      <c r="E130" s="2">
        <v>0</v>
      </c>
    </row>
    <row r="131" spans="1:5" x14ac:dyDescent="0.25">
      <c r="A131" s="2">
        <v>120</v>
      </c>
      <c r="B131" s="4">
        <v>170804130157</v>
      </c>
      <c r="C131" s="2">
        <v>33.846153846153847</v>
      </c>
      <c r="E131" s="2">
        <v>29.411764705882351</v>
      </c>
    </row>
    <row r="132" spans="1:5" x14ac:dyDescent="0.25">
      <c r="A132" s="2">
        <v>121</v>
      </c>
      <c r="B132" s="4">
        <v>170804130158</v>
      </c>
      <c r="C132" s="2">
        <v>34.615384615384613</v>
      </c>
      <c r="E132" s="2">
        <v>10.588235294117647</v>
      </c>
    </row>
    <row r="133" spans="1:5" x14ac:dyDescent="0.25">
      <c r="A133" s="2">
        <v>122</v>
      </c>
      <c r="B133" s="4">
        <v>170804130159</v>
      </c>
      <c r="C133" s="2">
        <v>36.92307692307692</v>
      </c>
      <c r="E133" s="2">
        <v>31.764705882352942</v>
      </c>
    </row>
    <row r="134" spans="1:5" x14ac:dyDescent="0.25">
      <c r="A134" s="2">
        <v>123</v>
      </c>
      <c r="B134" s="4">
        <v>170804130160</v>
      </c>
      <c r="C134" s="2">
        <v>34.615384615384613</v>
      </c>
      <c r="E134" s="2">
        <v>34.117647058823529</v>
      </c>
    </row>
    <row r="135" spans="1:5" x14ac:dyDescent="0.25">
      <c r="A135" s="2">
        <v>124</v>
      </c>
      <c r="B135" s="4">
        <v>170804130161</v>
      </c>
      <c r="C135" s="2">
        <v>44.615384615384613</v>
      </c>
      <c r="E135" s="2">
        <v>38.235294117647058</v>
      </c>
    </row>
    <row r="136" spans="1:5" x14ac:dyDescent="0.25">
      <c r="A136" s="2">
        <v>125</v>
      </c>
      <c r="B136" s="4">
        <v>170804130162</v>
      </c>
      <c r="C136" s="2">
        <v>46.92307692307692</v>
      </c>
      <c r="E136" s="2">
        <v>44.705882352941174</v>
      </c>
    </row>
    <row r="137" spans="1:5" x14ac:dyDescent="0.25">
      <c r="A137" s="2">
        <v>126</v>
      </c>
      <c r="B137" s="4">
        <v>170804130163</v>
      </c>
      <c r="C137" s="2">
        <v>40.769230769230766</v>
      </c>
      <c r="E137" s="2">
        <v>39.411764705882355</v>
      </c>
    </row>
    <row r="138" spans="1:5" x14ac:dyDescent="0.25">
      <c r="A138" s="2">
        <v>127</v>
      </c>
      <c r="B138" s="4">
        <v>170804130164</v>
      </c>
      <c r="C138" s="2">
        <v>0</v>
      </c>
      <c r="E138" s="2">
        <v>0</v>
      </c>
    </row>
    <row r="139" spans="1:5" x14ac:dyDescent="0.25">
      <c r="A139" s="2">
        <v>128</v>
      </c>
      <c r="B139" s="4">
        <v>170804130165</v>
      </c>
      <c r="C139" s="2">
        <v>0</v>
      </c>
      <c r="E139" s="2">
        <v>0</v>
      </c>
    </row>
    <row r="140" spans="1:5" x14ac:dyDescent="0.25">
      <c r="A140" s="2">
        <v>129</v>
      </c>
      <c r="B140" s="4">
        <v>170804130166</v>
      </c>
      <c r="C140" s="2">
        <v>15.384615384615385</v>
      </c>
      <c r="E140" s="2">
        <v>0</v>
      </c>
    </row>
    <row r="141" spans="1:5" x14ac:dyDescent="0.25">
      <c r="A141" s="2">
        <v>130</v>
      </c>
      <c r="B141" s="4">
        <v>170804130167</v>
      </c>
      <c r="C141" s="2">
        <v>45.384615384615387</v>
      </c>
      <c r="E141" s="2">
        <v>44.705882352941174</v>
      </c>
    </row>
    <row r="142" spans="1:5" x14ac:dyDescent="0.25">
      <c r="A142" s="2">
        <v>131</v>
      </c>
      <c r="B142" s="4">
        <v>170804130168</v>
      </c>
      <c r="C142" s="2">
        <v>33.07692307692308</v>
      </c>
      <c r="E142" s="2">
        <v>31.764705882352942</v>
      </c>
    </row>
    <row r="143" spans="1:5" x14ac:dyDescent="0.25">
      <c r="A143" s="2">
        <v>132</v>
      </c>
      <c r="B143" s="4">
        <v>170804130169</v>
      </c>
      <c r="C143" s="2">
        <v>40.769230769230766</v>
      </c>
      <c r="E143" s="2">
        <v>39.411764705882355</v>
      </c>
    </row>
    <row r="144" spans="1:5" x14ac:dyDescent="0.25">
      <c r="A144" s="2">
        <v>133</v>
      </c>
      <c r="B144" s="4">
        <v>170804130170</v>
      </c>
      <c r="C144" s="2">
        <v>0</v>
      </c>
      <c r="E144" s="2">
        <v>0</v>
      </c>
    </row>
    <row r="145" spans="1:5" x14ac:dyDescent="0.25">
      <c r="A145" s="2">
        <v>134</v>
      </c>
      <c r="B145" s="4">
        <v>170804130171</v>
      </c>
      <c r="C145" s="2">
        <v>30.76923076923077</v>
      </c>
      <c r="E145" s="2">
        <v>24.705882352941178</v>
      </c>
    </row>
    <row r="146" spans="1:5" x14ac:dyDescent="0.25">
      <c r="A146" s="2">
        <v>135</v>
      </c>
      <c r="B146" s="4">
        <v>170804130172</v>
      </c>
      <c r="C146" s="2">
        <v>41.53846153846154</v>
      </c>
      <c r="E146" s="2">
        <v>38.235294117647058</v>
      </c>
    </row>
    <row r="147" spans="1:5" x14ac:dyDescent="0.25">
      <c r="A147" s="2">
        <v>136</v>
      </c>
      <c r="B147" s="4">
        <v>170804130173</v>
      </c>
      <c r="C147" s="2">
        <v>30.76923076923077</v>
      </c>
      <c r="E147" s="2">
        <v>28.823529411764707</v>
      </c>
    </row>
    <row r="148" spans="1:5" x14ac:dyDescent="0.25">
      <c r="A148" s="2">
        <v>137</v>
      </c>
      <c r="B148" s="4">
        <v>170804130174</v>
      </c>
      <c r="C148" s="2">
        <v>35.384615384615387</v>
      </c>
      <c r="E148" s="2">
        <v>29.411764705882351</v>
      </c>
    </row>
    <row r="149" spans="1:5" x14ac:dyDescent="0.25">
      <c r="A149" s="2">
        <v>138</v>
      </c>
      <c r="B149" s="4">
        <v>170804130175</v>
      </c>
      <c r="C149" s="2">
        <v>0</v>
      </c>
      <c r="E149" s="2">
        <v>0</v>
      </c>
    </row>
    <row r="150" spans="1:5" x14ac:dyDescent="0.25">
      <c r="A150" s="2">
        <v>139</v>
      </c>
      <c r="B150" s="4">
        <v>170804130176</v>
      </c>
      <c r="C150" s="2">
        <v>46.153846153846153</v>
      </c>
      <c r="E150" s="2">
        <v>40</v>
      </c>
    </row>
    <row r="151" spans="1:5" x14ac:dyDescent="0.25">
      <c r="A151" s="2">
        <v>140</v>
      </c>
      <c r="B151" s="4">
        <v>170804130177</v>
      </c>
      <c r="C151" s="2">
        <v>42.307692307692307</v>
      </c>
      <c r="E151" s="2">
        <v>42.941176470588232</v>
      </c>
    </row>
    <row r="152" spans="1:5" x14ac:dyDescent="0.25">
      <c r="A152" s="2">
        <v>141</v>
      </c>
      <c r="B152" s="4">
        <v>170804130178</v>
      </c>
      <c r="C152" s="2">
        <v>33.07692307692308</v>
      </c>
      <c r="E152" s="2">
        <v>24.705882352941178</v>
      </c>
    </row>
    <row r="153" spans="1:5" x14ac:dyDescent="0.25">
      <c r="A153" s="2">
        <v>142</v>
      </c>
      <c r="B153" s="4">
        <v>170804130179</v>
      </c>
      <c r="C153" s="2">
        <v>35.384615384615387</v>
      </c>
      <c r="E153" s="2">
        <v>22.941176470588236</v>
      </c>
    </row>
    <row r="154" spans="1:5" x14ac:dyDescent="0.25">
      <c r="A154" s="2">
        <v>143</v>
      </c>
      <c r="B154" s="4">
        <v>170804130180</v>
      </c>
      <c r="C154" s="2">
        <v>34.615384615384613</v>
      </c>
      <c r="E154" s="2">
        <v>32.352941176470587</v>
      </c>
    </row>
    <row r="155" spans="1:5" x14ac:dyDescent="0.25">
      <c r="A155" s="2">
        <v>144</v>
      </c>
      <c r="B155" s="4">
        <v>170804130181</v>
      </c>
      <c r="C155" s="2">
        <v>32.307692307692307</v>
      </c>
      <c r="E155" s="2">
        <v>32.941176470588232</v>
      </c>
    </row>
    <row r="156" spans="1:5" x14ac:dyDescent="0.25">
      <c r="A156" s="2">
        <v>145</v>
      </c>
      <c r="B156" s="4">
        <v>170804130182</v>
      </c>
      <c r="C156" s="2">
        <v>0</v>
      </c>
      <c r="E156" s="2">
        <v>0</v>
      </c>
    </row>
    <row r="157" spans="1:5" x14ac:dyDescent="0.25">
      <c r="A157" s="2">
        <v>146</v>
      </c>
      <c r="B157" s="4">
        <v>170804130183</v>
      </c>
      <c r="C157" s="2">
        <v>36.153846153846153</v>
      </c>
      <c r="E157" s="2">
        <v>31.176470588235293</v>
      </c>
    </row>
    <row r="158" spans="1:5" x14ac:dyDescent="0.25">
      <c r="A158" s="2">
        <v>147</v>
      </c>
      <c r="B158" s="4">
        <v>170804130185</v>
      </c>
      <c r="C158" s="2">
        <v>35.384615384615387</v>
      </c>
      <c r="E158" s="2">
        <v>37.647058823529413</v>
      </c>
    </row>
    <row r="159" spans="1:5" x14ac:dyDescent="0.25">
      <c r="A159" s="2">
        <v>148</v>
      </c>
      <c r="B159" s="4">
        <v>170804130186</v>
      </c>
      <c r="C159" s="2">
        <v>41.53846153846154</v>
      </c>
      <c r="E159" s="2">
        <v>39.411764705882355</v>
      </c>
    </row>
    <row r="160" spans="1:5" x14ac:dyDescent="0.25">
      <c r="A160" s="2">
        <v>149</v>
      </c>
      <c r="B160" s="4">
        <v>170804130187</v>
      </c>
      <c r="C160" s="2">
        <v>29.23076923076923</v>
      </c>
      <c r="E160" s="2">
        <v>23.529411764705884</v>
      </c>
    </row>
    <row r="161" spans="1:5" x14ac:dyDescent="0.25">
      <c r="A161" s="2">
        <v>150</v>
      </c>
      <c r="B161" s="4">
        <v>170804130188</v>
      </c>
      <c r="C161" s="2">
        <v>33.846153846153847</v>
      </c>
      <c r="E161" s="2">
        <v>29.411764705882351</v>
      </c>
    </row>
    <row r="162" spans="1:5" x14ac:dyDescent="0.25">
      <c r="A162" s="2">
        <v>151</v>
      </c>
      <c r="B162" s="4">
        <v>170804130189</v>
      </c>
      <c r="C162" s="2">
        <v>29.23076923076923</v>
      </c>
      <c r="E162" s="2">
        <v>30.588235294117649</v>
      </c>
    </row>
    <row r="163" spans="1:5" x14ac:dyDescent="0.25">
      <c r="A163" s="2">
        <v>152</v>
      </c>
      <c r="B163" s="4">
        <v>170804130190</v>
      </c>
      <c r="C163" s="2">
        <v>40</v>
      </c>
      <c r="E163" s="2">
        <v>43.529411764705884</v>
      </c>
    </row>
    <row r="164" spans="1:5" x14ac:dyDescent="0.25">
      <c r="A164" s="2">
        <v>153</v>
      </c>
      <c r="B164" s="4">
        <v>170804130191</v>
      </c>
      <c r="C164" s="2">
        <v>41.53846153846154</v>
      </c>
      <c r="E164" s="2">
        <v>40.588235294117645</v>
      </c>
    </row>
    <row r="165" spans="1:5" x14ac:dyDescent="0.25">
      <c r="A165" s="2">
        <v>154</v>
      </c>
      <c r="B165" s="4">
        <v>170804130192</v>
      </c>
      <c r="C165" s="2">
        <v>36.92307692307692</v>
      </c>
      <c r="E165" s="2">
        <v>28.823529411764707</v>
      </c>
    </row>
    <row r="166" spans="1:5" x14ac:dyDescent="0.25">
      <c r="A166" s="2">
        <v>155</v>
      </c>
      <c r="B166" s="4">
        <v>170804130193</v>
      </c>
      <c r="C166" s="2">
        <v>0</v>
      </c>
      <c r="E166" s="2">
        <v>0</v>
      </c>
    </row>
    <row r="167" spans="1:5" x14ac:dyDescent="0.25">
      <c r="A167" s="2">
        <v>156</v>
      </c>
      <c r="B167" s="4">
        <v>170804130195</v>
      </c>
      <c r="C167" s="2">
        <v>37.692307692307693</v>
      </c>
      <c r="E167" s="2">
        <v>39.411764705882355</v>
      </c>
    </row>
    <row r="168" spans="1:5" x14ac:dyDescent="0.25">
      <c r="A168" s="2">
        <v>157</v>
      </c>
      <c r="B168" s="4">
        <v>170804130196</v>
      </c>
      <c r="C168" s="2">
        <v>33.846153846153847</v>
      </c>
      <c r="E168" s="2">
        <v>35.294117647058826</v>
      </c>
    </row>
    <row r="169" spans="1:5" x14ac:dyDescent="0.25">
      <c r="A169" s="2">
        <v>158</v>
      </c>
      <c r="B169" s="4">
        <v>170804130197</v>
      </c>
      <c r="C169" s="2">
        <v>28.46153846153846</v>
      </c>
      <c r="E169" s="2">
        <v>8.8235294117647065</v>
      </c>
    </row>
    <row r="170" spans="1:5" x14ac:dyDescent="0.25">
      <c r="A170" s="2">
        <v>159</v>
      </c>
      <c r="B170" s="4">
        <v>170804130198</v>
      </c>
      <c r="C170" s="2">
        <v>36.153846153846153</v>
      </c>
      <c r="E170" s="2">
        <v>30</v>
      </c>
    </row>
    <row r="171" spans="1:5" x14ac:dyDescent="0.25">
      <c r="A171" s="2">
        <v>160</v>
      </c>
      <c r="B171" s="4">
        <v>170804130199</v>
      </c>
      <c r="C171" s="2">
        <v>45.384615384615387</v>
      </c>
      <c r="E171" s="2">
        <v>37.058823529411768</v>
      </c>
    </row>
    <row r="172" spans="1:5" x14ac:dyDescent="0.25">
      <c r="A172" s="2">
        <v>161</v>
      </c>
      <c r="B172" s="4">
        <v>170804130200</v>
      </c>
      <c r="C172" s="2">
        <v>33.846153846153847</v>
      </c>
      <c r="E172" s="2">
        <v>31.764705882352942</v>
      </c>
    </row>
    <row r="173" spans="1:5" x14ac:dyDescent="0.25">
      <c r="A173" s="2">
        <v>162</v>
      </c>
      <c r="B173" s="4">
        <v>170804130202</v>
      </c>
      <c r="C173" s="2">
        <v>33.07692307692308</v>
      </c>
      <c r="E173" s="2">
        <v>34.705882352941174</v>
      </c>
    </row>
    <row r="174" spans="1:5" x14ac:dyDescent="0.25">
      <c r="A174" s="2">
        <v>163</v>
      </c>
      <c r="B174" s="4">
        <v>170804130203</v>
      </c>
      <c r="C174" s="2">
        <v>40</v>
      </c>
      <c r="E174" s="2">
        <v>35.882352941176471</v>
      </c>
    </row>
    <row r="175" spans="1:5" x14ac:dyDescent="0.25">
      <c r="A175" s="2">
        <v>164</v>
      </c>
      <c r="B175" s="4">
        <v>170804130204</v>
      </c>
      <c r="C175" s="2">
        <v>36.92307692307692</v>
      </c>
      <c r="E175" s="2">
        <v>34.117647058823529</v>
      </c>
    </row>
    <row r="176" spans="1:5" x14ac:dyDescent="0.25">
      <c r="A176" s="2">
        <v>165</v>
      </c>
      <c r="B176" s="4">
        <v>170804130205</v>
      </c>
      <c r="C176" s="2">
        <v>32.307692307692307</v>
      </c>
      <c r="E176" s="2">
        <v>28.235294117647058</v>
      </c>
    </row>
    <row r="177" spans="1:5" x14ac:dyDescent="0.25">
      <c r="A177" s="2">
        <v>166</v>
      </c>
      <c r="B177" s="4">
        <v>170804130206</v>
      </c>
      <c r="C177" s="2">
        <v>32.307692307692307</v>
      </c>
      <c r="E177" s="2">
        <v>35.882352941176471</v>
      </c>
    </row>
    <row r="178" spans="1:5" x14ac:dyDescent="0.25">
      <c r="A178" s="2">
        <v>167</v>
      </c>
      <c r="B178" s="4">
        <v>170804130207</v>
      </c>
      <c r="C178" s="2">
        <v>42.307692307692307</v>
      </c>
      <c r="E178" s="2">
        <v>38.823529411764703</v>
      </c>
    </row>
    <row r="179" spans="1:5" x14ac:dyDescent="0.25">
      <c r="A179" s="2">
        <v>168</v>
      </c>
      <c r="B179" s="4">
        <v>170804130208</v>
      </c>
      <c r="C179" s="2">
        <v>40</v>
      </c>
      <c r="E179" s="2">
        <v>32.352941176470587</v>
      </c>
    </row>
    <row r="180" spans="1:5" x14ac:dyDescent="0.25">
      <c r="A180" s="2">
        <v>169</v>
      </c>
      <c r="B180" s="4">
        <v>170804130209</v>
      </c>
      <c r="C180" s="2">
        <v>44.615384615384613</v>
      </c>
      <c r="E180" s="2">
        <v>42.941176470588232</v>
      </c>
    </row>
    <row r="181" spans="1:5" x14ac:dyDescent="0.25">
      <c r="A181" s="2">
        <v>170</v>
      </c>
      <c r="B181" s="4">
        <v>170804130211</v>
      </c>
      <c r="C181" s="2">
        <v>40</v>
      </c>
      <c r="E181" s="2">
        <v>37.058823529411768</v>
      </c>
    </row>
    <row r="182" spans="1:5" x14ac:dyDescent="0.25">
      <c r="A182" s="2">
        <v>171</v>
      </c>
      <c r="B182" s="4">
        <v>170804130212</v>
      </c>
      <c r="C182" s="2">
        <v>40</v>
      </c>
      <c r="E182" s="2">
        <v>36.470588235294116</v>
      </c>
    </row>
    <row r="183" spans="1:5" x14ac:dyDescent="0.25">
      <c r="A183" s="2">
        <v>172</v>
      </c>
      <c r="B183" s="4">
        <v>170804130213</v>
      </c>
      <c r="C183" s="2">
        <v>33.07692307692308</v>
      </c>
      <c r="E183" s="2">
        <v>34.705882352941174</v>
      </c>
    </row>
    <row r="184" spans="1:5" x14ac:dyDescent="0.25">
      <c r="A184" s="2">
        <v>173</v>
      </c>
      <c r="B184" s="4">
        <v>170804130214</v>
      </c>
      <c r="C184" s="2">
        <v>36.92307692307692</v>
      </c>
      <c r="E184" s="2">
        <v>36.470588235294116</v>
      </c>
    </row>
    <row r="185" spans="1:5" x14ac:dyDescent="0.25">
      <c r="A185" s="2">
        <v>174</v>
      </c>
      <c r="B185" s="4">
        <v>170804130215</v>
      </c>
      <c r="C185" s="2">
        <v>0</v>
      </c>
      <c r="E185" s="2">
        <v>0</v>
      </c>
    </row>
    <row r="186" spans="1:5" x14ac:dyDescent="0.25">
      <c r="A186" s="2">
        <v>175</v>
      </c>
      <c r="B186" s="4">
        <v>170804130216</v>
      </c>
      <c r="C186" s="2">
        <v>31.53846153846154</v>
      </c>
      <c r="E186" s="2">
        <v>35.882352941176471</v>
      </c>
    </row>
    <row r="187" spans="1:5" x14ac:dyDescent="0.25">
      <c r="A187" s="2">
        <v>176</v>
      </c>
      <c r="B187" s="4">
        <v>170804130217</v>
      </c>
      <c r="C187" s="2">
        <v>42.307692307692307</v>
      </c>
      <c r="E187" s="2">
        <v>35.294117647058826</v>
      </c>
    </row>
    <row r="188" spans="1:5" x14ac:dyDescent="0.25">
      <c r="A188" s="2">
        <v>177</v>
      </c>
      <c r="B188" s="4">
        <v>170804130218</v>
      </c>
      <c r="C188" s="2">
        <v>36.92307692307692</v>
      </c>
      <c r="E188" s="2">
        <v>30.588235294117649</v>
      </c>
    </row>
    <row r="189" spans="1:5" x14ac:dyDescent="0.25">
      <c r="A189" s="2">
        <v>178</v>
      </c>
      <c r="B189" s="4">
        <v>170804130220</v>
      </c>
      <c r="C189" s="2">
        <v>42.307692307692307</v>
      </c>
      <c r="E189" s="2">
        <v>31.764705882352942</v>
      </c>
    </row>
    <row r="190" spans="1:5" x14ac:dyDescent="0.25">
      <c r="A190" s="2">
        <v>179</v>
      </c>
      <c r="B190" s="4">
        <v>170804130221</v>
      </c>
      <c r="C190" s="2">
        <v>46.92307692307692</v>
      </c>
      <c r="E190" s="2">
        <v>40</v>
      </c>
    </row>
    <row r="191" spans="1:5" x14ac:dyDescent="0.25">
      <c r="A191" s="2">
        <v>180</v>
      </c>
      <c r="B191" s="4">
        <v>170804130222</v>
      </c>
      <c r="C191" s="2">
        <v>34.615384615384613</v>
      </c>
      <c r="E191" s="2">
        <v>37.058823529411768</v>
      </c>
    </row>
    <row r="192" spans="1:5" x14ac:dyDescent="0.25">
      <c r="A192" s="2">
        <v>181</v>
      </c>
      <c r="B192" s="4">
        <v>170804130223</v>
      </c>
      <c r="C192" s="2">
        <v>33.07692307692308</v>
      </c>
      <c r="E192" s="2">
        <v>32.941176470588232</v>
      </c>
    </row>
    <row r="193" spans="1:5" x14ac:dyDescent="0.25">
      <c r="A193" s="2">
        <v>182</v>
      </c>
      <c r="B193" s="4">
        <v>170804130224</v>
      </c>
      <c r="C193" s="2">
        <v>35.384615384615387</v>
      </c>
      <c r="E193" s="2">
        <v>36.470588235294116</v>
      </c>
    </row>
    <row r="194" spans="1:5" x14ac:dyDescent="0.25">
      <c r="A194" s="2">
        <v>183</v>
      </c>
      <c r="B194" s="4">
        <v>170804130226</v>
      </c>
      <c r="C194" s="2">
        <v>31.53846153846154</v>
      </c>
      <c r="E194" s="2">
        <v>29.411764705882351</v>
      </c>
    </row>
    <row r="195" spans="1:5" x14ac:dyDescent="0.25">
      <c r="A195" s="2">
        <v>184</v>
      </c>
      <c r="B195" s="4">
        <v>170804130227</v>
      </c>
      <c r="C195" s="2">
        <v>33.07692307692308</v>
      </c>
      <c r="E195" s="2">
        <v>27.647058823529413</v>
      </c>
    </row>
    <row r="196" spans="1:5" x14ac:dyDescent="0.25">
      <c r="A196" s="2">
        <v>185</v>
      </c>
      <c r="B196" s="4">
        <v>170804130228</v>
      </c>
      <c r="C196" s="2">
        <v>35.384615384615387</v>
      </c>
      <c r="E196" s="2">
        <v>27.058823529411764</v>
      </c>
    </row>
    <row r="197" spans="1:5" x14ac:dyDescent="0.25">
      <c r="A197" s="2">
        <v>186</v>
      </c>
      <c r="B197" s="4">
        <v>170804130229</v>
      </c>
      <c r="C197" s="2">
        <v>42.307692307692307</v>
      </c>
      <c r="E197" s="2">
        <v>37.058823529411768</v>
      </c>
    </row>
    <row r="198" spans="1:5" x14ac:dyDescent="0.25">
      <c r="A198" s="2">
        <v>187</v>
      </c>
      <c r="B198" s="4">
        <v>170804130230</v>
      </c>
      <c r="C198" s="2">
        <v>0</v>
      </c>
      <c r="E198" s="2">
        <v>0</v>
      </c>
    </row>
    <row r="199" spans="1:5" x14ac:dyDescent="0.25">
      <c r="A199" s="2">
        <v>188</v>
      </c>
      <c r="B199" s="4">
        <v>170804130231</v>
      </c>
      <c r="C199" s="2">
        <v>36.92307692307692</v>
      </c>
      <c r="E199" s="2">
        <v>38.235294117647058</v>
      </c>
    </row>
    <row r="200" spans="1:5" x14ac:dyDescent="0.25">
      <c r="A200" s="2">
        <v>189</v>
      </c>
      <c r="B200" s="4">
        <v>170804130233</v>
      </c>
      <c r="C200" s="2">
        <v>42.307692307692307</v>
      </c>
      <c r="E200" s="2">
        <v>40</v>
      </c>
    </row>
    <row r="201" spans="1:5" x14ac:dyDescent="0.25">
      <c r="A201" s="2">
        <v>190</v>
      </c>
      <c r="B201" s="4">
        <v>170804130234</v>
      </c>
      <c r="C201" s="2">
        <v>41.53846153846154</v>
      </c>
      <c r="E201" s="2">
        <v>38.235294117647058</v>
      </c>
    </row>
    <row r="202" spans="1:5" x14ac:dyDescent="0.25">
      <c r="A202" s="2">
        <v>191</v>
      </c>
      <c r="B202" s="4">
        <v>170804130238</v>
      </c>
      <c r="C202" s="2">
        <v>0</v>
      </c>
      <c r="E202" s="2">
        <v>0</v>
      </c>
    </row>
    <row r="203" spans="1:5" x14ac:dyDescent="0.25">
      <c r="A203" s="2">
        <v>192</v>
      </c>
      <c r="B203" s="4">
        <v>170804130239</v>
      </c>
      <c r="C203" s="2">
        <v>38.46153846153846</v>
      </c>
      <c r="E203" s="2">
        <v>28.235294117647058</v>
      </c>
    </row>
    <row r="204" spans="1:5" x14ac:dyDescent="0.25">
      <c r="A204" s="2">
        <v>193</v>
      </c>
      <c r="B204" s="4">
        <v>170804130240</v>
      </c>
      <c r="C204" s="2">
        <v>0</v>
      </c>
      <c r="E204" s="2">
        <v>0</v>
      </c>
    </row>
    <row r="205" spans="1:5" x14ac:dyDescent="0.25">
      <c r="A205" s="2">
        <v>194</v>
      </c>
      <c r="B205" s="4">
        <v>170804130241</v>
      </c>
      <c r="C205" s="2">
        <v>30</v>
      </c>
      <c r="E205" s="2">
        <v>27.647058823529413</v>
      </c>
    </row>
    <row r="206" spans="1:5" x14ac:dyDescent="0.25">
      <c r="A206" s="2">
        <v>195</v>
      </c>
      <c r="B206" s="4">
        <v>170804130242</v>
      </c>
      <c r="C206" s="2">
        <v>38.46153846153846</v>
      </c>
      <c r="E206" s="2">
        <v>35.294117647058826</v>
      </c>
    </row>
    <row r="207" spans="1:5" x14ac:dyDescent="0.25">
      <c r="A207" s="2">
        <v>196</v>
      </c>
      <c r="B207" s="4">
        <v>170804130243</v>
      </c>
      <c r="C207" s="2">
        <v>35.384615384615387</v>
      </c>
      <c r="E207" s="2">
        <v>22.352941176470587</v>
      </c>
    </row>
    <row r="208" spans="1:5" x14ac:dyDescent="0.25">
      <c r="A208" s="2">
        <v>197</v>
      </c>
      <c r="B208" s="4">
        <v>170804130244</v>
      </c>
      <c r="C208" s="2">
        <v>31.53846153846154</v>
      </c>
      <c r="E208" s="2">
        <v>30</v>
      </c>
    </row>
    <row r="209" spans="1:5" x14ac:dyDescent="0.25">
      <c r="A209" s="2">
        <v>198</v>
      </c>
      <c r="B209" s="4">
        <v>170804130245</v>
      </c>
      <c r="C209" s="2">
        <v>36.153846153846153</v>
      </c>
      <c r="E209" s="2">
        <v>31.764705882352942</v>
      </c>
    </row>
    <row r="210" spans="1:5" x14ac:dyDescent="0.25">
      <c r="A210" s="2">
        <v>199</v>
      </c>
      <c r="B210" s="4">
        <v>170804130246</v>
      </c>
      <c r="C210" s="2">
        <v>27.692307692307693</v>
      </c>
      <c r="E210" s="2">
        <v>27.647058823529413</v>
      </c>
    </row>
    <row r="211" spans="1:5" x14ac:dyDescent="0.25">
      <c r="A211" s="2">
        <v>200</v>
      </c>
      <c r="B211" s="4">
        <v>170804130247</v>
      </c>
      <c r="C211" s="2">
        <v>29.23076923076923</v>
      </c>
      <c r="E211" s="2">
        <v>30.588235294117649</v>
      </c>
    </row>
    <row r="212" spans="1:5" x14ac:dyDescent="0.25">
      <c r="A212" s="2">
        <v>201</v>
      </c>
      <c r="B212" s="4">
        <v>170804130248</v>
      </c>
      <c r="C212" s="2">
        <v>36.153846153846153</v>
      </c>
      <c r="E212" s="2">
        <v>34.117647058823529</v>
      </c>
    </row>
    <row r="213" spans="1:5" x14ac:dyDescent="0.25">
      <c r="A213" s="2">
        <v>202</v>
      </c>
      <c r="B213" s="4">
        <v>170804130249</v>
      </c>
      <c r="C213" s="2">
        <v>34.615384615384613</v>
      </c>
      <c r="E213" s="2">
        <v>29.411764705882351</v>
      </c>
    </row>
    <row r="214" spans="1:5" x14ac:dyDescent="0.25">
      <c r="A214" s="2">
        <v>203</v>
      </c>
      <c r="B214" s="4">
        <v>170804130250</v>
      </c>
      <c r="C214" s="2">
        <v>26.923076923076923</v>
      </c>
      <c r="E214" s="2">
        <v>26.470588235294116</v>
      </c>
    </row>
    <row r="215" spans="1:5" x14ac:dyDescent="0.25">
      <c r="A215" s="2">
        <v>204</v>
      </c>
      <c r="B215" s="4">
        <v>170804130251</v>
      </c>
      <c r="C215" s="2">
        <v>39.230769230769234</v>
      </c>
      <c r="E215" s="2">
        <v>30</v>
      </c>
    </row>
    <row r="216" spans="1:5" x14ac:dyDescent="0.25">
      <c r="A216" s="2">
        <v>205</v>
      </c>
      <c r="B216" s="4">
        <v>170804130253</v>
      </c>
      <c r="C216" s="2">
        <v>33.07692307692308</v>
      </c>
      <c r="E216" s="2">
        <v>24.117647058823529</v>
      </c>
    </row>
    <row r="217" spans="1:5" x14ac:dyDescent="0.25">
      <c r="A217" s="2">
        <v>206</v>
      </c>
      <c r="B217" s="4">
        <v>170804130254</v>
      </c>
      <c r="C217" s="2">
        <v>37.692307692307693</v>
      </c>
      <c r="E217" s="2">
        <v>31.176470588235293</v>
      </c>
    </row>
    <row r="218" spans="1:5" x14ac:dyDescent="0.25">
      <c r="A218" s="2">
        <v>207</v>
      </c>
      <c r="B218" s="4">
        <v>170804130255</v>
      </c>
      <c r="C218" s="2">
        <v>45.384615384615387</v>
      </c>
      <c r="E218" s="2">
        <v>37.058823529411768</v>
      </c>
    </row>
    <row r="219" spans="1:5" x14ac:dyDescent="0.25">
      <c r="A219" s="2">
        <v>208</v>
      </c>
      <c r="B219" s="4">
        <v>170804130256</v>
      </c>
      <c r="C219" s="2">
        <v>37.692307692307693</v>
      </c>
      <c r="E219" s="2">
        <v>34.705882352941174</v>
      </c>
    </row>
    <row r="220" spans="1:5" x14ac:dyDescent="0.25">
      <c r="A220" s="2">
        <v>209</v>
      </c>
      <c r="B220" s="4">
        <v>170804130257</v>
      </c>
      <c r="C220" s="2">
        <v>32.307692307692307</v>
      </c>
      <c r="E220" s="2">
        <v>30</v>
      </c>
    </row>
    <row r="221" spans="1:5" x14ac:dyDescent="0.25">
      <c r="A221" s="2">
        <v>210</v>
      </c>
      <c r="B221" s="4">
        <v>170804130258</v>
      </c>
      <c r="C221" s="2">
        <v>41.53846153846154</v>
      </c>
      <c r="E221" s="2">
        <v>40.588235294117645</v>
      </c>
    </row>
    <row r="222" spans="1:5" x14ac:dyDescent="0.25">
      <c r="A222" s="2">
        <v>211</v>
      </c>
      <c r="B222" s="4">
        <v>170804130259</v>
      </c>
      <c r="C222" s="2">
        <v>33.846153846153847</v>
      </c>
      <c r="E222" s="2">
        <v>32.352941176470587</v>
      </c>
    </row>
    <row r="223" spans="1:5" x14ac:dyDescent="0.25">
      <c r="A223" s="2">
        <v>212</v>
      </c>
      <c r="B223" s="4">
        <v>170804130260</v>
      </c>
      <c r="C223" s="2">
        <v>32.307692307692307</v>
      </c>
      <c r="E223" s="2">
        <v>33.529411764705884</v>
      </c>
    </row>
    <row r="224" spans="1:5" x14ac:dyDescent="0.25">
      <c r="A224" s="2">
        <v>213</v>
      </c>
      <c r="B224" s="4">
        <v>170804130261</v>
      </c>
      <c r="C224" s="2">
        <v>0</v>
      </c>
      <c r="E224" s="2">
        <v>0</v>
      </c>
    </row>
    <row r="225" spans="1:5" x14ac:dyDescent="0.25">
      <c r="A225" s="2">
        <v>214</v>
      </c>
      <c r="B225" s="4">
        <v>170804130262</v>
      </c>
      <c r="C225" s="2">
        <v>35.384615384615387</v>
      </c>
      <c r="E225" s="2">
        <v>30</v>
      </c>
    </row>
    <row r="226" spans="1:5" x14ac:dyDescent="0.25">
      <c r="A226" s="2">
        <v>215</v>
      </c>
      <c r="B226" s="4">
        <v>170804130263</v>
      </c>
      <c r="C226" s="2">
        <v>33.07692307692308</v>
      </c>
      <c r="E226" s="2">
        <v>31.764705882352942</v>
      </c>
    </row>
    <row r="227" spans="1:5" x14ac:dyDescent="0.25">
      <c r="A227" s="2">
        <v>216</v>
      </c>
      <c r="B227" s="4">
        <v>170804130264</v>
      </c>
      <c r="C227" s="2">
        <v>35.384615384615387</v>
      </c>
      <c r="E227" s="2">
        <v>35.294117647058826</v>
      </c>
    </row>
    <row r="228" spans="1:5" x14ac:dyDescent="0.25">
      <c r="A228" s="2">
        <v>217</v>
      </c>
      <c r="B228" s="4">
        <v>170804130265</v>
      </c>
      <c r="C228" s="2">
        <v>26.923076923076923</v>
      </c>
      <c r="E228" s="2">
        <v>29.411764705882351</v>
      </c>
    </row>
    <row r="229" spans="1:5" x14ac:dyDescent="0.25">
      <c r="A229" s="2">
        <v>218</v>
      </c>
      <c r="B229" s="4">
        <v>170804130266</v>
      </c>
      <c r="C229" s="2">
        <v>32.307692307692307</v>
      </c>
      <c r="E229" s="2">
        <v>26.470588235294116</v>
      </c>
    </row>
    <row r="230" spans="1:5" x14ac:dyDescent="0.25">
      <c r="A230" s="2">
        <v>219</v>
      </c>
      <c r="B230" s="4">
        <v>170804130267</v>
      </c>
      <c r="C230" s="2">
        <v>40</v>
      </c>
      <c r="E230" s="2">
        <v>35.882352941176471</v>
      </c>
    </row>
    <row r="231" spans="1:5" x14ac:dyDescent="0.25">
      <c r="A231" s="2">
        <v>220</v>
      </c>
      <c r="B231" s="4">
        <v>170804130268</v>
      </c>
      <c r="C231" s="2">
        <v>0</v>
      </c>
      <c r="E231" s="2">
        <v>0</v>
      </c>
    </row>
    <row r="232" spans="1:5" x14ac:dyDescent="0.25">
      <c r="A232" s="2">
        <v>221</v>
      </c>
      <c r="B232" s="4">
        <v>170804130269</v>
      </c>
      <c r="C232" s="2">
        <v>36.153846153846153</v>
      </c>
      <c r="E232" s="2">
        <v>37.058823529411768</v>
      </c>
    </row>
    <row r="233" spans="1:5" x14ac:dyDescent="0.25">
      <c r="A233" s="2">
        <v>222</v>
      </c>
      <c r="B233" s="4">
        <v>170804130270</v>
      </c>
      <c r="C233" s="2">
        <v>32.307692307692307</v>
      </c>
      <c r="E233" s="2">
        <v>30.588235294117649</v>
      </c>
    </row>
    <row r="234" spans="1:5" x14ac:dyDescent="0.25">
      <c r="A234" s="2">
        <v>223</v>
      </c>
      <c r="B234" s="4">
        <v>170804130271</v>
      </c>
      <c r="C234" s="2">
        <v>41.53846153846154</v>
      </c>
      <c r="E234" s="2">
        <v>37.647058823529413</v>
      </c>
    </row>
    <row r="235" spans="1:5" x14ac:dyDescent="0.25">
      <c r="A235" s="2">
        <v>224</v>
      </c>
      <c r="B235" s="4">
        <v>170804130272</v>
      </c>
      <c r="C235" s="2">
        <v>37.692307692307693</v>
      </c>
      <c r="E235" s="2">
        <v>31.764705882352942</v>
      </c>
    </row>
    <row r="236" spans="1:5" x14ac:dyDescent="0.25">
      <c r="A236" s="2">
        <v>225</v>
      </c>
      <c r="B236" s="4">
        <v>170804130273</v>
      </c>
      <c r="C236" s="2">
        <v>45.384615384615387</v>
      </c>
      <c r="E236" s="2">
        <v>34.705882352941174</v>
      </c>
    </row>
    <row r="237" spans="1:5" x14ac:dyDescent="0.25">
      <c r="A237" s="2">
        <v>226</v>
      </c>
      <c r="B237" s="4">
        <v>170804130274</v>
      </c>
      <c r="C237" s="2">
        <v>35.384615384615387</v>
      </c>
      <c r="E237" s="2">
        <v>31.764705882352942</v>
      </c>
    </row>
    <row r="238" spans="1:5" x14ac:dyDescent="0.25">
      <c r="A238" s="2">
        <v>227</v>
      </c>
      <c r="B238" s="4">
        <v>170804130275</v>
      </c>
      <c r="C238" s="2">
        <v>34.615384615384613</v>
      </c>
      <c r="E238" s="2">
        <v>28.235294117647058</v>
      </c>
    </row>
    <row r="239" spans="1:5" x14ac:dyDescent="0.25">
      <c r="A239" s="2">
        <v>228</v>
      </c>
      <c r="B239" s="4">
        <v>170804130276</v>
      </c>
      <c r="C239" s="2">
        <v>33.846153846153847</v>
      </c>
      <c r="E239" s="2">
        <v>32.941176470588232</v>
      </c>
    </row>
    <row r="240" spans="1:5" x14ac:dyDescent="0.25">
      <c r="A240" s="2">
        <v>229</v>
      </c>
      <c r="B240" s="4">
        <v>170804130277</v>
      </c>
      <c r="C240" s="2">
        <v>32.307692307692307</v>
      </c>
      <c r="E240" s="2">
        <v>27.647058823529413</v>
      </c>
    </row>
    <row r="241" spans="1:5" x14ac:dyDescent="0.25">
      <c r="A241" s="2">
        <v>230</v>
      </c>
      <c r="B241" s="4">
        <v>170804130278</v>
      </c>
      <c r="C241" s="2">
        <v>33.846153846153847</v>
      </c>
      <c r="E241" s="2">
        <v>30.588235294117649</v>
      </c>
    </row>
    <row r="242" spans="1:5" x14ac:dyDescent="0.25">
      <c r="A242" s="2">
        <v>231</v>
      </c>
      <c r="B242" s="4">
        <v>170804130279</v>
      </c>
      <c r="C242" s="2">
        <v>32.307692307692307</v>
      </c>
      <c r="E242" s="2">
        <v>25.294117647058822</v>
      </c>
    </row>
    <row r="243" spans="1:5" x14ac:dyDescent="0.25">
      <c r="A243" s="2">
        <v>232</v>
      </c>
      <c r="B243" s="4">
        <v>170804130280</v>
      </c>
      <c r="C243" s="2">
        <v>31.53846153846154</v>
      </c>
      <c r="E243" s="2">
        <v>31.764705882352942</v>
      </c>
    </row>
    <row r="244" spans="1:5" x14ac:dyDescent="0.25">
      <c r="A244" s="2">
        <v>233</v>
      </c>
      <c r="B244" s="4">
        <v>170804130281</v>
      </c>
      <c r="C244" s="2">
        <v>39.230769230769234</v>
      </c>
      <c r="E244" s="2">
        <v>34.117647058823529</v>
      </c>
    </row>
    <row r="245" spans="1:5" x14ac:dyDescent="0.25">
      <c r="A245" s="2">
        <v>234</v>
      </c>
      <c r="B245" s="4">
        <v>170804130282</v>
      </c>
      <c r="C245" s="2">
        <v>36.153846153846153</v>
      </c>
      <c r="E245" s="2">
        <v>30.588235294117649</v>
      </c>
    </row>
    <row r="246" spans="1:5" x14ac:dyDescent="0.25">
      <c r="A246" s="2">
        <v>235</v>
      </c>
      <c r="B246" s="4">
        <v>170804130283</v>
      </c>
      <c r="C246" s="2">
        <v>44.615384615384613</v>
      </c>
      <c r="E246" s="2">
        <v>40.588235294117645</v>
      </c>
    </row>
    <row r="247" spans="1:5" x14ac:dyDescent="0.25">
      <c r="A247" s="2">
        <v>236</v>
      </c>
      <c r="B247" s="4">
        <v>170804130284</v>
      </c>
      <c r="C247" s="2">
        <v>39.230769230769234</v>
      </c>
      <c r="E247" s="2">
        <v>31.764705882352942</v>
      </c>
    </row>
    <row r="248" spans="1:5" x14ac:dyDescent="0.25">
      <c r="A248" s="2">
        <v>237</v>
      </c>
      <c r="B248" s="4">
        <v>170804130285</v>
      </c>
      <c r="C248" s="2">
        <v>34.615384615384613</v>
      </c>
      <c r="E248" s="2">
        <v>35.882352941176471</v>
      </c>
    </row>
    <row r="249" spans="1:5" x14ac:dyDescent="0.25">
      <c r="A249" s="2">
        <v>238</v>
      </c>
      <c r="B249" s="4">
        <v>170804130286</v>
      </c>
      <c r="C249" s="2">
        <v>42.307692307692307</v>
      </c>
      <c r="E249" s="2">
        <v>36.470588235294116</v>
      </c>
    </row>
    <row r="250" spans="1:5" x14ac:dyDescent="0.25">
      <c r="A250" s="2">
        <v>239</v>
      </c>
      <c r="B250" s="4">
        <v>170804130287</v>
      </c>
      <c r="C250" s="2">
        <v>35.384615384615387</v>
      </c>
      <c r="E250" s="2">
        <v>30</v>
      </c>
    </row>
    <row r="251" spans="1:5" x14ac:dyDescent="0.25">
      <c r="A251" s="2">
        <v>240</v>
      </c>
      <c r="B251" s="4">
        <v>170804130288</v>
      </c>
      <c r="C251" s="2">
        <v>34.615384615384613</v>
      </c>
      <c r="E251" s="2">
        <v>31.176470588235293</v>
      </c>
    </row>
    <row r="252" spans="1:5" x14ac:dyDescent="0.25">
      <c r="A252" s="2">
        <v>241</v>
      </c>
      <c r="B252" s="4">
        <v>170804130289</v>
      </c>
      <c r="C252" s="2">
        <v>30.76923076923077</v>
      </c>
      <c r="E252" s="2">
        <v>31.176470588235293</v>
      </c>
    </row>
    <row r="253" spans="1:5" x14ac:dyDescent="0.25">
      <c r="A253" s="2">
        <v>242</v>
      </c>
      <c r="B253" s="4">
        <v>170804130291</v>
      </c>
      <c r="C253" s="2">
        <v>40.769230769230766</v>
      </c>
      <c r="E253" s="2">
        <v>34.117647058823529</v>
      </c>
    </row>
    <row r="254" spans="1:5" x14ac:dyDescent="0.25">
      <c r="A254" s="2">
        <v>243</v>
      </c>
      <c r="B254" s="4">
        <v>170804130292</v>
      </c>
      <c r="C254" s="2">
        <v>37.692307692307693</v>
      </c>
      <c r="E254" s="2">
        <v>34.117647058823529</v>
      </c>
    </row>
    <row r="255" spans="1:5" x14ac:dyDescent="0.25">
      <c r="A255" s="2">
        <v>244</v>
      </c>
      <c r="B255" s="4">
        <v>170804130293</v>
      </c>
      <c r="C255" s="2">
        <v>33.846153846153847</v>
      </c>
      <c r="E255" s="2">
        <v>31.764705882352942</v>
      </c>
    </row>
    <row r="256" spans="1:5" x14ac:dyDescent="0.25">
      <c r="A256" s="2">
        <v>245</v>
      </c>
      <c r="B256" s="4">
        <v>170804130294</v>
      </c>
      <c r="C256" s="2">
        <v>33.07692307692308</v>
      </c>
      <c r="E256" s="2">
        <v>22.941176470588236</v>
      </c>
    </row>
    <row r="257" spans="1:5" x14ac:dyDescent="0.25">
      <c r="A257" s="2">
        <v>246</v>
      </c>
      <c r="B257" s="4">
        <v>170804130295</v>
      </c>
      <c r="C257" s="2">
        <v>36.153846153846153</v>
      </c>
      <c r="E257" s="2">
        <v>27.058823529411764</v>
      </c>
    </row>
    <row r="258" spans="1:5" x14ac:dyDescent="0.25">
      <c r="A258" s="2">
        <v>247</v>
      </c>
      <c r="B258" s="4">
        <v>170804130296</v>
      </c>
      <c r="C258" s="2">
        <v>33.846153846153847</v>
      </c>
      <c r="E258" s="2">
        <v>18.235294117647058</v>
      </c>
    </row>
    <row r="259" spans="1:5" x14ac:dyDescent="0.25">
      <c r="A259" s="2">
        <v>248</v>
      </c>
      <c r="B259" s="4">
        <v>170804130297</v>
      </c>
      <c r="C259" s="2">
        <v>36.153846153846153</v>
      </c>
      <c r="E259" s="2">
        <v>38.823529411764703</v>
      </c>
    </row>
    <row r="260" spans="1:5" x14ac:dyDescent="0.25">
      <c r="A260" s="2">
        <v>249</v>
      </c>
      <c r="B260" s="4">
        <v>170804130298</v>
      </c>
      <c r="C260" s="2">
        <v>29.23076923076923</v>
      </c>
      <c r="E260" s="2">
        <v>25.294117647058822</v>
      </c>
    </row>
    <row r="261" spans="1:5" x14ac:dyDescent="0.25">
      <c r="A261" s="2">
        <v>250</v>
      </c>
      <c r="B261" s="4">
        <v>170804130299</v>
      </c>
      <c r="C261" s="2">
        <v>34.615384615384613</v>
      </c>
      <c r="E261" s="2">
        <v>36.470588235294116</v>
      </c>
    </row>
    <row r="262" spans="1:5" x14ac:dyDescent="0.25">
      <c r="A262" s="2">
        <v>251</v>
      </c>
      <c r="B262" s="4">
        <v>170804130300</v>
      </c>
      <c r="C262" s="2">
        <v>37.692307692307693</v>
      </c>
      <c r="E262" s="2">
        <v>34.705882352941174</v>
      </c>
    </row>
    <row r="263" spans="1:5" x14ac:dyDescent="0.25">
      <c r="A263" s="2">
        <v>252</v>
      </c>
      <c r="B263" s="4">
        <v>170804130301</v>
      </c>
      <c r="C263" s="2">
        <v>29.23076923076923</v>
      </c>
      <c r="E263" s="2">
        <v>0</v>
      </c>
    </row>
    <row r="264" spans="1:5" x14ac:dyDescent="0.25">
      <c r="A264" s="2">
        <v>253</v>
      </c>
      <c r="B264" s="4">
        <v>170804130302</v>
      </c>
      <c r="C264" s="2">
        <v>41.53846153846154</v>
      </c>
      <c r="E264" s="2">
        <v>35.294117647058826</v>
      </c>
    </row>
    <row r="265" spans="1:5" x14ac:dyDescent="0.25">
      <c r="A265" s="2">
        <v>254</v>
      </c>
      <c r="B265" s="4">
        <v>170804130303</v>
      </c>
      <c r="C265" s="2">
        <v>30.76923076923077</v>
      </c>
      <c r="E265" s="2">
        <v>28.235294117647058</v>
      </c>
    </row>
    <row r="266" spans="1:5" x14ac:dyDescent="0.25">
      <c r="A266" s="2">
        <v>255</v>
      </c>
      <c r="B266" s="4">
        <v>170804130304</v>
      </c>
      <c r="C266" s="2">
        <v>40</v>
      </c>
      <c r="E266" s="2">
        <v>37.647058823529413</v>
      </c>
    </row>
    <row r="267" spans="1:5" x14ac:dyDescent="0.25">
      <c r="A267" s="2">
        <v>256</v>
      </c>
      <c r="B267" s="4">
        <v>170804130305</v>
      </c>
      <c r="C267" s="2">
        <v>0</v>
      </c>
      <c r="E267" s="2">
        <v>0</v>
      </c>
    </row>
    <row r="268" spans="1:5" x14ac:dyDescent="0.25">
      <c r="A268" s="2">
        <v>257</v>
      </c>
      <c r="B268" s="4">
        <v>170804130306</v>
      </c>
      <c r="C268" s="2">
        <v>40</v>
      </c>
      <c r="E268" s="2">
        <v>38.823529411764703</v>
      </c>
    </row>
    <row r="269" spans="1:5" x14ac:dyDescent="0.25">
      <c r="A269" s="2">
        <v>258</v>
      </c>
      <c r="B269" s="4">
        <v>170804130307</v>
      </c>
      <c r="C269" s="2">
        <v>41.53846153846154</v>
      </c>
      <c r="E269" s="2">
        <v>40</v>
      </c>
    </row>
    <row r="270" spans="1:5" x14ac:dyDescent="0.25">
      <c r="A270" s="2">
        <v>259</v>
      </c>
      <c r="B270" s="4">
        <v>170804130308</v>
      </c>
      <c r="C270" s="2">
        <v>30.76923076923077</v>
      </c>
      <c r="E270" s="2">
        <v>30</v>
      </c>
    </row>
    <row r="271" spans="1:5" x14ac:dyDescent="0.25">
      <c r="A271" s="2">
        <v>260</v>
      </c>
      <c r="B271" s="4">
        <v>170804130309</v>
      </c>
      <c r="C271" s="2">
        <v>36.92307692307692</v>
      </c>
      <c r="E271" s="2">
        <v>31.176470588235293</v>
      </c>
    </row>
    <row r="272" spans="1:5" x14ac:dyDescent="0.25">
      <c r="A272" s="2">
        <v>261</v>
      </c>
      <c r="B272" s="4">
        <v>170804130310</v>
      </c>
      <c r="C272" s="2">
        <v>33.846153846153847</v>
      </c>
      <c r="E272" s="2">
        <v>32.941176470588232</v>
      </c>
    </row>
    <row r="273" spans="1:5" x14ac:dyDescent="0.25">
      <c r="A273" s="2">
        <v>262</v>
      </c>
      <c r="B273" s="4">
        <v>170804130311</v>
      </c>
      <c r="C273" s="2">
        <v>33.846153846153847</v>
      </c>
      <c r="E273" s="2">
        <v>30.588235294117649</v>
      </c>
    </row>
    <row r="274" spans="1:5" x14ac:dyDescent="0.25">
      <c r="A274" s="2">
        <v>263</v>
      </c>
      <c r="B274" s="4">
        <v>170804130312</v>
      </c>
      <c r="C274" s="2">
        <v>35.384615384615387</v>
      </c>
      <c r="E274" s="2">
        <v>27.647058823529413</v>
      </c>
    </row>
    <row r="275" spans="1:5" x14ac:dyDescent="0.25">
      <c r="A275" s="2">
        <v>264</v>
      </c>
      <c r="B275" s="4">
        <v>170804130313</v>
      </c>
      <c r="C275" s="2">
        <v>30.76923076923077</v>
      </c>
      <c r="E275" s="2">
        <v>21.764705882352942</v>
      </c>
    </row>
    <row r="276" spans="1:5" x14ac:dyDescent="0.25">
      <c r="A276" s="2">
        <v>265</v>
      </c>
      <c r="B276" s="4">
        <v>170804130314</v>
      </c>
      <c r="C276" s="2">
        <v>42.307692307692307</v>
      </c>
      <c r="E276" s="2">
        <v>42.352941176470587</v>
      </c>
    </row>
    <row r="277" spans="1:5" x14ac:dyDescent="0.25">
      <c r="A277" s="2">
        <v>266</v>
      </c>
      <c r="B277" s="4">
        <v>170804130315</v>
      </c>
      <c r="C277" s="2">
        <v>35.384615384615387</v>
      </c>
      <c r="E277" s="2">
        <v>27.647058823529413</v>
      </c>
    </row>
    <row r="278" spans="1:5" x14ac:dyDescent="0.25">
      <c r="A278" s="2">
        <v>267</v>
      </c>
      <c r="B278" s="4">
        <v>170804130317</v>
      </c>
      <c r="C278" s="2">
        <v>32.307692307692307</v>
      </c>
      <c r="E278" s="2">
        <v>28.823529411764707</v>
      </c>
    </row>
    <row r="279" spans="1:5" x14ac:dyDescent="0.25">
      <c r="A279" s="2">
        <v>268</v>
      </c>
      <c r="B279" s="4">
        <v>170804130318</v>
      </c>
      <c r="C279" s="2">
        <v>36.92307692307692</v>
      </c>
      <c r="E279" s="2">
        <v>30</v>
      </c>
    </row>
    <row r="280" spans="1:5" x14ac:dyDescent="0.25">
      <c r="A280" s="2">
        <v>269</v>
      </c>
      <c r="B280" s="4">
        <v>170804130319</v>
      </c>
      <c r="C280" s="2">
        <v>40</v>
      </c>
      <c r="E280" s="2">
        <v>38.235294117647058</v>
      </c>
    </row>
    <row r="281" spans="1:5" x14ac:dyDescent="0.25">
      <c r="A281" s="2">
        <v>270</v>
      </c>
      <c r="B281" s="4">
        <v>170804130320</v>
      </c>
      <c r="C281" s="2">
        <v>46.153846153846153</v>
      </c>
      <c r="E281" s="2">
        <v>37.647058823529413</v>
      </c>
    </row>
    <row r="282" spans="1:5" x14ac:dyDescent="0.25">
      <c r="A282" s="2">
        <v>271</v>
      </c>
      <c r="B282" s="4">
        <v>170804130322</v>
      </c>
      <c r="C282" s="2">
        <v>43.846153846153847</v>
      </c>
      <c r="E282" s="2">
        <v>37.058823529411768</v>
      </c>
    </row>
    <row r="283" spans="1:5" x14ac:dyDescent="0.25">
      <c r="A283" s="2">
        <v>272</v>
      </c>
      <c r="B283" s="4">
        <v>170804130323</v>
      </c>
      <c r="C283" s="2">
        <v>30.76923076923077</v>
      </c>
      <c r="E283" s="2">
        <v>15.882352941176471</v>
      </c>
    </row>
    <row r="284" spans="1:5" x14ac:dyDescent="0.25">
      <c r="A284" s="2">
        <v>273</v>
      </c>
      <c r="B284" s="4">
        <v>170804130324</v>
      </c>
      <c r="C284" s="2">
        <v>34.615384615384613</v>
      </c>
      <c r="E284" s="2">
        <v>37.058823529411768</v>
      </c>
    </row>
    <row r="285" spans="1:5" x14ac:dyDescent="0.25">
      <c r="A285" s="2">
        <v>274</v>
      </c>
      <c r="B285" s="4">
        <v>170804130325</v>
      </c>
      <c r="C285" s="2">
        <v>32.307692307692307</v>
      </c>
      <c r="E285" s="2">
        <v>30</v>
      </c>
    </row>
    <row r="286" spans="1:5" x14ac:dyDescent="0.25">
      <c r="A286" s="2">
        <v>275</v>
      </c>
      <c r="B286" s="4">
        <v>170804130326</v>
      </c>
      <c r="C286" s="2">
        <v>36.92307692307692</v>
      </c>
      <c r="E286" s="2">
        <v>31.176470588235293</v>
      </c>
    </row>
    <row r="287" spans="1:5" x14ac:dyDescent="0.25">
      <c r="A287" s="2">
        <v>276</v>
      </c>
      <c r="B287" s="4">
        <v>170804130327</v>
      </c>
      <c r="C287" s="2">
        <v>35.384615384615387</v>
      </c>
      <c r="E287" s="2">
        <v>28.823529411764707</v>
      </c>
    </row>
    <row r="288" spans="1:5" x14ac:dyDescent="0.25">
      <c r="A288" s="2">
        <v>277</v>
      </c>
      <c r="B288" s="4">
        <v>170804130328</v>
      </c>
      <c r="C288" s="2">
        <v>36.153846153846153</v>
      </c>
      <c r="E288" s="2">
        <v>27.647058823529413</v>
      </c>
    </row>
    <row r="289" spans="1:5" x14ac:dyDescent="0.25">
      <c r="A289" s="2">
        <v>278</v>
      </c>
      <c r="B289" s="4">
        <v>170804130329</v>
      </c>
      <c r="C289" s="2">
        <v>36.92307692307692</v>
      </c>
      <c r="E289" s="2">
        <v>34.705882352941174</v>
      </c>
    </row>
    <row r="290" spans="1:5" x14ac:dyDescent="0.25">
      <c r="A290" s="2">
        <v>279</v>
      </c>
      <c r="B290" s="4">
        <v>170804130330</v>
      </c>
      <c r="C290" s="2">
        <v>40</v>
      </c>
      <c r="E290" s="2">
        <v>32.941176470588232</v>
      </c>
    </row>
    <row r="291" spans="1:5" x14ac:dyDescent="0.25">
      <c r="A291" s="2">
        <v>280</v>
      </c>
      <c r="B291" s="4">
        <v>170804130331</v>
      </c>
      <c r="C291" s="2">
        <v>42.307692307692307</v>
      </c>
      <c r="E291" s="2">
        <v>38.823529411764703</v>
      </c>
    </row>
    <row r="292" spans="1:5" x14ac:dyDescent="0.25">
      <c r="A292" s="2">
        <v>281</v>
      </c>
      <c r="B292" s="4">
        <v>170804130332</v>
      </c>
      <c r="C292" s="2">
        <v>30</v>
      </c>
      <c r="E292" s="2">
        <v>24.705882352941178</v>
      </c>
    </row>
    <row r="293" spans="1:5" x14ac:dyDescent="0.25">
      <c r="A293" s="2">
        <v>282</v>
      </c>
      <c r="B293" s="4">
        <v>170804130333</v>
      </c>
      <c r="C293" s="2">
        <v>34.615384615384613</v>
      </c>
      <c r="E293" s="2">
        <v>29.411764705882351</v>
      </c>
    </row>
    <row r="294" spans="1:5" x14ac:dyDescent="0.25">
      <c r="A294" s="2">
        <v>283</v>
      </c>
      <c r="B294" s="4">
        <v>170804130334</v>
      </c>
      <c r="C294" s="2">
        <v>43.846153846153847</v>
      </c>
      <c r="E294" s="2">
        <v>37.647058823529413</v>
      </c>
    </row>
    <row r="295" spans="1:5" x14ac:dyDescent="0.25">
      <c r="A295" s="2">
        <v>284</v>
      </c>
      <c r="B295" s="4">
        <v>170804130335</v>
      </c>
      <c r="C295" s="2">
        <v>0</v>
      </c>
      <c r="E295" s="2">
        <v>0</v>
      </c>
    </row>
    <row r="296" spans="1:5" x14ac:dyDescent="0.25">
      <c r="A296" s="2">
        <v>285</v>
      </c>
      <c r="B296" s="4">
        <v>170804130336</v>
      </c>
      <c r="C296" s="2">
        <v>39.230769230769234</v>
      </c>
      <c r="E296" s="2">
        <v>31.176470588235293</v>
      </c>
    </row>
    <row r="297" spans="1:5" x14ac:dyDescent="0.25">
      <c r="A297" s="2">
        <v>286</v>
      </c>
      <c r="B297" s="4">
        <v>170804130337</v>
      </c>
      <c r="C297" s="2">
        <v>31.53846153846154</v>
      </c>
      <c r="E297" s="2">
        <v>34.705882352941174</v>
      </c>
    </row>
    <row r="298" spans="1:5" x14ac:dyDescent="0.25">
      <c r="A298" s="2">
        <v>287</v>
      </c>
      <c r="B298" s="4">
        <v>170804130338</v>
      </c>
      <c r="C298" s="2">
        <v>34.615384615384613</v>
      </c>
      <c r="E298" s="2">
        <v>32.941176470588232</v>
      </c>
    </row>
    <row r="299" spans="1:5" x14ac:dyDescent="0.25">
      <c r="A299" s="2">
        <v>288</v>
      </c>
      <c r="B299" s="4">
        <v>170804130339</v>
      </c>
      <c r="C299" s="2">
        <v>36.92307692307692</v>
      </c>
      <c r="E299" s="2">
        <v>35.294117647058826</v>
      </c>
    </row>
    <row r="300" spans="1:5" x14ac:dyDescent="0.25">
      <c r="A300" s="2">
        <v>289</v>
      </c>
      <c r="B300" s="4">
        <v>170804130340</v>
      </c>
      <c r="C300" s="2">
        <v>43.846153846153847</v>
      </c>
      <c r="E300" s="2">
        <v>35.882352941176471</v>
      </c>
    </row>
    <row r="301" spans="1:5" x14ac:dyDescent="0.25">
      <c r="A301" s="2">
        <v>290</v>
      </c>
      <c r="B301" s="4">
        <v>170804130341</v>
      </c>
      <c r="C301" s="2">
        <v>38.46153846153846</v>
      </c>
      <c r="E301" s="2">
        <v>40.588235294117645</v>
      </c>
    </row>
    <row r="302" spans="1:5" x14ac:dyDescent="0.25">
      <c r="A302" s="2">
        <v>291</v>
      </c>
      <c r="B302" s="4">
        <v>170804130342</v>
      </c>
      <c r="C302" s="2">
        <v>38.46153846153846</v>
      </c>
      <c r="E302" s="2">
        <v>33.529411764705884</v>
      </c>
    </row>
    <row r="303" spans="1:5" x14ac:dyDescent="0.25">
      <c r="A303" s="2">
        <v>292</v>
      </c>
      <c r="B303" s="4">
        <v>170804130343</v>
      </c>
      <c r="C303" s="2">
        <v>43.07692307692308</v>
      </c>
      <c r="E303" s="2">
        <v>38.235294117647058</v>
      </c>
    </row>
    <row r="304" spans="1:5" x14ac:dyDescent="0.25">
      <c r="A304" s="2">
        <v>293</v>
      </c>
      <c r="B304" s="4">
        <v>170804130344</v>
      </c>
      <c r="C304" s="2">
        <v>37.692307692307693</v>
      </c>
      <c r="E304" s="2">
        <v>31.176470588235293</v>
      </c>
    </row>
    <row r="305" spans="1:5" x14ac:dyDescent="0.25">
      <c r="A305" s="2">
        <v>294</v>
      </c>
      <c r="B305" s="4">
        <v>170804130345</v>
      </c>
      <c r="C305" s="2">
        <v>33.846153846153847</v>
      </c>
      <c r="E305" s="2">
        <v>30.588235294117649</v>
      </c>
    </row>
    <row r="306" spans="1:5" x14ac:dyDescent="0.25">
      <c r="A306" s="2">
        <v>295</v>
      </c>
      <c r="B306" s="4">
        <v>170804130346</v>
      </c>
      <c r="C306" s="2">
        <v>38.46153846153846</v>
      </c>
      <c r="E306" s="2">
        <v>32.941176470588232</v>
      </c>
    </row>
    <row r="307" spans="1:5" x14ac:dyDescent="0.25">
      <c r="A307" s="2">
        <v>296</v>
      </c>
      <c r="B307" s="4">
        <v>170804130347</v>
      </c>
      <c r="C307" s="2">
        <v>40</v>
      </c>
      <c r="E307" s="2">
        <v>38.823529411764703</v>
      </c>
    </row>
    <row r="308" spans="1:5" x14ac:dyDescent="0.25">
      <c r="A308" s="2">
        <v>297</v>
      </c>
      <c r="B308" s="4">
        <v>170804130348</v>
      </c>
      <c r="C308" s="2">
        <v>36.153846153846153</v>
      </c>
      <c r="E308" s="2">
        <v>33.529411764705884</v>
      </c>
    </row>
    <row r="309" spans="1:5" x14ac:dyDescent="0.25">
      <c r="A309" s="2">
        <v>298</v>
      </c>
      <c r="B309" s="4">
        <v>170804130349</v>
      </c>
      <c r="C309" s="2">
        <v>45.384615384615387</v>
      </c>
      <c r="E309" s="2">
        <v>39.411764705882355</v>
      </c>
    </row>
    <row r="310" spans="1:5" x14ac:dyDescent="0.25">
      <c r="A310" s="2">
        <v>299</v>
      </c>
      <c r="B310" s="4">
        <v>170804130350</v>
      </c>
      <c r="C310" s="2">
        <v>45.384615384615387</v>
      </c>
      <c r="E310" s="2">
        <v>40</v>
      </c>
    </row>
    <row r="311" spans="1:5" x14ac:dyDescent="0.25">
      <c r="A311" s="2">
        <v>300</v>
      </c>
      <c r="B311" s="4">
        <v>170804130351</v>
      </c>
      <c r="C311" s="2">
        <v>34.615384615384613</v>
      </c>
      <c r="E311" s="2">
        <v>30</v>
      </c>
    </row>
    <row r="312" spans="1:5" x14ac:dyDescent="0.25">
      <c r="A312" s="2">
        <v>301</v>
      </c>
      <c r="B312" s="4">
        <v>170804130352</v>
      </c>
      <c r="C312" s="2">
        <v>0</v>
      </c>
      <c r="E312" s="2">
        <v>0</v>
      </c>
    </row>
    <row r="313" spans="1:5" x14ac:dyDescent="0.25">
      <c r="A313" s="2">
        <v>302</v>
      </c>
      <c r="B313" s="4">
        <v>170804130353</v>
      </c>
      <c r="C313" s="2">
        <v>33.07692307692308</v>
      </c>
      <c r="E313" s="2">
        <v>30.588235294117649</v>
      </c>
    </row>
    <row r="314" spans="1:5" x14ac:dyDescent="0.25">
      <c r="A314" s="2">
        <v>303</v>
      </c>
      <c r="B314" s="4">
        <v>170804130354</v>
      </c>
      <c r="C314" s="2">
        <v>33.846153846153847</v>
      </c>
      <c r="E314" s="2">
        <v>36.470588235294116</v>
      </c>
    </row>
    <row r="315" spans="1:5" x14ac:dyDescent="0.25">
      <c r="A315" s="2">
        <v>304</v>
      </c>
      <c r="B315" s="4">
        <v>170804130356</v>
      </c>
      <c r="C315" s="2">
        <v>41.53846153846154</v>
      </c>
      <c r="E315" s="2">
        <v>41.176470588235297</v>
      </c>
    </row>
    <row r="316" spans="1:5" x14ac:dyDescent="0.25">
      <c r="A316" s="2">
        <v>305</v>
      </c>
      <c r="B316" s="4">
        <v>170804130357</v>
      </c>
      <c r="C316" s="2">
        <v>29.23076923076923</v>
      </c>
      <c r="E316" s="2">
        <v>35.294117647058826</v>
      </c>
    </row>
    <row r="317" spans="1:5" x14ac:dyDescent="0.25">
      <c r="A317" s="2">
        <v>306</v>
      </c>
      <c r="B317" s="4">
        <v>170804130358</v>
      </c>
      <c r="C317" s="2">
        <v>34.615384615384613</v>
      </c>
      <c r="E317" s="2">
        <v>34.705882352941174</v>
      </c>
    </row>
    <row r="318" spans="1:5" x14ac:dyDescent="0.25">
      <c r="A318" s="2">
        <v>307</v>
      </c>
      <c r="B318" s="4">
        <v>170804130359</v>
      </c>
      <c r="C318" s="2">
        <v>40.769230769230766</v>
      </c>
      <c r="E318" s="2">
        <v>37.647058823529413</v>
      </c>
    </row>
    <row r="319" spans="1:5" x14ac:dyDescent="0.25">
      <c r="A319" s="2">
        <v>308</v>
      </c>
      <c r="B319" s="4">
        <v>170804130360</v>
      </c>
      <c r="C319" s="2">
        <v>42.307692307692307</v>
      </c>
      <c r="E319" s="2">
        <v>40</v>
      </c>
    </row>
    <row r="320" spans="1:5" x14ac:dyDescent="0.25">
      <c r="A320" s="2">
        <v>309</v>
      </c>
      <c r="B320" s="4">
        <v>170804130361</v>
      </c>
      <c r="C320" s="2">
        <v>34.615384615384613</v>
      </c>
      <c r="E320" s="2">
        <v>31.764705882352942</v>
      </c>
    </row>
    <row r="321" spans="1:5" x14ac:dyDescent="0.25">
      <c r="A321" s="2">
        <v>310</v>
      </c>
      <c r="B321" s="4">
        <v>170804130362</v>
      </c>
      <c r="C321" s="2">
        <v>42.307692307692307</v>
      </c>
      <c r="E321" s="2">
        <v>42.352941176470587</v>
      </c>
    </row>
    <row r="322" spans="1:5" x14ac:dyDescent="0.25">
      <c r="A322" s="2">
        <v>311</v>
      </c>
      <c r="B322" s="4">
        <v>170804130363</v>
      </c>
      <c r="C322" s="2">
        <v>43.846153846153847</v>
      </c>
      <c r="E322" s="2">
        <v>37.647058823529413</v>
      </c>
    </row>
    <row r="323" spans="1:5" x14ac:dyDescent="0.25">
      <c r="A323" s="2">
        <v>312</v>
      </c>
      <c r="B323" s="4">
        <v>170804130364</v>
      </c>
      <c r="C323" s="2">
        <v>32.307692307692307</v>
      </c>
      <c r="E323" s="2">
        <v>35.294117647058826</v>
      </c>
    </row>
    <row r="324" spans="1:5" x14ac:dyDescent="0.25">
      <c r="A324" s="2">
        <v>313</v>
      </c>
      <c r="B324" s="4">
        <v>170804130365</v>
      </c>
      <c r="C324" s="2">
        <v>43.846153846153847</v>
      </c>
      <c r="E324" s="2">
        <v>40</v>
      </c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3173F-93B9-4924-8551-537A2032682F}">
  <dimension ref="A1:T84"/>
  <sheetViews>
    <sheetView workbookViewId="0">
      <selection activeCell="J16" sqref="J16"/>
    </sheetView>
  </sheetViews>
  <sheetFormatPr defaultRowHeight="15" x14ac:dyDescent="0.25"/>
  <cols>
    <col min="2" max="2" width="21.28515625" customWidth="1"/>
    <col min="5" max="5" width="29" customWidth="1"/>
    <col min="258" max="258" width="21.28515625" customWidth="1"/>
    <col min="261" max="261" width="29" customWidth="1"/>
    <col min="514" max="514" width="21.28515625" customWidth="1"/>
    <col min="517" max="517" width="29" customWidth="1"/>
    <col min="770" max="770" width="21.28515625" customWidth="1"/>
    <col min="773" max="773" width="29" customWidth="1"/>
    <col min="1026" max="1026" width="21.28515625" customWidth="1"/>
    <col min="1029" max="1029" width="29" customWidth="1"/>
    <col min="1282" max="1282" width="21.28515625" customWidth="1"/>
    <col min="1285" max="1285" width="29" customWidth="1"/>
    <col min="1538" max="1538" width="21.28515625" customWidth="1"/>
    <col min="1541" max="1541" width="29" customWidth="1"/>
    <col min="1794" max="1794" width="21.28515625" customWidth="1"/>
    <col min="1797" max="1797" width="29" customWidth="1"/>
    <col min="2050" max="2050" width="21.28515625" customWidth="1"/>
    <col min="2053" max="2053" width="29" customWidth="1"/>
    <col min="2306" max="2306" width="21.28515625" customWidth="1"/>
    <col min="2309" max="2309" width="29" customWidth="1"/>
    <col min="2562" max="2562" width="21.28515625" customWidth="1"/>
    <col min="2565" max="2565" width="29" customWidth="1"/>
    <col min="2818" max="2818" width="21.28515625" customWidth="1"/>
    <col min="2821" max="2821" width="29" customWidth="1"/>
    <col min="3074" max="3074" width="21.28515625" customWidth="1"/>
    <col min="3077" max="3077" width="29" customWidth="1"/>
    <col min="3330" max="3330" width="21.28515625" customWidth="1"/>
    <col min="3333" max="3333" width="29" customWidth="1"/>
    <col min="3586" max="3586" width="21.28515625" customWidth="1"/>
    <col min="3589" max="3589" width="29" customWidth="1"/>
    <col min="3842" max="3842" width="21.28515625" customWidth="1"/>
    <col min="3845" max="3845" width="29" customWidth="1"/>
    <col min="4098" max="4098" width="21.28515625" customWidth="1"/>
    <col min="4101" max="4101" width="29" customWidth="1"/>
    <col min="4354" max="4354" width="21.28515625" customWidth="1"/>
    <col min="4357" max="4357" width="29" customWidth="1"/>
    <col min="4610" max="4610" width="21.28515625" customWidth="1"/>
    <col min="4613" max="4613" width="29" customWidth="1"/>
    <col min="4866" max="4866" width="21.28515625" customWidth="1"/>
    <col min="4869" max="4869" width="29" customWidth="1"/>
    <col min="5122" max="5122" width="21.28515625" customWidth="1"/>
    <col min="5125" max="5125" width="29" customWidth="1"/>
    <col min="5378" max="5378" width="21.28515625" customWidth="1"/>
    <col min="5381" max="5381" width="29" customWidth="1"/>
    <col min="5634" max="5634" width="21.28515625" customWidth="1"/>
    <col min="5637" max="5637" width="29" customWidth="1"/>
    <col min="5890" max="5890" width="21.28515625" customWidth="1"/>
    <col min="5893" max="5893" width="29" customWidth="1"/>
    <col min="6146" max="6146" width="21.28515625" customWidth="1"/>
    <col min="6149" max="6149" width="29" customWidth="1"/>
    <col min="6402" max="6402" width="21.28515625" customWidth="1"/>
    <col min="6405" max="6405" width="29" customWidth="1"/>
    <col min="6658" max="6658" width="21.28515625" customWidth="1"/>
    <col min="6661" max="6661" width="29" customWidth="1"/>
    <col min="6914" max="6914" width="21.28515625" customWidth="1"/>
    <col min="6917" max="6917" width="29" customWidth="1"/>
    <col min="7170" max="7170" width="21.28515625" customWidth="1"/>
    <col min="7173" max="7173" width="29" customWidth="1"/>
    <col min="7426" max="7426" width="21.28515625" customWidth="1"/>
    <col min="7429" max="7429" width="29" customWidth="1"/>
    <col min="7682" max="7682" width="21.28515625" customWidth="1"/>
    <col min="7685" max="7685" width="29" customWidth="1"/>
    <col min="7938" max="7938" width="21.28515625" customWidth="1"/>
    <col min="7941" max="7941" width="29" customWidth="1"/>
    <col min="8194" max="8194" width="21.28515625" customWidth="1"/>
    <col min="8197" max="8197" width="29" customWidth="1"/>
    <col min="8450" max="8450" width="21.28515625" customWidth="1"/>
    <col min="8453" max="8453" width="29" customWidth="1"/>
    <col min="8706" max="8706" width="21.28515625" customWidth="1"/>
    <col min="8709" max="8709" width="29" customWidth="1"/>
    <col min="8962" max="8962" width="21.28515625" customWidth="1"/>
    <col min="8965" max="8965" width="29" customWidth="1"/>
    <col min="9218" max="9218" width="21.28515625" customWidth="1"/>
    <col min="9221" max="9221" width="29" customWidth="1"/>
    <col min="9474" max="9474" width="21.28515625" customWidth="1"/>
    <col min="9477" max="9477" width="29" customWidth="1"/>
    <col min="9730" max="9730" width="21.28515625" customWidth="1"/>
    <col min="9733" max="9733" width="29" customWidth="1"/>
    <col min="9986" max="9986" width="21.28515625" customWidth="1"/>
    <col min="9989" max="9989" width="29" customWidth="1"/>
    <col min="10242" max="10242" width="21.28515625" customWidth="1"/>
    <col min="10245" max="10245" width="29" customWidth="1"/>
    <col min="10498" max="10498" width="21.28515625" customWidth="1"/>
    <col min="10501" max="10501" width="29" customWidth="1"/>
    <col min="10754" max="10754" width="21.28515625" customWidth="1"/>
    <col min="10757" max="10757" width="29" customWidth="1"/>
    <col min="11010" max="11010" width="21.28515625" customWidth="1"/>
    <col min="11013" max="11013" width="29" customWidth="1"/>
    <col min="11266" max="11266" width="21.28515625" customWidth="1"/>
    <col min="11269" max="11269" width="29" customWidth="1"/>
    <col min="11522" max="11522" width="21.28515625" customWidth="1"/>
    <col min="11525" max="11525" width="29" customWidth="1"/>
    <col min="11778" max="11778" width="21.28515625" customWidth="1"/>
    <col min="11781" max="11781" width="29" customWidth="1"/>
    <col min="12034" max="12034" width="21.28515625" customWidth="1"/>
    <col min="12037" max="12037" width="29" customWidth="1"/>
    <col min="12290" max="12290" width="21.28515625" customWidth="1"/>
    <col min="12293" max="12293" width="29" customWidth="1"/>
    <col min="12546" max="12546" width="21.28515625" customWidth="1"/>
    <col min="12549" max="12549" width="29" customWidth="1"/>
    <col min="12802" max="12802" width="21.28515625" customWidth="1"/>
    <col min="12805" max="12805" width="29" customWidth="1"/>
    <col min="13058" max="13058" width="21.28515625" customWidth="1"/>
    <col min="13061" max="13061" width="29" customWidth="1"/>
    <col min="13314" max="13314" width="21.28515625" customWidth="1"/>
    <col min="13317" max="13317" width="29" customWidth="1"/>
    <col min="13570" max="13570" width="21.28515625" customWidth="1"/>
    <col min="13573" max="13573" width="29" customWidth="1"/>
    <col min="13826" max="13826" width="21.28515625" customWidth="1"/>
    <col min="13829" max="13829" width="29" customWidth="1"/>
    <col min="14082" max="14082" width="21.28515625" customWidth="1"/>
    <col min="14085" max="14085" width="29" customWidth="1"/>
    <col min="14338" max="14338" width="21.28515625" customWidth="1"/>
    <col min="14341" max="14341" width="29" customWidth="1"/>
    <col min="14594" max="14594" width="21.28515625" customWidth="1"/>
    <col min="14597" max="14597" width="29" customWidth="1"/>
    <col min="14850" max="14850" width="21.28515625" customWidth="1"/>
    <col min="14853" max="14853" width="29" customWidth="1"/>
    <col min="15106" max="15106" width="21.28515625" customWidth="1"/>
    <col min="15109" max="15109" width="29" customWidth="1"/>
    <col min="15362" max="15362" width="21.28515625" customWidth="1"/>
    <col min="15365" max="15365" width="29" customWidth="1"/>
    <col min="15618" max="15618" width="21.28515625" customWidth="1"/>
    <col min="15621" max="15621" width="29" customWidth="1"/>
    <col min="15874" max="15874" width="21.28515625" customWidth="1"/>
    <col min="15877" max="15877" width="29" customWidth="1"/>
    <col min="16130" max="16130" width="21.28515625" customWidth="1"/>
    <col min="16133" max="16133" width="29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238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239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240</v>
      </c>
      <c r="B5" s="173"/>
      <c r="C5" s="173"/>
      <c r="D5" s="173"/>
      <c r="E5" s="174"/>
      <c r="F5" s="69"/>
      <c r="G5" s="26" t="s">
        <v>38</v>
      </c>
      <c r="H5" s="40">
        <f>D12</f>
        <v>93.238434163701072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91.459074733096088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92.34875444839858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41.111111111111114</v>
      </c>
      <c r="D11" s="3">
        <f>COUNTIF(C11:C281,"&gt;="&amp;D10)</f>
        <v>71</v>
      </c>
      <c r="E11" s="121">
        <v>32.727272727272727</v>
      </c>
      <c r="F11" s="95">
        <f>COUNTIF(E11:E281,"&gt;="&amp;F10)</f>
        <v>69</v>
      </c>
      <c r="G11" s="108" t="s">
        <v>5</v>
      </c>
      <c r="H11" s="144">
        <v>2</v>
      </c>
      <c r="I11" s="144">
        <v>2</v>
      </c>
      <c r="J11" s="144">
        <v>1</v>
      </c>
      <c r="K11" s="144">
        <v>2</v>
      </c>
      <c r="L11" s="144">
        <v>2</v>
      </c>
      <c r="M11" s="144">
        <v>2</v>
      </c>
      <c r="N11" s="144">
        <v>2</v>
      </c>
      <c r="O11" s="144">
        <v>2</v>
      </c>
      <c r="P11" s="144">
        <v>1</v>
      </c>
      <c r="Q11" s="17">
        <v>2</v>
      </c>
      <c r="R11" s="17"/>
      <c r="S11" s="17">
        <v>2</v>
      </c>
      <c r="T11" s="51"/>
    </row>
    <row r="12" spans="1:20" ht="15.75" x14ac:dyDescent="0.25">
      <c r="A12" s="2">
        <v>2</v>
      </c>
      <c r="B12" s="4">
        <v>170804130004</v>
      </c>
      <c r="C12" s="121">
        <v>46.666666666666664</v>
      </c>
      <c r="D12" s="96">
        <f>(262/281)*100</f>
        <v>93.238434163701072</v>
      </c>
      <c r="E12" s="121">
        <v>38.18181818181818</v>
      </c>
      <c r="F12" s="97">
        <f>(257/281)*100</f>
        <v>91.459074733096088</v>
      </c>
      <c r="G12" s="108" t="s">
        <v>4</v>
      </c>
      <c r="H12" s="144">
        <v>2</v>
      </c>
      <c r="I12" s="144">
        <v>2</v>
      </c>
      <c r="J12" s="144">
        <v>2</v>
      </c>
      <c r="K12" s="144">
        <v>1</v>
      </c>
      <c r="L12" s="144">
        <v>2</v>
      </c>
      <c r="M12" s="144">
        <v>2</v>
      </c>
      <c r="N12" s="144">
        <v>2</v>
      </c>
      <c r="O12" s="144">
        <v>2</v>
      </c>
      <c r="P12" s="144">
        <v>1</v>
      </c>
      <c r="Q12" s="17">
        <v>2</v>
      </c>
      <c r="R12" s="17">
        <v>1</v>
      </c>
      <c r="S12" s="17">
        <v>2</v>
      </c>
      <c r="T12" s="51">
        <v>1</v>
      </c>
    </row>
    <row r="13" spans="1:20" ht="15.75" x14ac:dyDescent="0.25">
      <c r="A13" s="2">
        <v>3</v>
      </c>
      <c r="B13" s="4">
        <v>170804130005</v>
      </c>
      <c r="C13" s="121">
        <v>42.222222222222221</v>
      </c>
      <c r="D13" s="96"/>
      <c r="E13" s="121">
        <v>34.545454545454547</v>
      </c>
      <c r="F13" s="131"/>
      <c r="G13" s="108" t="s">
        <v>3</v>
      </c>
      <c r="H13" s="144">
        <v>2</v>
      </c>
      <c r="I13" s="144">
        <v>2</v>
      </c>
      <c r="J13" s="144">
        <v>2</v>
      </c>
      <c r="K13" s="144">
        <v>2</v>
      </c>
      <c r="L13" s="144">
        <v>2</v>
      </c>
      <c r="M13" s="144">
        <v>2</v>
      </c>
      <c r="N13" s="144">
        <v>2</v>
      </c>
      <c r="O13" s="144">
        <v>2</v>
      </c>
      <c r="P13" s="144">
        <v>2</v>
      </c>
      <c r="Q13" s="17">
        <v>2</v>
      </c>
      <c r="R13" s="17"/>
      <c r="S13" s="17">
        <v>2</v>
      </c>
      <c r="T13" s="51">
        <v>1</v>
      </c>
    </row>
    <row r="14" spans="1:20" ht="15.75" x14ac:dyDescent="0.25">
      <c r="A14" s="2">
        <v>4</v>
      </c>
      <c r="B14" s="4">
        <v>170804130006</v>
      </c>
      <c r="C14" s="121">
        <v>42.222222222222221</v>
      </c>
      <c r="D14" s="3"/>
      <c r="E14" s="121">
        <v>33.636363636363633</v>
      </c>
      <c r="F14" s="109"/>
      <c r="G14" s="108" t="s">
        <v>87</v>
      </c>
      <c r="H14" s="144">
        <v>2</v>
      </c>
      <c r="I14" s="144">
        <v>2</v>
      </c>
      <c r="J14" s="144">
        <v>2</v>
      </c>
      <c r="K14" s="144">
        <v>2</v>
      </c>
      <c r="L14" s="144">
        <v>2</v>
      </c>
      <c r="M14" s="144">
        <v>2</v>
      </c>
      <c r="N14" s="144">
        <v>2</v>
      </c>
      <c r="O14" s="144">
        <v>2</v>
      </c>
      <c r="P14" s="144">
        <v>2</v>
      </c>
      <c r="Q14" s="17">
        <v>2</v>
      </c>
      <c r="R14" s="17"/>
      <c r="S14" s="17">
        <v>2</v>
      </c>
      <c r="T14" s="51">
        <v>2</v>
      </c>
    </row>
    <row r="15" spans="1:20" ht="15.75" x14ac:dyDescent="0.25">
      <c r="A15" s="2">
        <v>5</v>
      </c>
      <c r="B15" s="4">
        <v>170804130009</v>
      </c>
      <c r="C15" s="121">
        <v>43.333333333333336</v>
      </c>
      <c r="D15" s="3"/>
      <c r="E15" s="121">
        <v>36.363636363636367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2</v>
      </c>
      <c r="J15" s="59">
        <f t="shared" si="0"/>
        <v>1.75</v>
      </c>
      <c r="K15" s="59">
        <f t="shared" si="0"/>
        <v>1.75</v>
      </c>
      <c r="L15" s="59">
        <f t="shared" si="0"/>
        <v>2</v>
      </c>
      <c r="M15" s="59">
        <f t="shared" si="0"/>
        <v>2</v>
      </c>
      <c r="N15" s="59">
        <f t="shared" si="0"/>
        <v>2</v>
      </c>
      <c r="O15" s="59">
        <f t="shared" si="0"/>
        <v>2</v>
      </c>
      <c r="P15" s="59">
        <f t="shared" si="0"/>
        <v>1.5</v>
      </c>
      <c r="Q15" s="59">
        <f t="shared" si="0"/>
        <v>2</v>
      </c>
      <c r="R15" s="59">
        <f t="shared" si="0"/>
        <v>1</v>
      </c>
      <c r="S15" s="59">
        <f t="shared" si="0"/>
        <v>2</v>
      </c>
      <c r="T15" s="59">
        <f t="shared" si="0"/>
        <v>1.3333333333333333</v>
      </c>
    </row>
    <row r="16" spans="1:20" ht="15.75" x14ac:dyDescent="0.25">
      <c r="A16" s="2">
        <v>6</v>
      </c>
      <c r="B16" s="4">
        <v>170804130010</v>
      </c>
      <c r="C16" s="121">
        <v>43.333333333333336</v>
      </c>
      <c r="D16" s="3"/>
      <c r="E16" s="121">
        <v>36.363636363636367</v>
      </c>
      <c r="F16" s="109"/>
      <c r="G16" s="102" t="s">
        <v>1</v>
      </c>
      <c r="H16" s="103">
        <f>(92.35)*H15/100</f>
        <v>1.847</v>
      </c>
      <c r="I16" s="103">
        <f t="shared" ref="I16:T16" si="1">(92.35)*I15/100</f>
        <v>1.847</v>
      </c>
      <c r="J16" s="103">
        <f t="shared" si="1"/>
        <v>1.6161249999999998</v>
      </c>
      <c r="K16" s="103">
        <f t="shared" si="1"/>
        <v>1.6161249999999998</v>
      </c>
      <c r="L16" s="103">
        <f t="shared" si="1"/>
        <v>1.847</v>
      </c>
      <c r="M16" s="103">
        <f t="shared" si="1"/>
        <v>1.847</v>
      </c>
      <c r="N16" s="103">
        <f t="shared" si="1"/>
        <v>1.847</v>
      </c>
      <c r="O16" s="103">
        <f t="shared" si="1"/>
        <v>1.847</v>
      </c>
      <c r="P16" s="103">
        <f t="shared" si="1"/>
        <v>1.3852499999999999</v>
      </c>
      <c r="Q16" s="103">
        <f t="shared" si="1"/>
        <v>1.847</v>
      </c>
      <c r="R16" s="103">
        <f t="shared" si="1"/>
        <v>0.92349999999999999</v>
      </c>
      <c r="S16" s="103">
        <f t="shared" si="1"/>
        <v>1.847</v>
      </c>
      <c r="T16" s="103">
        <f t="shared" si="1"/>
        <v>1.2313333333333332</v>
      </c>
    </row>
    <row r="17" spans="1:20" x14ac:dyDescent="0.25">
      <c r="A17" s="2">
        <v>7</v>
      </c>
      <c r="B17" s="4">
        <v>170804130012</v>
      </c>
      <c r="C17" s="121">
        <v>37.777777777777779</v>
      </c>
      <c r="D17" s="3"/>
      <c r="E17" s="121">
        <v>33.636363636363633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16.666666666666668</v>
      </c>
      <c r="D18" s="3"/>
      <c r="E18" s="121">
        <v>13.636363636363637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40</v>
      </c>
      <c r="D19" s="3"/>
      <c r="E19" s="121">
        <v>36.363636363636367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36.666666666666664</v>
      </c>
      <c r="D20" s="3"/>
      <c r="E20" s="121">
        <v>31.818181818181817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34.444444444444443</v>
      </c>
      <c r="D21" s="3"/>
      <c r="E21" s="121">
        <v>33.636363636363633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38.888888888888886</v>
      </c>
      <c r="D22" s="3"/>
      <c r="E22" s="121">
        <v>36.363636363636367</v>
      </c>
      <c r="F22" s="49"/>
      <c r="G22" s="2"/>
      <c r="H22" s="104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35.555555555555557</v>
      </c>
      <c r="D23" s="3"/>
      <c r="E23" s="121">
        <v>32.727272727272727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36.666666666666664</v>
      </c>
      <c r="D24" s="3"/>
      <c r="E24" s="121">
        <v>33.636363636363633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42.222222222222221</v>
      </c>
      <c r="D25" s="3"/>
      <c r="E25" s="121">
        <v>33.636363636363633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42.222222222222221</v>
      </c>
      <c r="D26" s="112"/>
      <c r="E26" s="121">
        <v>38.18181818181818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44.444444444444443</v>
      </c>
      <c r="D27" s="3"/>
      <c r="E27" s="121">
        <v>35.454545454545453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38.888888888888886</v>
      </c>
      <c r="D28" s="3"/>
      <c r="E28" s="121">
        <v>36.363636363636367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42.222222222222221</v>
      </c>
      <c r="D29" s="3"/>
      <c r="E29" s="121">
        <v>33.636363636363633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35.555555555555557</v>
      </c>
      <c r="D30" s="3"/>
      <c r="E30" s="121">
        <v>32.727272727272727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35.555555555555557</v>
      </c>
      <c r="D31" s="3"/>
      <c r="E31" s="121">
        <v>34.545454545454547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40</v>
      </c>
      <c r="D32" s="3"/>
      <c r="E32" s="121">
        <v>37.272727272727273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41.111111111111114</v>
      </c>
      <c r="D33" s="3"/>
      <c r="E33" s="121">
        <v>38.18181818181818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33.333333333333336</v>
      </c>
      <c r="D34" s="3"/>
      <c r="E34" s="121">
        <v>30.90909090909091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43.333333333333336</v>
      </c>
      <c r="D35" s="3"/>
      <c r="E35" s="121">
        <v>34.545454545454547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37.777777777777779</v>
      </c>
      <c r="D36" s="3"/>
      <c r="E36" s="121">
        <v>34.545454545454547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41.111111111111114</v>
      </c>
      <c r="D37" s="3"/>
      <c r="E37" s="121">
        <v>36.363636363636367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40</v>
      </c>
      <c r="D38" s="3"/>
      <c r="E38" s="121">
        <v>33.636363636363633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37.777777777777779</v>
      </c>
      <c r="D39" s="3"/>
      <c r="E39" s="121">
        <v>32.727272727272727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42.222222222222221</v>
      </c>
      <c r="D40" s="3"/>
      <c r="E40" s="121">
        <v>35.454545454545453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43.333333333333336</v>
      </c>
      <c r="D41" s="3"/>
      <c r="E41" s="121">
        <v>37.272727272727273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40</v>
      </c>
      <c r="D42" s="3"/>
      <c r="E42" s="121">
        <v>37.272727272727273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38.888888888888886</v>
      </c>
      <c r="D43" s="3"/>
      <c r="E43" s="121">
        <v>37.272727272727273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44.444444444444443</v>
      </c>
      <c r="D44" s="3"/>
      <c r="E44" s="121">
        <v>36.363636363636367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40</v>
      </c>
      <c r="D45" s="3"/>
      <c r="E45" s="121">
        <v>33.636363636363633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40</v>
      </c>
      <c r="D46" s="3"/>
      <c r="E46" s="121">
        <v>36.363636363636367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48.888888888888886</v>
      </c>
      <c r="D47" s="3"/>
      <c r="E47" s="121">
        <v>37.272727272727273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50</v>
      </c>
      <c r="D48" s="3"/>
      <c r="E48" s="121">
        <v>44.545454545454547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47.777777777777779</v>
      </c>
      <c r="D49" s="3"/>
      <c r="E49" s="121">
        <v>39.090909090909093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37.777777777777779</v>
      </c>
      <c r="D50" s="3"/>
      <c r="E50" s="121">
        <v>37.272727272727273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43.333333333333336</v>
      </c>
      <c r="D51" s="3"/>
      <c r="E51" s="121">
        <v>35.454545454545453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40</v>
      </c>
      <c r="D52" s="3"/>
      <c r="E52" s="121">
        <v>33.636363636363633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42.222222222222221</v>
      </c>
      <c r="D53" s="112"/>
      <c r="E53" s="121">
        <v>35.454545454545453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45.555555555555557</v>
      </c>
      <c r="D54" s="112"/>
      <c r="E54" s="121">
        <v>31.818181818181817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45.555555555555557</v>
      </c>
      <c r="D55" s="3"/>
      <c r="E55" s="121">
        <v>30.90909090909091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43.333333333333336</v>
      </c>
      <c r="D56" s="3"/>
      <c r="E56" s="121">
        <v>35.454545454545453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37.777777777777779</v>
      </c>
      <c r="D57" s="3"/>
      <c r="E57" s="121">
        <v>34.545454545454547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42.222222222222221</v>
      </c>
      <c r="D58" s="3"/>
      <c r="E58" s="121">
        <v>36.363636363636367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37.777777777777779</v>
      </c>
      <c r="D59" s="3"/>
      <c r="E59" s="121">
        <v>35.454545454545453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42.222222222222221</v>
      </c>
      <c r="D60" s="3"/>
      <c r="E60" s="121">
        <v>36.363636363636367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44.444444444444443</v>
      </c>
      <c r="D61" s="3"/>
      <c r="E61" s="121">
        <v>34.545454545454547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43.333333333333336</v>
      </c>
      <c r="D62" s="3"/>
      <c r="E62" s="121">
        <v>35.454545454545453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45.555555555555557</v>
      </c>
      <c r="D63" s="3"/>
      <c r="E63" s="121">
        <v>38.18181818181818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46.666666666666664</v>
      </c>
      <c r="D64" s="3"/>
      <c r="E64" s="121">
        <v>33.636363636363633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46.666666666666664</v>
      </c>
      <c r="D65" s="3"/>
      <c r="E65" s="121">
        <v>36.363636363636367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170804130093</v>
      </c>
      <c r="C66" s="121">
        <v>33.333333333333336</v>
      </c>
      <c r="D66" s="3"/>
      <c r="E66" s="121">
        <v>0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170804130094</v>
      </c>
      <c r="C67" s="121">
        <v>38.888888888888886</v>
      </c>
      <c r="D67" s="3"/>
      <c r="E67" s="121">
        <v>31.818181818181817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170804130096</v>
      </c>
      <c r="C68" s="121">
        <v>8.8888888888888893</v>
      </c>
      <c r="D68" s="3"/>
      <c r="E68" s="121">
        <v>0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170804130097</v>
      </c>
      <c r="C69" s="121">
        <v>44.444444444444443</v>
      </c>
      <c r="D69" s="3"/>
      <c r="E69" s="121">
        <v>38.18181818181818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170804130099</v>
      </c>
      <c r="C70" s="121">
        <v>38.888888888888886</v>
      </c>
      <c r="D70" s="3"/>
      <c r="E70" s="121">
        <v>32.727272727272727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170804130101</v>
      </c>
      <c r="C71" s="121">
        <v>14.444444444444445</v>
      </c>
      <c r="D71" s="3"/>
      <c r="E71" s="121">
        <v>0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170804130102</v>
      </c>
      <c r="C72" s="121">
        <v>45.555555555555557</v>
      </c>
      <c r="D72" s="3"/>
      <c r="E72" s="121">
        <v>40.909090909090907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170804130103</v>
      </c>
      <c r="C73" s="121">
        <v>40</v>
      </c>
      <c r="D73" s="3"/>
      <c r="E73" s="121">
        <v>39.090909090909093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170804130104</v>
      </c>
      <c r="C74" s="121">
        <v>43.333333333333336</v>
      </c>
      <c r="D74" s="3"/>
      <c r="E74" s="121">
        <v>37.272727272727273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170804130105</v>
      </c>
      <c r="C75" s="121">
        <v>43.333333333333336</v>
      </c>
      <c r="D75" s="3"/>
      <c r="E75" s="121">
        <v>34.545454545454547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170804130106</v>
      </c>
      <c r="C76" s="121">
        <v>43.333333333333336</v>
      </c>
      <c r="D76" s="3"/>
      <c r="E76" s="121">
        <v>40.909090909090907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170804130107</v>
      </c>
      <c r="C77" s="121">
        <v>42.222222222222221</v>
      </c>
      <c r="D77" s="3"/>
      <c r="E77" s="121">
        <v>38.18181818181818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170804130108</v>
      </c>
      <c r="C78" s="121">
        <v>43.333333333333336</v>
      </c>
      <c r="D78" s="3"/>
      <c r="E78" s="121">
        <v>35.454545454545453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170804130109</v>
      </c>
      <c r="C79" s="121">
        <v>33.333333333333336</v>
      </c>
      <c r="D79" s="3"/>
      <c r="E79" s="121">
        <v>13.636363636363637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170804130110</v>
      </c>
      <c r="C80" s="121">
        <v>44.444444444444443</v>
      </c>
      <c r="D80" s="3"/>
      <c r="E80" s="121">
        <v>38.18181818181818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170804130112</v>
      </c>
      <c r="C81" s="121">
        <v>45.555555555555557</v>
      </c>
      <c r="D81" s="112"/>
      <c r="E81" s="121">
        <v>35.454545454545453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170804130113</v>
      </c>
      <c r="C82" s="121">
        <v>41.111111111111114</v>
      </c>
      <c r="D82" s="112"/>
      <c r="E82" s="121">
        <v>34.545454545454547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 t="s">
        <v>0</v>
      </c>
      <c r="C83" s="121">
        <v>42.222222222222221</v>
      </c>
      <c r="D83" s="3"/>
      <c r="E83" s="121">
        <v>39.090909090909093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170804130118</v>
      </c>
      <c r="C84" s="121">
        <v>43.333333333333336</v>
      </c>
      <c r="D84" s="5"/>
      <c r="E84" s="121">
        <v>35.454545454545453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121FA-A2DA-4A4E-9009-19E34F0AA0C6}">
  <dimension ref="A1:T282"/>
  <sheetViews>
    <sheetView workbookViewId="0">
      <selection activeCell="I26" sqref="I26"/>
    </sheetView>
  </sheetViews>
  <sheetFormatPr defaultRowHeight="15" x14ac:dyDescent="0.25"/>
  <cols>
    <col min="2" max="2" width="21.85546875" customWidth="1"/>
    <col min="258" max="258" width="21.85546875" customWidth="1"/>
    <col min="514" max="514" width="21.85546875" customWidth="1"/>
    <col min="770" max="770" width="21.85546875" customWidth="1"/>
    <col min="1026" max="1026" width="21.85546875" customWidth="1"/>
    <col min="1282" max="1282" width="21.85546875" customWidth="1"/>
    <col min="1538" max="1538" width="21.85546875" customWidth="1"/>
    <col min="1794" max="1794" width="21.85546875" customWidth="1"/>
    <col min="2050" max="2050" width="21.85546875" customWidth="1"/>
    <col min="2306" max="2306" width="21.85546875" customWidth="1"/>
    <col min="2562" max="2562" width="21.85546875" customWidth="1"/>
    <col min="2818" max="2818" width="21.85546875" customWidth="1"/>
    <col min="3074" max="3074" width="21.85546875" customWidth="1"/>
    <col min="3330" max="3330" width="21.85546875" customWidth="1"/>
    <col min="3586" max="3586" width="21.85546875" customWidth="1"/>
    <col min="3842" max="3842" width="21.85546875" customWidth="1"/>
    <col min="4098" max="4098" width="21.85546875" customWidth="1"/>
    <col min="4354" max="4354" width="21.85546875" customWidth="1"/>
    <col min="4610" max="4610" width="21.85546875" customWidth="1"/>
    <col min="4866" max="4866" width="21.85546875" customWidth="1"/>
    <col min="5122" max="5122" width="21.85546875" customWidth="1"/>
    <col min="5378" max="5378" width="21.85546875" customWidth="1"/>
    <col min="5634" max="5634" width="21.85546875" customWidth="1"/>
    <col min="5890" max="5890" width="21.85546875" customWidth="1"/>
    <col min="6146" max="6146" width="21.85546875" customWidth="1"/>
    <col min="6402" max="6402" width="21.85546875" customWidth="1"/>
    <col min="6658" max="6658" width="21.85546875" customWidth="1"/>
    <col min="6914" max="6914" width="21.85546875" customWidth="1"/>
    <col min="7170" max="7170" width="21.85546875" customWidth="1"/>
    <col min="7426" max="7426" width="21.85546875" customWidth="1"/>
    <col min="7682" max="7682" width="21.85546875" customWidth="1"/>
    <col min="7938" max="7938" width="21.85546875" customWidth="1"/>
    <col min="8194" max="8194" width="21.85546875" customWidth="1"/>
    <col min="8450" max="8450" width="21.85546875" customWidth="1"/>
    <col min="8706" max="8706" width="21.85546875" customWidth="1"/>
    <col min="8962" max="8962" width="21.85546875" customWidth="1"/>
    <col min="9218" max="9218" width="21.85546875" customWidth="1"/>
    <col min="9474" max="9474" width="21.85546875" customWidth="1"/>
    <col min="9730" max="9730" width="21.85546875" customWidth="1"/>
    <col min="9986" max="9986" width="21.85546875" customWidth="1"/>
    <col min="10242" max="10242" width="21.85546875" customWidth="1"/>
    <col min="10498" max="10498" width="21.85546875" customWidth="1"/>
    <col min="10754" max="10754" width="21.85546875" customWidth="1"/>
    <col min="11010" max="11010" width="21.85546875" customWidth="1"/>
    <col min="11266" max="11266" width="21.85546875" customWidth="1"/>
    <col min="11522" max="11522" width="21.85546875" customWidth="1"/>
    <col min="11778" max="11778" width="21.85546875" customWidth="1"/>
    <col min="12034" max="12034" width="21.85546875" customWidth="1"/>
    <col min="12290" max="12290" width="21.85546875" customWidth="1"/>
    <col min="12546" max="12546" width="21.85546875" customWidth="1"/>
    <col min="12802" max="12802" width="21.85546875" customWidth="1"/>
    <col min="13058" max="13058" width="21.85546875" customWidth="1"/>
    <col min="13314" max="13314" width="21.85546875" customWidth="1"/>
    <col min="13570" max="13570" width="21.85546875" customWidth="1"/>
    <col min="13826" max="13826" width="21.85546875" customWidth="1"/>
    <col min="14082" max="14082" width="21.85546875" customWidth="1"/>
    <col min="14338" max="14338" width="21.85546875" customWidth="1"/>
    <col min="14594" max="14594" width="21.85546875" customWidth="1"/>
    <col min="14850" max="14850" width="21.85546875" customWidth="1"/>
    <col min="15106" max="15106" width="21.85546875" customWidth="1"/>
    <col min="15362" max="15362" width="21.85546875" customWidth="1"/>
    <col min="15618" max="15618" width="21.85546875" customWidth="1"/>
    <col min="15874" max="15874" width="21.85546875" customWidth="1"/>
    <col min="16130" max="16130" width="21.855468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241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242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243</v>
      </c>
      <c r="B5" s="173"/>
      <c r="C5" s="173"/>
      <c r="D5" s="173"/>
      <c r="E5" s="174"/>
      <c r="F5" s="69"/>
      <c r="G5" s="26" t="s">
        <v>38</v>
      </c>
      <c r="H5" s="40">
        <f>D12</f>
        <v>83.455882352941174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89.705882352941174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86.580882352941174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46.153846153846153</v>
      </c>
      <c r="D11" s="3">
        <f>COUNTIF(C11:C272,"&gt;="&amp;D10)</f>
        <v>227</v>
      </c>
      <c r="E11" s="121">
        <v>34.117647058823501</v>
      </c>
      <c r="F11" s="95">
        <f>COUNTIF(E11:E272,"&gt;="&amp;F10)</f>
        <v>244</v>
      </c>
      <c r="G11" s="108" t="s">
        <v>5</v>
      </c>
      <c r="H11" s="144">
        <v>2</v>
      </c>
      <c r="I11" s="144">
        <v>2</v>
      </c>
      <c r="J11" s="144">
        <v>2</v>
      </c>
      <c r="K11" s="144">
        <v>1</v>
      </c>
      <c r="L11" s="144">
        <v>1</v>
      </c>
      <c r="M11" s="144">
        <v>1</v>
      </c>
      <c r="N11" s="144">
        <v>2</v>
      </c>
      <c r="O11" s="144">
        <v>1</v>
      </c>
      <c r="P11" s="144">
        <v>2</v>
      </c>
      <c r="Q11" s="17">
        <v>2</v>
      </c>
      <c r="R11" s="17">
        <v>1</v>
      </c>
      <c r="S11" s="17">
        <v>1</v>
      </c>
      <c r="T11" s="51"/>
    </row>
    <row r="12" spans="1:20" ht="15.75" x14ac:dyDescent="0.25">
      <c r="A12" s="2">
        <v>2</v>
      </c>
      <c r="B12" s="4">
        <v>170804130004</v>
      </c>
      <c r="C12" s="121">
        <v>45.384615384615387</v>
      </c>
      <c r="D12" s="96">
        <f>(227/272)*100</f>
        <v>83.455882352941174</v>
      </c>
      <c r="E12" s="121">
        <v>32.941176470588232</v>
      </c>
      <c r="F12" s="97">
        <f>(244/272)*100</f>
        <v>89.705882352941174</v>
      </c>
      <c r="G12" s="108" t="s">
        <v>4</v>
      </c>
      <c r="H12" s="144">
        <v>2</v>
      </c>
      <c r="I12" s="144">
        <v>2</v>
      </c>
      <c r="J12" s="144">
        <v>2</v>
      </c>
      <c r="K12" s="144">
        <v>1</v>
      </c>
      <c r="L12" s="144">
        <v>2</v>
      </c>
      <c r="M12" s="144">
        <v>2</v>
      </c>
      <c r="N12" s="144">
        <v>2</v>
      </c>
      <c r="O12" s="144">
        <v>1</v>
      </c>
      <c r="P12" s="144">
        <v>2</v>
      </c>
      <c r="Q12" s="17">
        <v>2</v>
      </c>
      <c r="R12" s="17">
        <v>1</v>
      </c>
      <c r="S12" s="17"/>
      <c r="T12" s="51"/>
    </row>
    <row r="13" spans="1:20" ht="15.75" x14ac:dyDescent="0.25">
      <c r="A13" s="2">
        <v>3</v>
      </c>
      <c r="B13" s="4">
        <v>170804130005</v>
      </c>
      <c r="C13" s="121">
        <v>44.615384615384613</v>
      </c>
      <c r="D13" s="96"/>
      <c r="E13" s="121">
        <v>38.235294117647058</v>
      </c>
      <c r="F13" s="131"/>
      <c r="G13" s="108" t="s">
        <v>3</v>
      </c>
      <c r="H13" s="144">
        <v>2</v>
      </c>
      <c r="I13" s="144">
        <v>2</v>
      </c>
      <c r="J13" s="144">
        <v>1</v>
      </c>
      <c r="K13" s="144">
        <v>2</v>
      </c>
      <c r="L13" s="144">
        <v>2</v>
      </c>
      <c r="M13" s="144">
        <v>2</v>
      </c>
      <c r="N13" s="144">
        <v>2</v>
      </c>
      <c r="O13" s="144">
        <v>1</v>
      </c>
      <c r="P13" s="144">
        <v>2</v>
      </c>
      <c r="Q13" s="17">
        <v>2</v>
      </c>
      <c r="R13" s="17">
        <v>1</v>
      </c>
      <c r="S13" s="17"/>
      <c r="T13" s="51">
        <v>1</v>
      </c>
    </row>
    <row r="14" spans="1:20" ht="15.75" x14ac:dyDescent="0.25">
      <c r="A14" s="2">
        <v>4</v>
      </c>
      <c r="B14" s="4">
        <v>170804130006</v>
      </c>
      <c r="C14" s="121">
        <v>43.846153846153847</v>
      </c>
      <c r="D14" s="3"/>
      <c r="E14" s="121">
        <v>34.117647058823529</v>
      </c>
      <c r="F14" s="109"/>
      <c r="G14" s="108" t="s">
        <v>87</v>
      </c>
      <c r="H14" s="144">
        <v>2</v>
      </c>
      <c r="I14" s="144">
        <v>2</v>
      </c>
      <c r="J14" s="144">
        <v>2</v>
      </c>
      <c r="K14" s="144">
        <v>2</v>
      </c>
      <c r="L14" s="144">
        <v>2</v>
      </c>
      <c r="M14" s="144">
        <v>2</v>
      </c>
      <c r="N14" s="144">
        <v>2</v>
      </c>
      <c r="O14" s="144">
        <v>1</v>
      </c>
      <c r="P14" s="144">
        <v>2</v>
      </c>
      <c r="Q14" s="17">
        <v>2</v>
      </c>
      <c r="R14" s="17">
        <v>1</v>
      </c>
      <c r="S14" s="17"/>
      <c r="T14" s="51">
        <v>2</v>
      </c>
    </row>
    <row r="15" spans="1:20" ht="15.75" x14ac:dyDescent="0.25">
      <c r="A15" s="2">
        <v>5</v>
      </c>
      <c r="B15" s="4">
        <v>170804130009</v>
      </c>
      <c r="C15" s="121">
        <v>46.92307692307692</v>
      </c>
      <c r="D15" s="3"/>
      <c r="E15" s="121">
        <v>32.941176470588232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2</v>
      </c>
      <c r="J15" s="59">
        <f t="shared" si="0"/>
        <v>1.75</v>
      </c>
      <c r="K15" s="59">
        <f t="shared" si="0"/>
        <v>1.5</v>
      </c>
      <c r="L15" s="59">
        <f t="shared" si="0"/>
        <v>1.75</v>
      </c>
      <c r="M15" s="59">
        <f t="shared" si="0"/>
        <v>1.75</v>
      </c>
      <c r="N15" s="59">
        <f t="shared" si="0"/>
        <v>2</v>
      </c>
      <c r="O15" s="59">
        <f t="shared" si="0"/>
        <v>1</v>
      </c>
      <c r="P15" s="59">
        <f t="shared" si="0"/>
        <v>2</v>
      </c>
      <c r="Q15" s="59">
        <f t="shared" si="0"/>
        <v>2</v>
      </c>
      <c r="R15" s="59">
        <f t="shared" si="0"/>
        <v>1</v>
      </c>
      <c r="S15" s="59">
        <f t="shared" si="0"/>
        <v>1</v>
      </c>
      <c r="T15" s="59">
        <f t="shared" si="0"/>
        <v>1.5</v>
      </c>
    </row>
    <row r="16" spans="1:20" ht="15.75" x14ac:dyDescent="0.25">
      <c r="A16" s="2">
        <v>6</v>
      </c>
      <c r="B16" s="4">
        <v>170804130010</v>
      </c>
      <c r="C16" s="121">
        <v>45.384615384615387</v>
      </c>
      <c r="D16" s="3"/>
      <c r="E16" s="121">
        <v>33.529411764705884</v>
      </c>
      <c r="F16" s="109"/>
      <c r="G16" s="102" t="s">
        <v>1</v>
      </c>
      <c r="H16" s="103">
        <f>(86.58)*H15/100</f>
        <v>1.7316</v>
      </c>
      <c r="I16" s="103">
        <f t="shared" ref="I16:T16" si="1">(86.58)*I15/100</f>
        <v>1.7316</v>
      </c>
      <c r="J16" s="103">
        <f t="shared" si="1"/>
        <v>1.5151499999999998</v>
      </c>
      <c r="K16" s="103">
        <f t="shared" si="1"/>
        <v>1.2987</v>
      </c>
      <c r="L16" s="103">
        <f t="shared" si="1"/>
        <v>1.5151499999999998</v>
      </c>
      <c r="M16" s="103">
        <f t="shared" si="1"/>
        <v>1.5151499999999998</v>
      </c>
      <c r="N16" s="103">
        <f t="shared" si="1"/>
        <v>1.7316</v>
      </c>
      <c r="O16" s="103">
        <f t="shared" si="1"/>
        <v>0.86580000000000001</v>
      </c>
      <c r="P16" s="103">
        <f t="shared" si="1"/>
        <v>1.7316</v>
      </c>
      <c r="Q16" s="103">
        <f t="shared" si="1"/>
        <v>1.7316</v>
      </c>
      <c r="R16" s="103">
        <f t="shared" si="1"/>
        <v>0.86580000000000001</v>
      </c>
      <c r="S16" s="103">
        <f t="shared" si="1"/>
        <v>0.86580000000000001</v>
      </c>
      <c r="T16" s="103">
        <f t="shared" si="1"/>
        <v>1.2987</v>
      </c>
    </row>
    <row r="17" spans="1:20" x14ac:dyDescent="0.25">
      <c r="A17" s="2">
        <v>7</v>
      </c>
      <c r="B17" s="4">
        <v>170804130012</v>
      </c>
      <c r="C17" s="121">
        <v>40</v>
      </c>
      <c r="D17" s="3"/>
      <c r="E17" s="121">
        <v>30.588235294117649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26.923076923076923</v>
      </c>
      <c r="D18" s="3"/>
      <c r="E18" s="121">
        <v>37.058823529411768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40.769230769230766</v>
      </c>
      <c r="D19" s="3"/>
      <c r="E19" s="121">
        <v>38.823529411764703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24.615384615384617</v>
      </c>
      <c r="D20" s="3"/>
      <c r="E20" s="121">
        <v>34.117647058823529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33.846153846153847</v>
      </c>
      <c r="D21" s="3"/>
      <c r="E21" s="121">
        <v>32.941176470588232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40</v>
      </c>
      <c r="D22" s="3"/>
      <c r="E22" s="121">
        <v>32.941176470588232</v>
      </c>
      <c r="F22" s="49"/>
      <c r="G22" s="2"/>
      <c r="H22" s="104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35.384615384615387</v>
      </c>
      <c r="D23" s="3"/>
      <c r="E23" s="121">
        <v>31.176470588235293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36.153846153846153</v>
      </c>
      <c r="D24" s="3"/>
      <c r="E24" s="121">
        <v>29.411764705882351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25.384615384615383</v>
      </c>
      <c r="D25" s="3"/>
      <c r="E25" s="121">
        <v>32.941176470588232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43.07692307692308</v>
      </c>
      <c r="D26" s="112"/>
      <c r="E26" s="121">
        <v>37.058823529411768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45.384615384615387</v>
      </c>
      <c r="D27" s="3"/>
      <c r="E27" s="121">
        <v>37.058823529411768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45.384615384615387</v>
      </c>
      <c r="D28" s="3"/>
      <c r="E28" s="121">
        <v>40.588235294117645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41.53846153846154</v>
      </c>
      <c r="D29" s="3"/>
      <c r="E29" s="121">
        <v>30.588235294117649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40</v>
      </c>
      <c r="D30" s="3"/>
      <c r="E30" s="121">
        <v>35.882352941176471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35.384615384615387</v>
      </c>
      <c r="D31" s="3"/>
      <c r="E31" s="121">
        <v>30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33.07692307692308</v>
      </c>
      <c r="D32" s="3"/>
      <c r="E32" s="121">
        <v>9.4117647058823533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45.384615384615387</v>
      </c>
      <c r="D33" s="3"/>
      <c r="E33" s="121">
        <v>33.529411764705884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35.384615384615387</v>
      </c>
      <c r="D34" s="3"/>
      <c r="E34" s="121">
        <v>27.647058823529413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41.53846153846154</v>
      </c>
      <c r="D35" s="3"/>
      <c r="E35" s="121">
        <v>37.058823529411768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46.92307692307692</v>
      </c>
      <c r="D36" s="3"/>
      <c r="E36" s="121">
        <v>38.235294117647058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47.692307692307693</v>
      </c>
      <c r="D37" s="3"/>
      <c r="E37" s="121">
        <v>40.588235294117645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38.46153846153846</v>
      </c>
      <c r="D38" s="3"/>
      <c r="E38" s="121">
        <v>37.058823529411768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34.615384615384613</v>
      </c>
      <c r="D39" s="3"/>
      <c r="E39" s="121">
        <v>31.764705882352942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41.53846153846154</v>
      </c>
      <c r="D40" s="3"/>
      <c r="E40" s="121">
        <v>37.647058823529413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46.92307692307692</v>
      </c>
      <c r="D41" s="3"/>
      <c r="E41" s="121">
        <v>38.823529411764703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43.846153846153847</v>
      </c>
      <c r="D42" s="3"/>
      <c r="E42" s="121">
        <v>35.294117647058826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46.153846153846153</v>
      </c>
      <c r="D43" s="3"/>
      <c r="E43" s="121">
        <v>38.823529411764703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26.153846153846153</v>
      </c>
      <c r="D44" s="3"/>
      <c r="E44" s="121">
        <v>34.705882352941174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42.307692307692307</v>
      </c>
      <c r="D45" s="3"/>
      <c r="E45" s="121">
        <v>32.352941176470587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45.384615384615387</v>
      </c>
      <c r="D46" s="3"/>
      <c r="E46" s="121">
        <v>37.058823529411768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46.92307692307692</v>
      </c>
      <c r="D47" s="3"/>
      <c r="E47" s="121">
        <v>38.823529411764703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49.230769230769234</v>
      </c>
      <c r="D48" s="3"/>
      <c r="E48" s="121">
        <v>40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46.92307692307692</v>
      </c>
      <c r="D49" s="3"/>
      <c r="E49" s="121">
        <v>34.117647058823529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30.76923076923077</v>
      </c>
      <c r="D50" s="3"/>
      <c r="E50" s="121">
        <v>38.235294117647058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43.846153846153847</v>
      </c>
      <c r="D51" s="3"/>
      <c r="E51" s="121">
        <v>41.176470588235297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46.153846153846153</v>
      </c>
      <c r="D52" s="3"/>
      <c r="E52" s="121">
        <v>35.294117647058826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42.307692307692307</v>
      </c>
      <c r="D53" s="112"/>
      <c r="E53" s="121">
        <v>34.705882352941174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46.92307692307692</v>
      </c>
      <c r="D54" s="112"/>
      <c r="E54" s="121">
        <v>35.294117647058826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45.384615384615387</v>
      </c>
      <c r="D55" s="3"/>
      <c r="E55" s="121">
        <v>32.941176470588232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48.46153846153846</v>
      </c>
      <c r="D56" s="3"/>
      <c r="E56" s="121">
        <v>37.058823529411768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38.46153846153846</v>
      </c>
      <c r="D57" s="3"/>
      <c r="E57" s="121">
        <v>27.647058823529413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46.92307692307692</v>
      </c>
      <c r="D58" s="3"/>
      <c r="E58" s="121">
        <v>36.470588235294116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46.153846153846153</v>
      </c>
      <c r="D59" s="3"/>
      <c r="E59" s="121">
        <v>34.117647058823529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45.384615384615387</v>
      </c>
      <c r="D60" s="3"/>
      <c r="E60" s="121">
        <v>34.117647058823529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43.07692307692308</v>
      </c>
      <c r="D61" s="3"/>
      <c r="E61" s="121">
        <v>37.058823529411768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46.92307692307692</v>
      </c>
      <c r="D62" s="3"/>
      <c r="E62" s="121">
        <v>35.882352941176471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46.153846153846153</v>
      </c>
      <c r="D63" s="3"/>
      <c r="E63" s="121">
        <v>33.529411764705884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45.384615384615387</v>
      </c>
      <c r="D64" s="3"/>
      <c r="E64" s="121">
        <v>31.176470588235293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49.230769230769234</v>
      </c>
      <c r="D65" s="3"/>
      <c r="E65" s="121">
        <v>36.470588235294116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170804130093</v>
      </c>
      <c r="C66" s="121">
        <v>33.07692307692308</v>
      </c>
      <c r="D66" s="3"/>
      <c r="E66" s="121">
        <v>9.4117647058823533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170804130094</v>
      </c>
      <c r="C67" s="121">
        <v>33.07692307692308</v>
      </c>
      <c r="D67" s="3"/>
      <c r="E67" s="121">
        <v>27.647058823529413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170804130097</v>
      </c>
      <c r="C68" s="121">
        <v>42.307692307692307</v>
      </c>
      <c r="D68" s="3"/>
      <c r="E68" s="121">
        <v>40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170804130099</v>
      </c>
      <c r="C69" s="121">
        <v>47.692307692307693</v>
      </c>
      <c r="D69" s="3"/>
      <c r="E69" s="121">
        <v>36.470588235294116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170804130101</v>
      </c>
      <c r="C70" s="121">
        <v>30</v>
      </c>
      <c r="D70" s="3"/>
      <c r="E70" s="121">
        <v>0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170804130102</v>
      </c>
      <c r="C71" s="121">
        <v>46.153846153846153</v>
      </c>
      <c r="D71" s="3"/>
      <c r="E71" s="121">
        <v>37.058823529411768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170804130103</v>
      </c>
      <c r="C72" s="121">
        <v>41.53846153846154</v>
      </c>
      <c r="D72" s="3"/>
      <c r="E72" s="121">
        <v>40.588235294117645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170804130104</v>
      </c>
      <c r="C73" s="121">
        <v>42.307692307692307</v>
      </c>
      <c r="D73" s="3"/>
      <c r="E73" s="121">
        <v>37.647058823529413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170804130105</v>
      </c>
      <c r="C74" s="121">
        <v>41.53846153846154</v>
      </c>
      <c r="D74" s="3"/>
      <c r="E74" s="121">
        <v>38.823529411764703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170804130106</v>
      </c>
      <c r="C75" s="121">
        <v>45.384615384615387</v>
      </c>
      <c r="D75" s="3"/>
      <c r="E75" s="121">
        <v>38.235294117647058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170804130107</v>
      </c>
      <c r="C76" s="121">
        <v>45.384615384615387</v>
      </c>
      <c r="D76" s="3"/>
      <c r="E76" s="121">
        <v>39.411764705882355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170804130108</v>
      </c>
      <c r="C77" s="121">
        <v>42.307692307692307</v>
      </c>
      <c r="D77" s="3"/>
      <c r="E77" s="121">
        <v>35.882352941176471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170804130109</v>
      </c>
      <c r="C78" s="121">
        <v>28.46153846153846</v>
      </c>
      <c r="D78" s="3"/>
      <c r="E78" s="121">
        <v>0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170804130110</v>
      </c>
      <c r="C79" s="121">
        <v>43.07692307692308</v>
      </c>
      <c r="D79" s="3"/>
      <c r="E79" s="121">
        <v>32.352941176470587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170804130112</v>
      </c>
      <c r="C80" s="121">
        <v>43.07692307692308</v>
      </c>
      <c r="D80" s="3"/>
      <c r="E80" s="121">
        <v>34.117647058823529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170804130113</v>
      </c>
      <c r="C81" s="121">
        <v>34.615384615384613</v>
      </c>
      <c r="D81" s="112"/>
      <c r="E81" s="121">
        <v>35.882352941176471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170804130117</v>
      </c>
      <c r="C82" s="121">
        <v>45.384615384615387</v>
      </c>
      <c r="D82" s="112"/>
      <c r="E82" s="121">
        <v>38.235294117647058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170804130118</v>
      </c>
      <c r="C83" s="121">
        <v>45.384615384615387</v>
      </c>
      <c r="D83" s="3"/>
      <c r="E83" s="121">
        <v>37.647058823529413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170804130119</v>
      </c>
      <c r="C84" s="121">
        <v>46.92307692307692</v>
      </c>
      <c r="D84" s="5"/>
      <c r="E84" s="121">
        <v>35.294117647058826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170804130120</v>
      </c>
      <c r="C85" s="121">
        <v>43.846153846153847</v>
      </c>
      <c r="D85" s="115"/>
      <c r="E85" s="121">
        <v>36.470588235294116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170804130123</v>
      </c>
      <c r="C86" s="121">
        <v>41.53846153846154</v>
      </c>
      <c r="D86" s="5"/>
      <c r="E86" s="121">
        <v>33.529411764705884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170804130124</v>
      </c>
      <c r="C87" s="121">
        <v>26.153846153846153</v>
      </c>
      <c r="D87" s="116"/>
      <c r="E87" s="121">
        <v>36.470588235294116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170804130125</v>
      </c>
      <c r="C88" s="121">
        <v>36.153846153846153</v>
      </c>
      <c r="D88" s="5"/>
      <c r="E88" s="121">
        <v>40.588235294117645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170804130126</v>
      </c>
      <c r="C89" s="121">
        <v>47.692307692307693</v>
      </c>
      <c r="D89" s="5"/>
      <c r="E89" s="121">
        <v>35.882352941176471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170804130127</v>
      </c>
      <c r="C90" s="121">
        <v>29.23076923076923</v>
      </c>
      <c r="D90" s="5"/>
      <c r="E90" s="121">
        <v>35.294117647058826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170804130128</v>
      </c>
      <c r="C91" s="121">
        <v>40.769230769230766</v>
      </c>
      <c r="D91" s="5"/>
      <c r="E91" s="121">
        <v>30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170804130131</v>
      </c>
      <c r="C92" s="121">
        <v>25.384615384615383</v>
      </c>
      <c r="D92" s="5"/>
      <c r="E92" s="121">
        <v>38.235294117647058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170804130132</v>
      </c>
      <c r="C93" s="121">
        <v>26.153846153846153</v>
      </c>
      <c r="D93" s="5"/>
      <c r="E93" s="121">
        <v>34.705882352941174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170804130133</v>
      </c>
      <c r="C94" s="121">
        <v>41.53846153846154</v>
      </c>
      <c r="D94" s="5"/>
      <c r="E94" s="121">
        <v>34.705882352941174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170804130134</v>
      </c>
      <c r="C95" s="121">
        <v>45.384615384615387</v>
      </c>
      <c r="D95" s="5"/>
      <c r="E95" s="121">
        <v>39.411764705882355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170804130136</v>
      </c>
      <c r="C96" s="121">
        <v>36.92307692307692</v>
      </c>
      <c r="D96" s="5"/>
      <c r="E96" s="121">
        <v>38.235294117647058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170804130137</v>
      </c>
      <c r="C97" s="121">
        <v>36.153846153846153</v>
      </c>
      <c r="D97" s="5"/>
      <c r="E97" s="121">
        <v>37.647058823529413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170804130139</v>
      </c>
      <c r="C98" s="121">
        <v>36.153846153846153</v>
      </c>
      <c r="D98" s="5"/>
      <c r="E98" s="121">
        <v>40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170804130140</v>
      </c>
      <c r="C99" s="121">
        <v>46.153846153846153</v>
      </c>
      <c r="D99" s="5"/>
      <c r="E99" s="121">
        <v>37.647058823529413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170804130142</v>
      </c>
      <c r="C100" s="121">
        <v>37.692307692307693</v>
      </c>
      <c r="D100" s="5"/>
      <c r="E100" s="121">
        <v>38.823529411764703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170804130143</v>
      </c>
      <c r="C101" s="121">
        <v>39.230769230769234</v>
      </c>
      <c r="D101" s="5"/>
      <c r="E101" s="121">
        <v>40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170804130144</v>
      </c>
      <c r="C102" s="121">
        <v>34.615384615384613</v>
      </c>
      <c r="D102" s="5"/>
      <c r="E102" s="121">
        <v>35.882352941176471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170804130145</v>
      </c>
      <c r="C103" s="121">
        <v>39.230769230769234</v>
      </c>
      <c r="D103" s="5"/>
      <c r="E103" s="121">
        <v>40.588235294117645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170804130146</v>
      </c>
      <c r="C104" s="121">
        <v>41.53846153846154</v>
      </c>
      <c r="D104" s="2"/>
      <c r="E104" s="121">
        <v>40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170804130147</v>
      </c>
      <c r="C105" s="121">
        <v>50</v>
      </c>
      <c r="D105" s="2"/>
      <c r="E105" s="121">
        <v>38.823529411764703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170804130148</v>
      </c>
      <c r="C106" s="121">
        <v>23.076923076923077</v>
      </c>
      <c r="D106" s="2"/>
      <c r="E106" s="121">
        <v>31.764705882352942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170804130149</v>
      </c>
      <c r="C107" s="121">
        <v>37.692307692307693</v>
      </c>
      <c r="D107" s="2"/>
      <c r="E107" s="121">
        <v>29.411764705882351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170804130150</v>
      </c>
      <c r="C108" s="121">
        <v>43.07692307692308</v>
      </c>
      <c r="D108" s="2"/>
      <c r="E108" s="121">
        <v>39.411764705882355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170804130151</v>
      </c>
      <c r="C109" s="121">
        <v>31.53846153846154</v>
      </c>
      <c r="D109" s="2"/>
      <c r="E109" s="121">
        <v>37.058823529411768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170804130152</v>
      </c>
      <c r="C110" s="121">
        <v>44.615384615384613</v>
      </c>
      <c r="D110" s="2"/>
      <c r="E110" s="121">
        <v>39.411764705882355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170804130154</v>
      </c>
      <c r="C111" s="121">
        <v>39.230769230769234</v>
      </c>
      <c r="D111" s="2"/>
      <c r="E111" s="121">
        <v>40.588235294117645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170804130155</v>
      </c>
      <c r="C112" s="121">
        <v>35.384615384615387</v>
      </c>
      <c r="D112" s="2"/>
      <c r="E112" s="121">
        <v>34.705882352941174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170804130157</v>
      </c>
      <c r="C113" s="121">
        <v>35.384615384615387</v>
      </c>
      <c r="D113" s="2"/>
      <c r="E113" s="121">
        <v>39.411764705882355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170804130158</v>
      </c>
      <c r="C114" s="121">
        <v>25.384615384615383</v>
      </c>
      <c r="D114" s="2"/>
      <c r="E114" s="121">
        <v>35.882352941176471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170804130159</v>
      </c>
      <c r="C115" s="121">
        <v>33.07692307692308</v>
      </c>
      <c r="D115" s="2"/>
      <c r="E115" s="121">
        <v>35.882352941176471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170804130160</v>
      </c>
      <c r="C116" s="121">
        <v>34.615384615384613</v>
      </c>
      <c r="D116" s="2"/>
      <c r="E116" s="121">
        <v>37.058823529411768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170804130161</v>
      </c>
      <c r="C117" s="121">
        <v>43.07692307692308</v>
      </c>
      <c r="D117" s="2"/>
      <c r="E117" s="121">
        <v>37.647058823529413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170804130162</v>
      </c>
      <c r="C118" s="121">
        <v>46.153846153846153</v>
      </c>
      <c r="D118" s="2"/>
      <c r="E118" s="121">
        <v>37.647058823529413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170804130163</v>
      </c>
      <c r="C119" s="121">
        <v>45.384615384615387</v>
      </c>
      <c r="D119" s="2"/>
      <c r="E119" s="121">
        <v>12.941176470588236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170804130167</v>
      </c>
      <c r="C120" s="121">
        <v>48.46153846153846</v>
      </c>
      <c r="D120" s="2"/>
      <c r="E120" s="121">
        <v>40.588235294117645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170804130168</v>
      </c>
      <c r="C121" s="121">
        <v>36.153846153846153</v>
      </c>
      <c r="D121" s="2"/>
      <c r="E121" s="121">
        <v>35.294117647058826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170804130169</v>
      </c>
      <c r="C122" s="121">
        <v>43.846153846153847</v>
      </c>
      <c r="D122" s="2"/>
      <c r="E122" s="121">
        <v>39.411764705882355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170804130172</v>
      </c>
      <c r="C123" s="121">
        <v>41.53846153846154</v>
      </c>
      <c r="D123" s="2"/>
      <c r="E123" s="121">
        <v>37.647058823529413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170804130173</v>
      </c>
      <c r="C124" s="121">
        <v>32.307692307692307</v>
      </c>
      <c r="D124" s="2"/>
      <c r="E124" s="121">
        <v>38.823529411764703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170804130174</v>
      </c>
      <c r="C125" s="121">
        <v>35.384615384615387</v>
      </c>
      <c r="D125" s="2"/>
      <c r="E125" s="121">
        <v>33.529411764705884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170804130176</v>
      </c>
      <c r="C126" s="121">
        <v>46.92307692307692</v>
      </c>
      <c r="D126" s="2"/>
      <c r="E126" s="121">
        <v>37.058823529411768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170804130177</v>
      </c>
      <c r="C127" s="121">
        <v>46.92307692307692</v>
      </c>
      <c r="D127" s="2"/>
      <c r="E127" s="121">
        <v>44.117647058823529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170804130178</v>
      </c>
      <c r="C128" s="121">
        <v>37.692307692307693</v>
      </c>
      <c r="D128" s="2"/>
      <c r="E128" s="121">
        <v>33.529411764705884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170804130179</v>
      </c>
      <c r="C129" s="121">
        <v>23.076923076923077</v>
      </c>
      <c r="D129" s="2"/>
      <c r="E129" s="121">
        <v>7.6470588235294121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170804130180</v>
      </c>
      <c r="C130" s="121">
        <v>43.846153846153847</v>
      </c>
      <c r="D130" s="2"/>
      <c r="E130" s="121">
        <v>36.470588235294116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170804130181</v>
      </c>
      <c r="C131" s="121">
        <v>37.692307692307693</v>
      </c>
      <c r="D131" s="2"/>
      <c r="E131" s="121">
        <v>31.176470588235293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170804130183</v>
      </c>
      <c r="C132" s="121">
        <v>36.92307692307692</v>
      </c>
      <c r="D132" s="2"/>
      <c r="E132" s="121">
        <v>32.941176470588232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170804130185</v>
      </c>
      <c r="C133" s="121">
        <v>37.692307692307693</v>
      </c>
      <c r="D133" s="2"/>
      <c r="E133" s="121">
        <v>34.117647058823529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170804130186</v>
      </c>
      <c r="C134" s="121">
        <v>34.615384615384613</v>
      </c>
      <c r="D134" s="2"/>
      <c r="E134" s="121">
        <v>34.705882352941174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170804130187</v>
      </c>
      <c r="C135" s="121">
        <v>22.307692307692307</v>
      </c>
      <c r="D135" s="2"/>
      <c r="E135" s="121">
        <v>31.176470588235293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170804130188</v>
      </c>
      <c r="C136" s="121">
        <v>44.615384615384613</v>
      </c>
      <c r="D136" s="2"/>
      <c r="E136" s="121">
        <v>37.647058823529413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170804130189</v>
      </c>
      <c r="C137" s="121">
        <v>46.153846153846153</v>
      </c>
      <c r="D137" s="2"/>
      <c r="E137" s="121">
        <v>42.352941176470587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170804130190</v>
      </c>
      <c r="C138" s="121">
        <v>47.692307692307693</v>
      </c>
      <c r="D138" s="2"/>
      <c r="E138" s="121">
        <v>39.411764705882355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170804130191</v>
      </c>
      <c r="C139" s="121">
        <v>48.46153846153846</v>
      </c>
      <c r="D139" s="2"/>
      <c r="E139" s="121">
        <v>39.411764705882355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170804130192</v>
      </c>
      <c r="C140" s="121">
        <v>29.23076923076923</v>
      </c>
      <c r="D140" s="2"/>
      <c r="E140" s="121">
        <v>34.705882352941174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170804130195</v>
      </c>
      <c r="C141" s="121">
        <v>42.307692307692307</v>
      </c>
      <c r="D141" s="2"/>
      <c r="E141" s="121">
        <v>35.882352941176471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170804130196</v>
      </c>
      <c r="C142" s="121">
        <v>33.07692307692308</v>
      </c>
      <c r="D142" s="2"/>
      <c r="E142" s="121">
        <v>34.117647058823529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170804130197</v>
      </c>
      <c r="C143" s="121">
        <v>27.692307692307693</v>
      </c>
      <c r="D143" s="2"/>
      <c r="E143" s="121">
        <v>35.882352941176471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170804130198</v>
      </c>
      <c r="C144" s="121">
        <v>29.23076923076923</v>
      </c>
      <c r="D144" s="2"/>
      <c r="E144" s="121">
        <v>36.470588235294116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170804130199</v>
      </c>
      <c r="C145" s="121">
        <v>33.07692307692308</v>
      </c>
      <c r="D145" s="2"/>
      <c r="E145" s="121">
        <v>38.823529411764703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170804130200</v>
      </c>
      <c r="C146" s="121">
        <v>46.153846153846153</v>
      </c>
      <c r="D146" s="2"/>
      <c r="E146" s="121">
        <v>35.294117647058826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170804130202</v>
      </c>
      <c r="C147" s="121">
        <v>49.230769230769234</v>
      </c>
      <c r="D147" s="2"/>
      <c r="E147" s="121">
        <v>36.470588235294116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170804130203</v>
      </c>
      <c r="C148" s="121">
        <v>44.615384615384613</v>
      </c>
      <c r="D148" s="2"/>
      <c r="E148" s="121">
        <v>38.823529411764703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170804130204</v>
      </c>
      <c r="C149" s="121">
        <v>40.769230769230766</v>
      </c>
      <c r="D149" s="2"/>
      <c r="E149" s="121">
        <v>35.294117647058826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170804130205</v>
      </c>
      <c r="C150" s="121">
        <v>30</v>
      </c>
      <c r="D150" s="2"/>
      <c r="E150" s="121">
        <v>35.294117647058826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170804130206</v>
      </c>
      <c r="C151" s="121">
        <v>26.153846153846153</v>
      </c>
      <c r="D151" s="2"/>
      <c r="E151" s="121">
        <v>36.470588235294116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170804130207</v>
      </c>
      <c r="C152" s="121">
        <v>48.46153846153846</v>
      </c>
      <c r="D152" s="2"/>
      <c r="E152" s="121">
        <v>39.411764705882355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170804130208</v>
      </c>
      <c r="C153" s="121">
        <v>46.92307692307692</v>
      </c>
      <c r="D153" s="2"/>
      <c r="E153" s="121">
        <v>40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170804130209</v>
      </c>
      <c r="C154" s="121">
        <v>49.230769230769234</v>
      </c>
      <c r="D154" s="2"/>
      <c r="E154" s="121">
        <v>38.823529411764703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170804130211</v>
      </c>
      <c r="C155" s="121">
        <v>46.92307692307692</v>
      </c>
      <c r="D155" s="2"/>
      <c r="E155" s="121">
        <v>40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170804130212</v>
      </c>
      <c r="C156" s="121">
        <v>32.307692307692307</v>
      </c>
      <c r="D156" s="2"/>
      <c r="E156" s="121">
        <v>33.529411764705884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170804130213</v>
      </c>
      <c r="C157" s="121">
        <v>30.76923076923077</v>
      </c>
      <c r="D157" s="2"/>
      <c r="E157" s="121">
        <v>35.882352941176471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170804130214</v>
      </c>
      <c r="C158" s="121">
        <v>37.692307692307693</v>
      </c>
      <c r="D158" s="2"/>
      <c r="E158" s="121">
        <v>32.941176470588232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170804130216</v>
      </c>
      <c r="C159" s="121">
        <v>33.846153846153847</v>
      </c>
      <c r="D159" s="2"/>
      <c r="E159" s="121">
        <v>34.117647058823529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170804130217</v>
      </c>
      <c r="C160" s="121">
        <v>43.846153846153847</v>
      </c>
      <c r="D160" s="2"/>
      <c r="E160" s="121">
        <v>37.647058823529413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170804130218</v>
      </c>
      <c r="C161" s="121">
        <v>46.92307692307692</v>
      </c>
      <c r="D161" s="2"/>
      <c r="E161" s="121">
        <v>40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170804130220</v>
      </c>
      <c r="C162" s="121">
        <v>41.53846153846154</v>
      </c>
      <c r="D162" s="2"/>
      <c r="E162" s="121">
        <v>35.882352941176471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170804130221</v>
      </c>
      <c r="C163" s="121">
        <v>49.230769230769234</v>
      </c>
      <c r="D163" s="2"/>
      <c r="E163" s="121">
        <v>39.411764705882355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170804130222</v>
      </c>
      <c r="C164" s="121">
        <v>42.307692307692307</v>
      </c>
      <c r="D164" s="2"/>
      <c r="E164" s="121">
        <v>40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170804130223</v>
      </c>
      <c r="C165" s="121">
        <v>37.692307692307693</v>
      </c>
      <c r="D165" s="2"/>
      <c r="E165" s="121">
        <v>39.411764705882355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170804130224</v>
      </c>
      <c r="C166" s="121">
        <v>41.53846153846154</v>
      </c>
      <c r="D166" s="2"/>
      <c r="E166" s="121">
        <v>38.235294117647058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170804130226</v>
      </c>
      <c r="C167" s="121">
        <v>32.307692307692307</v>
      </c>
      <c r="D167" s="2"/>
      <c r="E167" s="121">
        <v>32.941176470588232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170804130227</v>
      </c>
      <c r="C168" s="121">
        <v>31.53846153846154</v>
      </c>
      <c r="D168" s="2"/>
      <c r="E168" s="121">
        <v>35.882352941176471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170804130229</v>
      </c>
      <c r="C169" s="121">
        <v>47.692307692307693</v>
      </c>
      <c r="D169" s="2"/>
      <c r="E169" s="121">
        <v>39.411764705882355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170804130231</v>
      </c>
      <c r="C170" s="121">
        <v>41.53846153846154</v>
      </c>
      <c r="D170" s="2"/>
      <c r="E170" s="121">
        <v>34.705882352941174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170804130233</v>
      </c>
      <c r="C171" s="121">
        <v>44.615384615384613</v>
      </c>
      <c r="D171" s="2"/>
      <c r="E171" s="121">
        <v>38.235294117647058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170804130234</v>
      </c>
      <c r="C172" s="121">
        <v>50</v>
      </c>
      <c r="D172" s="2"/>
      <c r="E172" s="121">
        <v>39.411764705882355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170804130241</v>
      </c>
      <c r="C173" s="121">
        <v>30</v>
      </c>
      <c r="D173" s="2"/>
      <c r="E173" s="121">
        <v>35.882352941176471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170804130242</v>
      </c>
      <c r="C174" s="121">
        <v>47.692307692307693</v>
      </c>
      <c r="D174" s="2"/>
      <c r="E174" s="121">
        <v>37.058823529411768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170804130243</v>
      </c>
      <c r="C175" s="121">
        <v>40.769230769230766</v>
      </c>
      <c r="D175" s="2"/>
      <c r="E175" s="121">
        <v>34.705882352941174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170804130244</v>
      </c>
      <c r="C176" s="121">
        <v>38.46153846153846</v>
      </c>
      <c r="D176" s="2"/>
      <c r="E176" s="121">
        <v>39.411764705882355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170804130245</v>
      </c>
      <c r="C177" s="121">
        <v>41.53846153846154</v>
      </c>
      <c r="D177" s="2"/>
      <c r="E177" s="121">
        <v>37.647058823529413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170804130246</v>
      </c>
      <c r="C178" s="121">
        <v>21.53846153846154</v>
      </c>
      <c r="D178" s="2"/>
      <c r="E178" s="121">
        <v>34.705882352941174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170804130247</v>
      </c>
      <c r="C179" s="121">
        <v>25.384615384615383</v>
      </c>
      <c r="D179" s="2"/>
      <c r="E179" s="121">
        <v>33.529411764705884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170804130248</v>
      </c>
      <c r="C180" s="121">
        <v>43.846153846153847</v>
      </c>
      <c r="D180" s="2"/>
      <c r="E180" s="121">
        <v>38.823529411764703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170804130249</v>
      </c>
      <c r="C181" s="121">
        <v>41.53846153846154</v>
      </c>
      <c r="D181" s="2"/>
      <c r="E181" s="121">
        <v>32.941176470588232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170804130250</v>
      </c>
      <c r="C182" s="121">
        <v>19.23076923076923</v>
      </c>
      <c r="D182" s="2"/>
      <c r="E182" s="121">
        <v>38.235294117647058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170804130251</v>
      </c>
      <c r="C183" s="121">
        <v>37.692307692307693</v>
      </c>
      <c r="D183" s="2"/>
      <c r="E183" s="121">
        <v>37.058823529411768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170804130253</v>
      </c>
      <c r="C184" s="121">
        <v>26.923076923076923</v>
      </c>
      <c r="D184" s="2"/>
      <c r="E184" s="121">
        <v>31.764705882352942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170804130254</v>
      </c>
      <c r="C185" s="121">
        <v>33.846153846153847</v>
      </c>
      <c r="D185" s="2"/>
      <c r="E185" s="121">
        <v>35.882352941176471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170804130255</v>
      </c>
      <c r="C186" s="121">
        <v>46.92307692307692</v>
      </c>
      <c r="D186" s="2"/>
      <c r="E186" s="121">
        <v>41.764705882352942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170804130256</v>
      </c>
      <c r="C187" s="121">
        <v>41.53846153846154</v>
      </c>
      <c r="D187" s="2"/>
      <c r="E187" s="121">
        <v>37.058823529411768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170804130257</v>
      </c>
      <c r="C188" s="121">
        <v>25.384615384615383</v>
      </c>
      <c r="D188" s="2"/>
      <c r="E188" s="121">
        <v>9.4117647058823533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170804130258</v>
      </c>
      <c r="C189" s="121">
        <v>43.846153846153847</v>
      </c>
      <c r="D189" s="2"/>
      <c r="E189" s="121">
        <v>42.352941176470587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170804130259</v>
      </c>
      <c r="C190" s="121">
        <v>30</v>
      </c>
      <c r="D190" s="2"/>
      <c r="E190" s="121">
        <v>34.705882352941174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170804130260</v>
      </c>
      <c r="C191" s="121">
        <v>36.92307692307692</v>
      </c>
      <c r="D191" s="2"/>
      <c r="E191" s="121">
        <v>38.235294117647058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170804130262</v>
      </c>
      <c r="C192" s="121">
        <v>26.153846153846153</v>
      </c>
      <c r="D192" s="2"/>
      <c r="E192" s="121">
        <v>32.941176470588232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170804130263</v>
      </c>
      <c r="C193" s="121">
        <v>33.07692307692308</v>
      </c>
      <c r="D193" s="2"/>
      <c r="E193" s="121">
        <v>38.235294117647058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170804130264</v>
      </c>
      <c r="C194" s="121">
        <v>40</v>
      </c>
      <c r="D194" s="2"/>
      <c r="E194" s="121">
        <v>39.411764705882355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170804130265</v>
      </c>
      <c r="C195" s="121">
        <v>36.153846153846153</v>
      </c>
      <c r="D195" s="2"/>
      <c r="E195" s="121">
        <v>37.058823529411768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170804130266</v>
      </c>
      <c r="C196" s="121">
        <v>24.615384615384617</v>
      </c>
      <c r="D196" s="2"/>
      <c r="E196" s="121">
        <v>32.941176470588232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170804130267</v>
      </c>
      <c r="C197" s="121">
        <v>36.153846153846153</v>
      </c>
      <c r="D197" s="2"/>
      <c r="E197" s="121">
        <v>38.823529411764703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170804130269</v>
      </c>
      <c r="C198" s="121">
        <v>31.53846153846154</v>
      </c>
      <c r="D198" s="2"/>
      <c r="E198" s="121">
        <v>37.058823529411768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170804130270</v>
      </c>
      <c r="C199" s="121">
        <v>36.153846153846153</v>
      </c>
      <c r="D199" s="2"/>
      <c r="E199" s="121">
        <v>31.764705882352942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170804130271</v>
      </c>
      <c r="C200" s="121">
        <v>40.769230769230766</v>
      </c>
      <c r="D200" s="2"/>
      <c r="E200" s="121">
        <v>39.411764705882355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170804130272</v>
      </c>
      <c r="C201" s="121">
        <v>32.307692307692307</v>
      </c>
      <c r="D201" s="2"/>
      <c r="E201" s="121">
        <v>41.176470588235297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170804130273</v>
      </c>
      <c r="C202" s="121">
        <v>47.692307692307693</v>
      </c>
      <c r="D202" s="2"/>
      <c r="E202" s="121">
        <v>38.235294117647058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170804130274</v>
      </c>
      <c r="C203" s="121">
        <v>28.46153846153846</v>
      </c>
      <c r="D203" s="2"/>
      <c r="E203" s="121">
        <v>36.470588235294116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170804130275</v>
      </c>
      <c r="C204" s="121">
        <v>27.692307692307693</v>
      </c>
      <c r="D204" s="2"/>
      <c r="E204" s="121">
        <v>34.705882352941174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170804130276</v>
      </c>
      <c r="C205" s="121">
        <v>33.846153846153847</v>
      </c>
      <c r="D205" s="2"/>
      <c r="E205" s="121">
        <v>39.411764705882355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170804130279</v>
      </c>
      <c r="C206" s="121">
        <v>26.153846153846153</v>
      </c>
      <c r="D206" s="2"/>
      <c r="E206" s="121">
        <v>30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170804130280</v>
      </c>
      <c r="C207" s="121">
        <v>36.92307692307692</v>
      </c>
      <c r="D207" s="2"/>
      <c r="E207" s="121">
        <v>42.941176470588232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170804130281</v>
      </c>
      <c r="C208" s="121">
        <v>33.846153846153847</v>
      </c>
      <c r="D208" s="2"/>
      <c r="E208" s="121">
        <v>39.411764705882355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170804130283</v>
      </c>
      <c r="C209" s="121">
        <v>43.846153846153847</v>
      </c>
      <c r="D209" s="2"/>
      <c r="E209" s="121">
        <v>41.176470588235297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170804130284</v>
      </c>
      <c r="C210" s="121">
        <v>42.307692307692307</v>
      </c>
      <c r="D210" s="2"/>
      <c r="E210" s="121">
        <v>35.294117647058826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170804130285</v>
      </c>
      <c r="C211" s="121">
        <v>38.46153846153846</v>
      </c>
      <c r="D211" s="2"/>
      <c r="E211" s="121">
        <v>40.588235294117645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170804130286</v>
      </c>
      <c r="C212" s="121">
        <v>45.384615384615387</v>
      </c>
      <c r="D212" s="2"/>
      <c r="E212" s="121">
        <v>31.764705882352942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170804130287</v>
      </c>
      <c r="C213" s="121">
        <v>36.153846153846153</v>
      </c>
      <c r="D213" s="2"/>
      <c r="E213" s="121">
        <v>39.411764705882355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170804130288</v>
      </c>
      <c r="C214" s="121">
        <v>39.230769230769234</v>
      </c>
      <c r="D214" s="2"/>
      <c r="E214" s="121">
        <v>40.588235294117645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170804130289</v>
      </c>
      <c r="C215" s="121">
        <v>20</v>
      </c>
      <c r="D215" s="2"/>
      <c r="E215" s="121">
        <v>32.941176470588232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170804130291</v>
      </c>
      <c r="C216" s="121">
        <v>46.153846153846153</v>
      </c>
      <c r="D216" s="2"/>
      <c r="E216" s="121">
        <v>39.411764705882355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170804130292</v>
      </c>
      <c r="C217" s="121">
        <v>34.615384615384613</v>
      </c>
      <c r="D217" s="2"/>
      <c r="E217" s="121">
        <v>40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170804130293</v>
      </c>
      <c r="C218" s="121">
        <v>38.46153846153846</v>
      </c>
      <c r="D218" s="2"/>
      <c r="E218" s="121">
        <v>39.411764705882355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170804130294</v>
      </c>
      <c r="C219" s="121">
        <v>20</v>
      </c>
      <c r="D219" s="2"/>
      <c r="E219" s="121">
        <v>29.411764705882351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170804130295</v>
      </c>
      <c r="C220" s="121">
        <v>46.92307692307692</v>
      </c>
      <c r="D220" s="2"/>
      <c r="E220" s="121">
        <v>31.176470588235293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170804130296</v>
      </c>
      <c r="C221" s="121">
        <v>43.07692307692308</v>
      </c>
      <c r="D221" s="2"/>
      <c r="E221" s="121">
        <v>32.352941176470587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170804130297</v>
      </c>
      <c r="C222" s="121">
        <v>40.769230769230766</v>
      </c>
      <c r="D222" s="2"/>
      <c r="E222" s="121">
        <v>38.823529411764703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170804130298</v>
      </c>
      <c r="C223" s="121">
        <v>23.076923076923077</v>
      </c>
      <c r="D223" s="2"/>
      <c r="E223" s="121">
        <v>30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170804130299</v>
      </c>
      <c r="C224" s="121">
        <v>31.53846153846154</v>
      </c>
      <c r="D224" s="2"/>
      <c r="E224" s="121">
        <v>38.823529411764703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170804130300</v>
      </c>
      <c r="C225" s="121">
        <v>46.153846153846153</v>
      </c>
      <c r="D225" s="2"/>
      <c r="E225" s="121">
        <v>38.823529411764703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170804130302</v>
      </c>
      <c r="C226" s="121">
        <v>30</v>
      </c>
      <c r="D226" s="2"/>
      <c r="E226" s="121">
        <v>38.823529411764703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170804130303</v>
      </c>
      <c r="C227" s="121">
        <v>30.76923076923077</v>
      </c>
      <c r="D227" s="2"/>
      <c r="E227" s="121">
        <v>35.882352941176471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170804130304</v>
      </c>
      <c r="C228" s="121">
        <v>36.92307692307692</v>
      </c>
      <c r="D228" s="2"/>
      <c r="E228" s="121">
        <v>35.294117647058826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170804130306</v>
      </c>
      <c r="C229" s="121">
        <v>44.615384615384613</v>
      </c>
      <c r="D229" s="2"/>
      <c r="E229" s="121">
        <v>38.235294117647058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170804130307</v>
      </c>
      <c r="C230" s="121">
        <v>46.92307692307692</v>
      </c>
      <c r="D230" s="2"/>
      <c r="E230" s="121">
        <v>40.588235294117645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170804130308</v>
      </c>
      <c r="C231" s="121">
        <v>33.846153846153847</v>
      </c>
      <c r="D231" s="2"/>
      <c r="E231" s="121">
        <v>33.529411764705884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170804130309</v>
      </c>
      <c r="C232" s="121">
        <v>29.23076923076923</v>
      </c>
      <c r="D232" s="2"/>
      <c r="E232" s="121">
        <v>41.176470588235297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170804130310</v>
      </c>
      <c r="C233" s="121">
        <v>33.07692307692308</v>
      </c>
      <c r="D233" s="2"/>
      <c r="E233" s="121">
        <v>37.647058823529413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170804130311</v>
      </c>
      <c r="C234" s="121">
        <v>38.46153846153846</v>
      </c>
      <c r="D234" s="2"/>
      <c r="E234" s="121">
        <v>37.058823529411768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170804130312</v>
      </c>
      <c r="C235" s="121">
        <v>43.07692307692308</v>
      </c>
      <c r="D235" s="2"/>
      <c r="E235" s="121">
        <v>37.647058823529413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170804130314</v>
      </c>
      <c r="C236" s="121">
        <v>46.153846153846153</v>
      </c>
      <c r="D236" s="2"/>
      <c r="E236" s="121">
        <v>36.470588235294116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170804130315</v>
      </c>
      <c r="C237" s="121">
        <v>43.07692307692308</v>
      </c>
      <c r="D237" s="2"/>
      <c r="E237" s="121">
        <v>28.823529411764707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170804130317</v>
      </c>
      <c r="C238" s="121">
        <v>43.846153846153847</v>
      </c>
      <c r="D238" s="2"/>
      <c r="E238" s="121">
        <v>38.823529411764703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170804130318</v>
      </c>
      <c r="C239" s="121">
        <v>25.384615384615383</v>
      </c>
      <c r="D239" s="2"/>
      <c r="E239" s="121">
        <v>31.176470588235293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170804130319</v>
      </c>
      <c r="C240" s="121">
        <v>36.153846153846153</v>
      </c>
      <c r="D240" s="2"/>
      <c r="E240" s="121">
        <v>38.823529411764703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170804130320</v>
      </c>
      <c r="C241" s="121">
        <v>45.384615384615387</v>
      </c>
      <c r="D241" s="2"/>
      <c r="E241" s="121">
        <v>40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170804130322</v>
      </c>
      <c r="C242" s="121">
        <v>40</v>
      </c>
      <c r="D242" s="2"/>
      <c r="E242" s="121">
        <v>40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170804130323</v>
      </c>
      <c r="C243" s="121">
        <v>41.53846153846154</v>
      </c>
      <c r="D243" s="2"/>
      <c r="E243" s="121">
        <v>31.764705882352942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170804130324</v>
      </c>
      <c r="C244" s="121">
        <v>48.46153846153846</v>
      </c>
      <c r="D244" s="2"/>
      <c r="E244" s="121">
        <v>38.823529411764703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170804130325</v>
      </c>
      <c r="C245" s="121">
        <v>41.53846153846154</v>
      </c>
      <c r="D245" s="2"/>
      <c r="E245" s="121">
        <v>40.588235294117645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170804130326</v>
      </c>
      <c r="C246" s="121">
        <v>43.07692307692308</v>
      </c>
      <c r="D246" s="2"/>
      <c r="E246" s="121">
        <v>38.823529411764703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170804130327</v>
      </c>
      <c r="C247" s="121">
        <v>44.615384615384613</v>
      </c>
      <c r="D247" s="2"/>
      <c r="E247" s="121">
        <v>38.823529411764703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170804130328</v>
      </c>
      <c r="C248" s="121">
        <v>39.230769230769234</v>
      </c>
      <c r="D248" s="2"/>
      <c r="E248" s="121">
        <v>34.705882352941174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170804130329</v>
      </c>
      <c r="C249" s="121">
        <v>46.92307692307692</v>
      </c>
      <c r="D249" s="2"/>
      <c r="E249" s="121">
        <v>34.117647058823529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170804130330</v>
      </c>
      <c r="C250" s="121">
        <v>46.92307692307692</v>
      </c>
      <c r="D250" s="2"/>
      <c r="E250" s="121">
        <v>32.941176470588232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170804130331</v>
      </c>
      <c r="C251" s="121">
        <v>44.615384615384613</v>
      </c>
      <c r="D251" s="2"/>
      <c r="E251" s="121">
        <v>38.235294117647058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170804130332</v>
      </c>
      <c r="C252" s="121">
        <v>24.615384615384617</v>
      </c>
      <c r="D252" s="2"/>
      <c r="E252" s="121">
        <v>25.882352941176471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170804130333</v>
      </c>
      <c r="C253" s="121">
        <v>44.615384615384613</v>
      </c>
      <c r="D253" s="2"/>
      <c r="E253" s="121">
        <v>30.588235294117649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170804130334</v>
      </c>
      <c r="C254" s="121">
        <v>46.92307692307692</v>
      </c>
      <c r="D254" s="2"/>
      <c r="E254" s="121">
        <v>37.647058823529413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170804130336</v>
      </c>
      <c r="C255" s="121">
        <v>45.384615384615387</v>
      </c>
      <c r="D255" s="2"/>
      <c r="E255" s="121">
        <v>38.235294117647058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170804130337</v>
      </c>
      <c r="C256" s="121">
        <v>30.76923076923077</v>
      </c>
      <c r="D256" s="2"/>
      <c r="E256" s="121">
        <v>34.705882352941174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170804130338</v>
      </c>
      <c r="C257" s="121">
        <v>44.615384615384613</v>
      </c>
      <c r="D257" s="2"/>
      <c r="E257" s="121">
        <v>41.176470588235297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170804130339</v>
      </c>
      <c r="C258" s="121">
        <v>46.92307692307692</v>
      </c>
      <c r="D258" s="2"/>
      <c r="E258" s="121">
        <v>38.823529411764703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170804130340</v>
      </c>
      <c r="C259" s="121">
        <v>27.692307692307693</v>
      </c>
      <c r="D259" s="2"/>
      <c r="E259" s="121">
        <v>9.4117647058823533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170804130341</v>
      </c>
      <c r="C260" s="121">
        <v>44.615384615384613</v>
      </c>
      <c r="D260" s="2"/>
      <c r="E260" s="121">
        <v>40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170804130342</v>
      </c>
      <c r="C261" s="121">
        <v>45.384615384615387</v>
      </c>
      <c r="D261" s="2"/>
      <c r="E261" s="121">
        <v>41.176470588235297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170804130343</v>
      </c>
      <c r="C262" s="121">
        <v>46.92307692307692</v>
      </c>
      <c r="D262" s="2"/>
      <c r="E262" s="121">
        <v>40.588235294117645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170804130344</v>
      </c>
      <c r="C263" s="121">
        <v>36.153846153846153</v>
      </c>
      <c r="D263" s="2"/>
      <c r="E263" s="121">
        <v>34.117647058823529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170804130345</v>
      </c>
      <c r="C264" s="121">
        <v>35.384615384615387</v>
      </c>
      <c r="D264" s="2"/>
      <c r="E264" s="121">
        <v>27.647058823529413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170804130346</v>
      </c>
      <c r="C265" s="121">
        <v>28.46153846153846</v>
      </c>
      <c r="D265" s="2"/>
      <c r="E265" s="121">
        <v>32.352941176470587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170804130347</v>
      </c>
      <c r="C266" s="121">
        <v>45.384615384615387</v>
      </c>
      <c r="D266" s="2"/>
      <c r="E266" s="121">
        <v>38.823529411764703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170804130348</v>
      </c>
      <c r="C267" s="121">
        <v>37.692307692307693</v>
      </c>
      <c r="D267" s="2"/>
      <c r="E267" s="121">
        <v>38.823529411764703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170804130349</v>
      </c>
      <c r="C268" s="121">
        <v>46.92307692307692</v>
      </c>
      <c r="D268" s="2"/>
      <c r="E268" s="121">
        <v>39.411764705882355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170804130350</v>
      </c>
      <c r="C269" s="121">
        <v>36.92307692307692</v>
      </c>
      <c r="D269" s="2"/>
      <c r="E269" s="121">
        <v>38.823529411764703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170804130351</v>
      </c>
      <c r="C270" s="121">
        <v>44.615384615384613</v>
      </c>
      <c r="D270" s="2"/>
      <c r="E270" s="121">
        <v>38.235294117647058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170804130353</v>
      </c>
      <c r="C271" s="121">
        <v>36.153846153846153</v>
      </c>
      <c r="D271" s="2"/>
      <c r="E271" s="121">
        <v>37.647058823529413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170804130354</v>
      </c>
      <c r="C272" s="121">
        <v>36.153846153846153</v>
      </c>
      <c r="D272" s="2"/>
      <c r="E272" s="121">
        <v>9.4117647058823533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170804130356</v>
      </c>
      <c r="C273" s="121">
        <v>46.153846153846153</v>
      </c>
      <c r="D273" s="2"/>
      <c r="E273" s="121">
        <v>41.176470588235297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170804130357</v>
      </c>
      <c r="C274" s="121">
        <v>43.07692307692308</v>
      </c>
      <c r="D274" s="2"/>
      <c r="E274" s="121">
        <v>40.588235294117645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170804130358</v>
      </c>
      <c r="C275" s="121">
        <v>42.307692307692307</v>
      </c>
      <c r="D275" s="2"/>
      <c r="E275" s="121">
        <v>37.058823529411768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170804130359</v>
      </c>
      <c r="C276" s="121">
        <v>43.07692307692308</v>
      </c>
      <c r="D276" s="2"/>
      <c r="E276" s="121">
        <v>33.529411764705884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170804130360</v>
      </c>
      <c r="C277" s="121">
        <v>46.92307692307692</v>
      </c>
      <c r="D277" s="2"/>
      <c r="E277" s="121">
        <v>39.411764705882355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170804130361</v>
      </c>
      <c r="C278" s="121">
        <v>36.153846153846153</v>
      </c>
      <c r="D278" s="2"/>
      <c r="E278" s="121">
        <v>36.470588235294116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>
        <v>170804130362</v>
      </c>
      <c r="C279" s="121">
        <v>46.92307692307692</v>
      </c>
      <c r="D279" s="2"/>
      <c r="E279" s="121">
        <v>42.352941176470587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2">
        <v>270</v>
      </c>
      <c r="B280" s="4">
        <v>170804130363</v>
      </c>
      <c r="C280" s="121">
        <v>44.615384615384613</v>
      </c>
      <c r="D280" s="2"/>
      <c r="E280" s="121">
        <v>33.529411764705884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5">
      <c r="A281" s="2">
        <v>271</v>
      </c>
      <c r="B281" s="4">
        <v>170804130364</v>
      </c>
      <c r="C281" s="121">
        <v>45.384615384615387</v>
      </c>
      <c r="D281" s="2"/>
      <c r="E281" s="121">
        <v>38.235294117647058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5">
      <c r="A282" s="2">
        <v>272</v>
      </c>
      <c r="B282" s="4">
        <v>170804130365</v>
      </c>
      <c r="C282" s="121">
        <v>43.07692307692308</v>
      </c>
      <c r="D282" s="2"/>
      <c r="E282" s="121">
        <v>36.470588235294116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E8C45-A974-4787-A276-404D714BDF84}">
  <dimension ref="A1:T282"/>
  <sheetViews>
    <sheetView topLeftCell="A25" workbookViewId="0">
      <selection activeCell="J16" sqref="J16"/>
    </sheetView>
  </sheetViews>
  <sheetFormatPr defaultRowHeight="15" x14ac:dyDescent="0.25"/>
  <cols>
    <col min="2" max="2" width="12.85546875" customWidth="1"/>
    <col min="5" max="5" width="24.7109375" customWidth="1"/>
    <col min="258" max="258" width="12.85546875" customWidth="1"/>
    <col min="261" max="261" width="24.7109375" customWidth="1"/>
    <col min="514" max="514" width="12.85546875" customWidth="1"/>
    <col min="517" max="517" width="24.7109375" customWidth="1"/>
    <col min="770" max="770" width="12.85546875" customWidth="1"/>
    <col min="773" max="773" width="24.7109375" customWidth="1"/>
    <col min="1026" max="1026" width="12.85546875" customWidth="1"/>
    <col min="1029" max="1029" width="24.7109375" customWidth="1"/>
    <col min="1282" max="1282" width="12.85546875" customWidth="1"/>
    <col min="1285" max="1285" width="24.7109375" customWidth="1"/>
    <col min="1538" max="1538" width="12.85546875" customWidth="1"/>
    <col min="1541" max="1541" width="24.7109375" customWidth="1"/>
    <col min="1794" max="1794" width="12.85546875" customWidth="1"/>
    <col min="1797" max="1797" width="24.7109375" customWidth="1"/>
    <col min="2050" max="2050" width="12.85546875" customWidth="1"/>
    <col min="2053" max="2053" width="24.7109375" customWidth="1"/>
    <col min="2306" max="2306" width="12.85546875" customWidth="1"/>
    <col min="2309" max="2309" width="24.7109375" customWidth="1"/>
    <col min="2562" max="2562" width="12.85546875" customWidth="1"/>
    <col min="2565" max="2565" width="24.7109375" customWidth="1"/>
    <col min="2818" max="2818" width="12.85546875" customWidth="1"/>
    <col min="2821" max="2821" width="24.7109375" customWidth="1"/>
    <col min="3074" max="3074" width="12.85546875" customWidth="1"/>
    <col min="3077" max="3077" width="24.7109375" customWidth="1"/>
    <col min="3330" max="3330" width="12.85546875" customWidth="1"/>
    <col min="3333" max="3333" width="24.7109375" customWidth="1"/>
    <col min="3586" max="3586" width="12.85546875" customWidth="1"/>
    <col min="3589" max="3589" width="24.7109375" customWidth="1"/>
    <col min="3842" max="3842" width="12.85546875" customWidth="1"/>
    <col min="3845" max="3845" width="24.7109375" customWidth="1"/>
    <col min="4098" max="4098" width="12.85546875" customWidth="1"/>
    <col min="4101" max="4101" width="24.7109375" customWidth="1"/>
    <col min="4354" max="4354" width="12.85546875" customWidth="1"/>
    <col min="4357" max="4357" width="24.7109375" customWidth="1"/>
    <col min="4610" max="4610" width="12.85546875" customWidth="1"/>
    <col min="4613" max="4613" width="24.7109375" customWidth="1"/>
    <col min="4866" max="4866" width="12.85546875" customWidth="1"/>
    <col min="4869" max="4869" width="24.7109375" customWidth="1"/>
    <col min="5122" max="5122" width="12.85546875" customWidth="1"/>
    <col min="5125" max="5125" width="24.7109375" customWidth="1"/>
    <col min="5378" max="5378" width="12.85546875" customWidth="1"/>
    <col min="5381" max="5381" width="24.7109375" customWidth="1"/>
    <col min="5634" max="5634" width="12.85546875" customWidth="1"/>
    <col min="5637" max="5637" width="24.7109375" customWidth="1"/>
    <col min="5890" max="5890" width="12.85546875" customWidth="1"/>
    <col min="5893" max="5893" width="24.7109375" customWidth="1"/>
    <col min="6146" max="6146" width="12.85546875" customWidth="1"/>
    <col min="6149" max="6149" width="24.7109375" customWidth="1"/>
    <col min="6402" max="6402" width="12.85546875" customWidth="1"/>
    <col min="6405" max="6405" width="24.7109375" customWidth="1"/>
    <col min="6658" max="6658" width="12.85546875" customWidth="1"/>
    <col min="6661" max="6661" width="24.7109375" customWidth="1"/>
    <col min="6914" max="6914" width="12.85546875" customWidth="1"/>
    <col min="6917" max="6917" width="24.7109375" customWidth="1"/>
    <col min="7170" max="7170" width="12.85546875" customWidth="1"/>
    <col min="7173" max="7173" width="24.7109375" customWidth="1"/>
    <col min="7426" max="7426" width="12.85546875" customWidth="1"/>
    <col min="7429" max="7429" width="24.7109375" customWidth="1"/>
    <col min="7682" max="7682" width="12.85546875" customWidth="1"/>
    <col min="7685" max="7685" width="24.7109375" customWidth="1"/>
    <col min="7938" max="7938" width="12.85546875" customWidth="1"/>
    <col min="7941" max="7941" width="24.7109375" customWidth="1"/>
    <col min="8194" max="8194" width="12.85546875" customWidth="1"/>
    <col min="8197" max="8197" width="24.7109375" customWidth="1"/>
    <col min="8450" max="8450" width="12.85546875" customWidth="1"/>
    <col min="8453" max="8453" width="24.7109375" customWidth="1"/>
    <col min="8706" max="8706" width="12.85546875" customWidth="1"/>
    <col min="8709" max="8709" width="24.7109375" customWidth="1"/>
    <col min="8962" max="8962" width="12.85546875" customWidth="1"/>
    <col min="8965" max="8965" width="24.7109375" customWidth="1"/>
    <col min="9218" max="9218" width="12.85546875" customWidth="1"/>
    <col min="9221" max="9221" width="24.7109375" customWidth="1"/>
    <col min="9474" max="9474" width="12.85546875" customWidth="1"/>
    <col min="9477" max="9477" width="24.7109375" customWidth="1"/>
    <col min="9730" max="9730" width="12.85546875" customWidth="1"/>
    <col min="9733" max="9733" width="24.7109375" customWidth="1"/>
    <col min="9986" max="9986" width="12.85546875" customWidth="1"/>
    <col min="9989" max="9989" width="24.7109375" customWidth="1"/>
    <col min="10242" max="10242" width="12.85546875" customWidth="1"/>
    <col min="10245" max="10245" width="24.7109375" customWidth="1"/>
    <col min="10498" max="10498" width="12.85546875" customWidth="1"/>
    <col min="10501" max="10501" width="24.7109375" customWidth="1"/>
    <col min="10754" max="10754" width="12.85546875" customWidth="1"/>
    <col min="10757" max="10757" width="24.7109375" customWidth="1"/>
    <col min="11010" max="11010" width="12.85546875" customWidth="1"/>
    <col min="11013" max="11013" width="24.7109375" customWidth="1"/>
    <col min="11266" max="11266" width="12.85546875" customWidth="1"/>
    <col min="11269" max="11269" width="24.7109375" customWidth="1"/>
    <col min="11522" max="11522" width="12.85546875" customWidth="1"/>
    <col min="11525" max="11525" width="24.7109375" customWidth="1"/>
    <col min="11778" max="11778" width="12.85546875" customWidth="1"/>
    <col min="11781" max="11781" width="24.7109375" customWidth="1"/>
    <col min="12034" max="12034" width="12.85546875" customWidth="1"/>
    <col min="12037" max="12037" width="24.7109375" customWidth="1"/>
    <col min="12290" max="12290" width="12.85546875" customWidth="1"/>
    <col min="12293" max="12293" width="24.7109375" customWidth="1"/>
    <col min="12546" max="12546" width="12.85546875" customWidth="1"/>
    <col min="12549" max="12549" width="24.7109375" customWidth="1"/>
    <col min="12802" max="12802" width="12.85546875" customWidth="1"/>
    <col min="12805" max="12805" width="24.7109375" customWidth="1"/>
    <col min="13058" max="13058" width="12.85546875" customWidth="1"/>
    <col min="13061" max="13061" width="24.7109375" customWidth="1"/>
    <col min="13314" max="13314" width="12.85546875" customWidth="1"/>
    <col min="13317" max="13317" width="24.7109375" customWidth="1"/>
    <col min="13570" max="13570" width="12.85546875" customWidth="1"/>
    <col min="13573" max="13573" width="24.7109375" customWidth="1"/>
    <col min="13826" max="13826" width="12.85546875" customWidth="1"/>
    <col min="13829" max="13829" width="24.7109375" customWidth="1"/>
    <col min="14082" max="14082" width="12.85546875" customWidth="1"/>
    <col min="14085" max="14085" width="24.7109375" customWidth="1"/>
    <col min="14338" max="14338" width="12.85546875" customWidth="1"/>
    <col min="14341" max="14341" width="24.7109375" customWidth="1"/>
    <col min="14594" max="14594" width="12.85546875" customWidth="1"/>
    <col min="14597" max="14597" width="24.7109375" customWidth="1"/>
    <col min="14850" max="14850" width="12.85546875" customWidth="1"/>
    <col min="14853" max="14853" width="24.7109375" customWidth="1"/>
    <col min="15106" max="15106" width="12.85546875" customWidth="1"/>
    <col min="15109" max="15109" width="24.7109375" customWidth="1"/>
    <col min="15362" max="15362" width="12.85546875" customWidth="1"/>
    <col min="15365" max="15365" width="24.7109375" customWidth="1"/>
    <col min="15618" max="15618" width="12.85546875" customWidth="1"/>
    <col min="15621" max="15621" width="24.7109375" customWidth="1"/>
    <col min="15874" max="15874" width="12.85546875" customWidth="1"/>
    <col min="15877" max="15877" width="24.7109375" customWidth="1"/>
    <col min="16130" max="16130" width="12.85546875" customWidth="1"/>
    <col min="16133" max="16133" width="24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244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245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246</v>
      </c>
      <c r="B5" s="173"/>
      <c r="C5" s="173"/>
      <c r="D5" s="173"/>
      <c r="E5" s="174"/>
      <c r="F5" s="69"/>
      <c r="G5" s="26" t="s">
        <v>38</v>
      </c>
      <c r="H5" s="40">
        <f>D12</f>
        <v>83.455882352941174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89.705882352941174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86.580882352941174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46.153846153846153</v>
      </c>
      <c r="D11" s="3">
        <f>COUNTIF(C11:C272,"&gt;="&amp;D10)</f>
        <v>227</v>
      </c>
      <c r="E11" s="121">
        <v>34.117647058823529</v>
      </c>
      <c r="F11" s="95">
        <f>COUNTIF(E11:E272,"&gt;="&amp;F10)</f>
        <v>244</v>
      </c>
      <c r="G11" s="108" t="s">
        <v>5</v>
      </c>
      <c r="H11" s="144">
        <v>2</v>
      </c>
      <c r="I11" s="144">
        <v>2</v>
      </c>
      <c r="J11" s="144">
        <v>2</v>
      </c>
      <c r="K11" s="144">
        <v>1</v>
      </c>
      <c r="L11" s="144">
        <v>1</v>
      </c>
      <c r="M11" s="144">
        <v>1</v>
      </c>
      <c r="N11" s="144">
        <v>2</v>
      </c>
      <c r="O11" s="144">
        <v>1</v>
      </c>
      <c r="P11" s="144">
        <v>2</v>
      </c>
      <c r="Q11" s="17">
        <v>2</v>
      </c>
      <c r="R11" s="17">
        <v>1</v>
      </c>
      <c r="S11" s="17">
        <v>1</v>
      </c>
      <c r="T11" s="51"/>
    </row>
    <row r="12" spans="1:20" ht="15.75" x14ac:dyDescent="0.25">
      <c r="A12" s="2">
        <v>2</v>
      </c>
      <c r="B12" s="4">
        <v>170804130004</v>
      </c>
      <c r="C12" s="121">
        <v>45.384615384615387</v>
      </c>
      <c r="D12" s="96">
        <f>(227/272)*100</f>
        <v>83.455882352941174</v>
      </c>
      <c r="E12" s="121">
        <v>32.941176470588232</v>
      </c>
      <c r="F12" s="97">
        <f>(244/272)*100</f>
        <v>89.705882352941174</v>
      </c>
      <c r="G12" s="108" t="s">
        <v>4</v>
      </c>
      <c r="H12" s="144">
        <v>2</v>
      </c>
      <c r="I12" s="144">
        <v>2</v>
      </c>
      <c r="J12" s="144">
        <v>2</v>
      </c>
      <c r="K12" s="144">
        <v>1</v>
      </c>
      <c r="L12" s="144">
        <v>2</v>
      </c>
      <c r="M12" s="144">
        <v>2</v>
      </c>
      <c r="N12" s="144">
        <v>2</v>
      </c>
      <c r="O12" s="144">
        <v>1</v>
      </c>
      <c r="P12" s="144">
        <v>2</v>
      </c>
      <c r="Q12" s="17">
        <v>2</v>
      </c>
      <c r="R12" s="17">
        <v>1</v>
      </c>
      <c r="S12" s="17"/>
      <c r="T12" s="51"/>
    </row>
    <row r="13" spans="1:20" ht="15.75" x14ac:dyDescent="0.25">
      <c r="A13" s="2">
        <v>3</v>
      </c>
      <c r="B13" s="4">
        <v>170804130005</v>
      </c>
      <c r="C13" s="121">
        <v>44.615384615384613</v>
      </c>
      <c r="D13" s="96"/>
      <c r="E13" s="121">
        <v>38.235294117647058</v>
      </c>
      <c r="F13" s="131"/>
      <c r="G13" s="108" t="s">
        <v>3</v>
      </c>
      <c r="H13" s="144">
        <v>2</v>
      </c>
      <c r="I13" s="144">
        <v>2</v>
      </c>
      <c r="J13" s="144">
        <v>1</v>
      </c>
      <c r="K13" s="144">
        <v>2</v>
      </c>
      <c r="L13" s="144">
        <v>2</v>
      </c>
      <c r="M13" s="144">
        <v>2</v>
      </c>
      <c r="N13" s="144">
        <v>2</v>
      </c>
      <c r="O13" s="144">
        <v>1</v>
      </c>
      <c r="P13" s="144">
        <v>2</v>
      </c>
      <c r="Q13" s="17">
        <v>2</v>
      </c>
      <c r="R13" s="17">
        <v>1</v>
      </c>
      <c r="S13" s="17"/>
      <c r="T13" s="51">
        <v>1</v>
      </c>
    </row>
    <row r="14" spans="1:20" ht="15.75" x14ac:dyDescent="0.25">
      <c r="A14" s="2">
        <v>4</v>
      </c>
      <c r="B14" s="4">
        <v>170804130006</v>
      </c>
      <c r="C14" s="121">
        <v>43.846153846153847</v>
      </c>
      <c r="D14" s="3"/>
      <c r="E14" s="121">
        <v>34.117647058823529</v>
      </c>
      <c r="F14" s="109"/>
      <c r="G14" s="108" t="s">
        <v>87</v>
      </c>
      <c r="H14" s="144">
        <v>2</v>
      </c>
      <c r="I14" s="144">
        <v>2</v>
      </c>
      <c r="J14" s="144">
        <v>2</v>
      </c>
      <c r="K14" s="144">
        <v>2</v>
      </c>
      <c r="L14" s="144">
        <v>2</v>
      </c>
      <c r="M14" s="144">
        <v>2</v>
      </c>
      <c r="N14" s="144">
        <v>2</v>
      </c>
      <c r="O14" s="144">
        <v>1</v>
      </c>
      <c r="P14" s="144">
        <v>2</v>
      </c>
      <c r="Q14" s="17">
        <v>2</v>
      </c>
      <c r="R14" s="17">
        <v>1</v>
      </c>
      <c r="S14" s="17"/>
      <c r="T14" s="51">
        <v>2</v>
      </c>
    </row>
    <row r="15" spans="1:20" ht="15.75" x14ac:dyDescent="0.25">
      <c r="A15" s="2">
        <v>5</v>
      </c>
      <c r="B15" s="4">
        <v>170804130009</v>
      </c>
      <c r="C15" s="121">
        <v>46.92307692307692</v>
      </c>
      <c r="D15" s="3"/>
      <c r="E15" s="121">
        <v>32.941176470588232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2</v>
      </c>
      <c r="J15" s="59">
        <f t="shared" si="0"/>
        <v>1.75</v>
      </c>
      <c r="K15" s="59">
        <f t="shared" si="0"/>
        <v>1.5</v>
      </c>
      <c r="L15" s="59">
        <f t="shared" si="0"/>
        <v>1.75</v>
      </c>
      <c r="M15" s="59">
        <f t="shared" si="0"/>
        <v>1.75</v>
      </c>
      <c r="N15" s="59">
        <f t="shared" si="0"/>
        <v>2</v>
      </c>
      <c r="O15" s="59">
        <f t="shared" si="0"/>
        <v>1</v>
      </c>
      <c r="P15" s="59">
        <f t="shared" si="0"/>
        <v>2</v>
      </c>
      <c r="Q15" s="59">
        <f t="shared" si="0"/>
        <v>2</v>
      </c>
      <c r="R15" s="59">
        <f t="shared" si="0"/>
        <v>1</v>
      </c>
      <c r="S15" s="59">
        <f t="shared" si="0"/>
        <v>1</v>
      </c>
      <c r="T15" s="59">
        <f t="shared" si="0"/>
        <v>1.5</v>
      </c>
    </row>
    <row r="16" spans="1:20" ht="15.75" x14ac:dyDescent="0.25">
      <c r="A16" s="2">
        <v>6</v>
      </c>
      <c r="B16" s="4">
        <v>170804130010</v>
      </c>
      <c r="C16" s="121">
        <v>45.384615384615387</v>
      </c>
      <c r="D16" s="3"/>
      <c r="E16" s="121">
        <v>33.529411764705884</v>
      </c>
      <c r="F16" s="109"/>
      <c r="G16" s="102" t="s">
        <v>1</v>
      </c>
      <c r="H16" s="103">
        <f>(86.58)*H15/100</f>
        <v>1.7316</v>
      </c>
      <c r="I16" s="103">
        <f t="shared" ref="I16:T16" si="1">(86.58)*I15/100</f>
        <v>1.7316</v>
      </c>
      <c r="J16" s="103">
        <f t="shared" si="1"/>
        <v>1.5151499999999998</v>
      </c>
      <c r="K16" s="103">
        <f t="shared" si="1"/>
        <v>1.2987</v>
      </c>
      <c r="L16" s="103">
        <f t="shared" si="1"/>
        <v>1.5151499999999998</v>
      </c>
      <c r="M16" s="103">
        <f t="shared" si="1"/>
        <v>1.5151499999999998</v>
      </c>
      <c r="N16" s="103">
        <f t="shared" si="1"/>
        <v>1.7316</v>
      </c>
      <c r="O16" s="103">
        <f t="shared" si="1"/>
        <v>0.86580000000000001</v>
      </c>
      <c r="P16" s="103">
        <f t="shared" si="1"/>
        <v>1.7316</v>
      </c>
      <c r="Q16" s="103">
        <f t="shared" si="1"/>
        <v>1.7316</v>
      </c>
      <c r="R16" s="103">
        <f t="shared" si="1"/>
        <v>0.86580000000000001</v>
      </c>
      <c r="S16" s="103">
        <f t="shared" si="1"/>
        <v>0.86580000000000001</v>
      </c>
      <c r="T16" s="103">
        <f t="shared" si="1"/>
        <v>1.2987</v>
      </c>
    </row>
    <row r="17" spans="1:20" x14ac:dyDescent="0.25">
      <c r="A17" s="2">
        <v>7</v>
      </c>
      <c r="B17" s="4">
        <v>170804130012</v>
      </c>
      <c r="C17" s="121">
        <v>40</v>
      </c>
      <c r="D17" s="3"/>
      <c r="E17" s="121">
        <v>30.588235294117649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26.923076923076923</v>
      </c>
      <c r="D18" s="3"/>
      <c r="E18" s="121">
        <v>37.058823529411768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40.769230769230766</v>
      </c>
      <c r="D19" s="3"/>
      <c r="E19" s="121">
        <v>38.823529411764703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24.615384615384617</v>
      </c>
      <c r="D20" s="3"/>
      <c r="E20" s="121">
        <v>34.117647058823529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33.846153846153847</v>
      </c>
      <c r="D21" s="3"/>
      <c r="E21" s="121">
        <v>32.941176470588232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40</v>
      </c>
      <c r="D22" s="3"/>
      <c r="E22" s="121">
        <v>32.941176470588232</v>
      </c>
      <c r="F22" s="49"/>
      <c r="G22" s="2"/>
      <c r="H22" s="104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35.384615384615387</v>
      </c>
      <c r="D23" s="3"/>
      <c r="E23" s="121">
        <v>31.176470588235293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36.153846153846153</v>
      </c>
      <c r="D24" s="3"/>
      <c r="E24" s="121">
        <v>29.411764705882351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25.384615384615383</v>
      </c>
      <c r="D25" s="3"/>
      <c r="E25" s="121">
        <v>32.941176470588232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43.07692307692308</v>
      </c>
      <c r="D26" s="112"/>
      <c r="E26" s="121">
        <v>37.058823529411768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45.384615384615387</v>
      </c>
      <c r="D27" s="3"/>
      <c r="E27" s="121">
        <v>37.058823529411768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45.384615384615387</v>
      </c>
      <c r="D28" s="3"/>
      <c r="E28" s="121">
        <v>40.588235294117645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41.53846153846154</v>
      </c>
      <c r="D29" s="3"/>
      <c r="E29" s="121">
        <v>30.588235294117649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40</v>
      </c>
      <c r="D30" s="3"/>
      <c r="E30" s="121">
        <v>35.882352941176471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35.384615384615387</v>
      </c>
      <c r="D31" s="3"/>
      <c r="E31" s="121">
        <v>30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33.07692307692308</v>
      </c>
      <c r="D32" s="3"/>
      <c r="E32" s="121">
        <v>9.4117647058823533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45.384615384615387</v>
      </c>
      <c r="D33" s="3"/>
      <c r="E33" s="121">
        <v>33.529411764705884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35.384615384615387</v>
      </c>
      <c r="D34" s="3"/>
      <c r="E34" s="121">
        <v>27.647058823529413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41.53846153846154</v>
      </c>
      <c r="D35" s="3"/>
      <c r="E35" s="121">
        <v>37.058823529411768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46.92307692307692</v>
      </c>
      <c r="D36" s="3"/>
      <c r="E36" s="121">
        <v>38.235294117647058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47.692307692307693</v>
      </c>
      <c r="D37" s="3"/>
      <c r="E37" s="121">
        <v>40.588235294117645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38.46153846153846</v>
      </c>
      <c r="D38" s="3"/>
      <c r="E38" s="121">
        <v>37.058823529411768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34.615384615384613</v>
      </c>
      <c r="D39" s="3"/>
      <c r="E39" s="121">
        <v>31.764705882352942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41.53846153846154</v>
      </c>
      <c r="D40" s="3"/>
      <c r="E40" s="121">
        <v>37.647058823529413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46.92307692307692</v>
      </c>
      <c r="D41" s="3"/>
      <c r="E41" s="121">
        <v>38.823529411764703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43.846153846153847</v>
      </c>
      <c r="D42" s="3"/>
      <c r="E42" s="121">
        <v>35.294117647058826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46.153846153846153</v>
      </c>
      <c r="D43" s="3"/>
      <c r="E43" s="121">
        <v>38.823529411764703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26.153846153846153</v>
      </c>
      <c r="D44" s="3"/>
      <c r="E44" s="121">
        <v>34.705882352941174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42.307692307692307</v>
      </c>
      <c r="D45" s="3"/>
      <c r="E45" s="121">
        <v>32.352941176470587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45.384615384615387</v>
      </c>
      <c r="D46" s="3"/>
      <c r="E46" s="121">
        <v>37.058823529411768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46.92307692307692</v>
      </c>
      <c r="D47" s="3"/>
      <c r="E47" s="121">
        <v>38.823529411764703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49.230769230769234</v>
      </c>
      <c r="D48" s="3"/>
      <c r="E48" s="121">
        <v>40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46.92307692307692</v>
      </c>
      <c r="D49" s="3"/>
      <c r="E49" s="121">
        <v>34.117647058823529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30.76923076923077</v>
      </c>
      <c r="D50" s="3"/>
      <c r="E50" s="121">
        <v>38.235294117647058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43.846153846153847</v>
      </c>
      <c r="D51" s="3"/>
      <c r="E51" s="121">
        <v>41.176470588235297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46.153846153846153</v>
      </c>
      <c r="D52" s="3"/>
      <c r="E52" s="121">
        <v>35.294117647058826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42.307692307692307</v>
      </c>
      <c r="D53" s="112"/>
      <c r="E53" s="121">
        <v>34.705882352941174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46.92307692307692</v>
      </c>
      <c r="D54" s="112"/>
      <c r="E54" s="121">
        <v>35.294117647058826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45.384615384615387</v>
      </c>
      <c r="D55" s="3"/>
      <c r="E55" s="121">
        <v>32.941176470588232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48.46153846153846</v>
      </c>
      <c r="D56" s="3"/>
      <c r="E56" s="121">
        <v>37.058823529411768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38.46153846153846</v>
      </c>
      <c r="D57" s="3"/>
      <c r="E57" s="121">
        <v>27.647058823529413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46.92307692307692</v>
      </c>
      <c r="D58" s="3"/>
      <c r="E58" s="121">
        <v>36.470588235294116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46.153846153846153</v>
      </c>
      <c r="D59" s="3"/>
      <c r="E59" s="121">
        <v>34.117647058823529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45.384615384615387</v>
      </c>
      <c r="D60" s="3"/>
      <c r="E60" s="121">
        <v>34.117647058823529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43.07692307692308</v>
      </c>
      <c r="D61" s="3"/>
      <c r="E61" s="121">
        <v>37.058823529411768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46.92307692307692</v>
      </c>
      <c r="D62" s="3"/>
      <c r="E62" s="121">
        <v>35.882352941176471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46.153846153846153</v>
      </c>
      <c r="D63" s="3"/>
      <c r="E63" s="121">
        <v>33.529411764705884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45.384615384615387</v>
      </c>
      <c r="D64" s="3"/>
      <c r="E64" s="121">
        <v>31.176470588235293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49.230769230769234</v>
      </c>
      <c r="D65" s="3"/>
      <c r="E65" s="121">
        <v>36.470588235294116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170804130093</v>
      </c>
      <c r="C66" s="121">
        <v>33.07692307692308</v>
      </c>
      <c r="D66" s="3"/>
      <c r="E66" s="121">
        <v>9.4117647058823533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170804130094</v>
      </c>
      <c r="C67" s="121">
        <v>33.07692307692308</v>
      </c>
      <c r="D67" s="3"/>
      <c r="E67" s="121">
        <v>27.647058823529413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170804130097</v>
      </c>
      <c r="C68" s="121">
        <v>42.307692307692307</v>
      </c>
      <c r="D68" s="3"/>
      <c r="E68" s="121">
        <v>40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170804130099</v>
      </c>
      <c r="C69" s="121">
        <v>47.692307692307693</v>
      </c>
      <c r="D69" s="3"/>
      <c r="E69" s="121">
        <v>36.470588235294116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170804130101</v>
      </c>
      <c r="C70" s="121">
        <v>30</v>
      </c>
      <c r="D70" s="3"/>
      <c r="E70" s="121">
        <v>0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170804130102</v>
      </c>
      <c r="C71" s="121">
        <v>46.153846153846153</v>
      </c>
      <c r="D71" s="3"/>
      <c r="E71" s="121">
        <v>37.058823529411768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170804130103</v>
      </c>
      <c r="C72" s="121">
        <v>41.53846153846154</v>
      </c>
      <c r="D72" s="3"/>
      <c r="E72" s="121">
        <v>40.588235294117645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170804130104</v>
      </c>
      <c r="C73" s="121">
        <v>42.307692307692307</v>
      </c>
      <c r="D73" s="3"/>
      <c r="E73" s="121">
        <v>37.647058823529413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170804130105</v>
      </c>
      <c r="C74" s="121">
        <v>41.53846153846154</v>
      </c>
      <c r="D74" s="3"/>
      <c r="E74" s="121">
        <v>38.823529411764703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170804130106</v>
      </c>
      <c r="C75" s="121">
        <v>45.384615384615387</v>
      </c>
      <c r="D75" s="3"/>
      <c r="E75" s="121">
        <v>38.235294117647058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170804130107</v>
      </c>
      <c r="C76" s="121">
        <v>45.384615384615387</v>
      </c>
      <c r="D76" s="3"/>
      <c r="E76" s="121">
        <v>39.411764705882355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170804130108</v>
      </c>
      <c r="C77" s="121">
        <v>42.307692307692307</v>
      </c>
      <c r="D77" s="3"/>
      <c r="E77" s="121">
        <v>35.882352941176471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170804130109</v>
      </c>
      <c r="C78" s="121">
        <v>28.46153846153846</v>
      </c>
      <c r="D78" s="3"/>
      <c r="E78" s="121">
        <v>0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170804130110</v>
      </c>
      <c r="C79" s="121">
        <v>43.07692307692308</v>
      </c>
      <c r="D79" s="3"/>
      <c r="E79" s="121">
        <v>32.352941176470587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170804130112</v>
      </c>
      <c r="C80" s="121">
        <v>43.07692307692308</v>
      </c>
      <c r="D80" s="3"/>
      <c r="E80" s="121">
        <v>34.117647058823529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170804130113</v>
      </c>
      <c r="C81" s="121">
        <v>34.615384615384613</v>
      </c>
      <c r="D81" s="112"/>
      <c r="E81" s="121">
        <v>35.882352941176471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170804130117</v>
      </c>
      <c r="C82" s="121">
        <v>45.384615384615387</v>
      </c>
      <c r="D82" s="112"/>
      <c r="E82" s="121">
        <v>38.235294117647058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170804130118</v>
      </c>
      <c r="C83" s="121">
        <v>45.384615384615387</v>
      </c>
      <c r="D83" s="3"/>
      <c r="E83" s="121">
        <v>37.647058823529413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170804130119</v>
      </c>
      <c r="C84" s="121">
        <v>46.92307692307692</v>
      </c>
      <c r="D84" s="5"/>
      <c r="E84" s="121">
        <v>35.294117647058826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170804130120</v>
      </c>
      <c r="C85" s="121">
        <v>43.846153846153847</v>
      </c>
      <c r="D85" s="115"/>
      <c r="E85" s="121">
        <v>36.470588235294116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170804130123</v>
      </c>
      <c r="C86" s="121">
        <v>41.53846153846154</v>
      </c>
      <c r="D86" s="5"/>
      <c r="E86" s="121">
        <v>33.529411764705884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170804130124</v>
      </c>
      <c r="C87" s="121">
        <v>26.153846153846153</v>
      </c>
      <c r="D87" s="116"/>
      <c r="E87" s="121">
        <v>36.470588235294116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170804130125</v>
      </c>
      <c r="C88" s="121">
        <v>36.153846153846153</v>
      </c>
      <c r="D88" s="5"/>
      <c r="E88" s="121">
        <v>40.588235294117645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170804130126</v>
      </c>
      <c r="C89" s="121">
        <v>47.692307692307693</v>
      </c>
      <c r="D89" s="5"/>
      <c r="E89" s="121">
        <v>35.882352941176471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170804130127</v>
      </c>
      <c r="C90" s="121">
        <v>29.23076923076923</v>
      </c>
      <c r="D90" s="5"/>
      <c r="E90" s="121">
        <v>35.294117647058826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170804130128</v>
      </c>
      <c r="C91" s="121">
        <v>40.769230769230766</v>
      </c>
      <c r="D91" s="5"/>
      <c r="E91" s="121">
        <v>30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170804130131</v>
      </c>
      <c r="C92" s="121">
        <v>25.384615384615383</v>
      </c>
      <c r="D92" s="5"/>
      <c r="E92" s="121">
        <v>38.235294117647058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170804130132</v>
      </c>
      <c r="C93" s="121">
        <v>26.153846153846153</v>
      </c>
      <c r="D93" s="5"/>
      <c r="E93" s="121">
        <v>34.705882352941174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170804130133</v>
      </c>
      <c r="C94" s="121">
        <v>41.53846153846154</v>
      </c>
      <c r="D94" s="5"/>
      <c r="E94" s="121">
        <v>34.705882352941174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170804130134</v>
      </c>
      <c r="C95" s="121">
        <v>45.384615384615387</v>
      </c>
      <c r="D95" s="5"/>
      <c r="E95" s="121">
        <v>39.411764705882355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170804130136</v>
      </c>
      <c r="C96" s="121">
        <v>36.92307692307692</v>
      </c>
      <c r="D96" s="5"/>
      <c r="E96" s="121">
        <v>38.235294117647058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170804130137</v>
      </c>
      <c r="C97" s="121">
        <v>36.153846153846153</v>
      </c>
      <c r="D97" s="5"/>
      <c r="E97" s="121">
        <v>37.647058823529413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170804130139</v>
      </c>
      <c r="C98" s="121">
        <v>36.153846153846153</v>
      </c>
      <c r="D98" s="5"/>
      <c r="E98" s="121">
        <v>40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170804130140</v>
      </c>
      <c r="C99" s="121">
        <v>46.153846153846153</v>
      </c>
      <c r="D99" s="5"/>
      <c r="E99" s="121">
        <v>37.647058823529413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170804130142</v>
      </c>
      <c r="C100" s="121">
        <v>37.692307692307693</v>
      </c>
      <c r="D100" s="5"/>
      <c r="E100" s="121">
        <v>38.823529411764703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170804130143</v>
      </c>
      <c r="C101" s="121">
        <v>39.230769230769234</v>
      </c>
      <c r="D101" s="5"/>
      <c r="E101" s="121">
        <v>40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170804130144</v>
      </c>
      <c r="C102" s="121">
        <v>34.615384615384613</v>
      </c>
      <c r="D102" s="5"/>
      <c r="E102" s="121">
        <v>35.882352941176471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170804130145</v>
      </c>
      <c r="C103" s="121">
        <v>39.230769230769234</v>
      </c>
      <c r="D103" s="5"/>
      <c r="E103" s="121">
        <v>40.588235294117645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170804130146</v>
      </c>
      <c r="C104" s="121">
        <v>41.53846153846154</v>
      </c>
      <c r="D104" s="2"/>
      <c r="E104" s="121">
        <v>40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170804130147</v>
      </c>
      <c r="C105" s="121">
        <v>50</v>
      </c>
      <c r="D105" s="2"/>
      <c r="E105" s="121">
        <v>38.823529411764703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170804130148</v>
      </c>
      <c r="C106" s="121">
        <v>23.076923076923077</v>
      </c>
      <c r="D106" s="2"/>
      <c r="E106" s="121">
        <v>31.764705882352942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170804130149</v>
      </c>
      <c r="C107" s="121">
        <v>37.692307692307693</v>
      </c>
      <c r="D107" s="2"/>
      <c r="E107" s="121">
        <v>29.411764705882351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170804130150</v>
      </c>
      <c r="C108" s="121">
        <v>43.07692307692308</v>
      </c>
      <c r="D108" s="2"/>
      <c r="E108" s="121">
        <v>39.411764705882355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170804130151</v>
      </c>
      <c r="C109" s="121">
        <v>31.53846153846154</v>
      </c>
      <c r="D109" s="2"/>
      <c r="E109" s="121">
        <v>37.058823529411768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170804130152</v>
      </c>
      <c r="C110" s="121">
        <v>44.615384615384613</v>
      </c>
      <c r="D110" s="2"/>
      <c r="E110" s="121">
        <v>39.411764705882355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170804130154</v>
      </c>
      <c r="C111" s="121">
        <v>39.230769230769234</v>
      </c>
      <c r="D111" s="2"/>
      <c r="E111" s="121">
        <v>40.588235294117645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170804130155</v>
      </c>
      <c r="C112" s="121">
        <v>35.384615384615387</v>
      </c>
      <c r="D112" s="2"/>
      <c r="E112" s="121">
        <v>34.705882352941174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170804130157</v>
      </c>
      <c r="C113" s="121">
        <v>35.384615384615387</v>
      </c>
      <c r="D113" s="2"/>
      <c r="E113" s="121">
        <v>39.411764705882355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170804130158</v>
      </c>
      <c r="C114" s="121">
        <v>25.384615384615383</v>
      </c>
      <c r="D114" s="2"/>
      <c r="E114" s="121">
        <v>35.882352941176471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170804130159</v>
      </c>
      <c r="C115" s="121">
        <v>33.07692307692308</v>
      </c>
      <c r="D115" s="2"/>
      <c r="E115" s="121">
        <v>35.882352941176471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170804130160</v>
      </c>
      <c r="C116" s="121">
        <v>34.615384615384613</v>
      </c>
      <c r="D116" s="2"/>
      <c r="E116" s="121">
        <v>37.058823529411768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170804130161</v>
      </c>
      <c r="C117" s="121">
        <v>43.07692307692308</v>
      </c>
      <c r="D117" s="2"/>
      <c r="E117" s="121">
        <v>37.647058823529413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170804130162</v>
      </c>
      <c r="C118" s="121">
        <v>46.153846153846153</v>
      </c>
      <c r="D118" s="2"/>
      <c r="E118" s="121">
        <v>37.647058823529413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170804130163</v>
      </c>
      <c r="C119" s="121">
        <v>45.384615384615387</v>
      </c>
      <c r="D119" s="2"/>
      <c r="E119" s="121">
        <v>12.941176470588236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170804130167</v>
      </c>
      <c r="C120" s="121">
        <v>48.46153846153846</v>
      </c>
      <c r="D120" s="2"/>
      <c r="E120" s="121">
        <v>40.588235294117645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170804130168</v>
      </c>
      <c r="C121" s="121">
        <v>36.153846153846153</v>
      </c>
      <c r="D121" s="2"/>
      <c r="E121" s="121">
        <v>35.294117647058826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170804130169</v>
      </c>
      <c r="C122" s="121">
        <v>43.846153846153847</v>
      </c>
      <c r="D122" s="2"/>
      <c r="E122" s="121">
        <v>39.411764705882355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170804130172</v>
      </c>
      <c r="C123" s="121">
        <v>41.53846153846154</v>
      </c>
      <c r="D123" s="2"/>
      <c r="E123" s="121">
        <v>37.647058823529413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170804130173</v>
      </c>
      <c r="C124" s="121">
        <v>32.307692307692307</v>
      </c>
      <c r="D124" s="2"/>
      <c r="E124" s="121">
        <v>38.823529411764703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170804130174</v>
      </c>
      <c r="C125" s="121">
        <v>35.384615384615387</v>
      </c>
      <c r="D125" s="2"/>
      <c r="E125" s="121">
        <v>33.529411764705884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170804130176</v>
      </c>
      <c r="C126" s="121">
        <v>46.92307692307692</v>
      </c>
      <c r="D126" s="2"/>
      <c r="E126" s="121">
        <v>37.058823529411768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170804130177</v>
      </c>
      <c r="C127" s="121">
        <v>46.92307692307692</v>
      </c>
      <c r="D127" s="2"/>
      <c r="E127" s="121">
        <v>44.117647058823529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170804130178</v>
      </c>
      <c r="C128" s="121">
        <v>37.692307692307693</v>
      </c>
      <c r="D128" s="2"/>
      <c r="E128" s="121">
        <v>33.529411764705884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170804130179</v>
      </c>
      <c r="C129" s="121">
        <v>23.076923076923077</v>
      </c>
      <c r="D129" s="2"/>
      <c r="E129" s="121">
        <v>7.6470588235294121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170804130180</v>
      </c>
      <c r="C130" s="121">
        <v>43.846153846153847</v>
      </c>
      <c r="D130" s="2"/>
      <c r="E130" s="121">
        <v>36.470588235294116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170804130181</v>
      </c>
      <c r="C131" s="121">
        <v>37.692307692307693</v>
      </c>
      <c r="D131" s="2"/>
      <c r="E131" s="121">
        <v>31.176470588235293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170804130183</v>
      </c>
      <c r="C132" s="121">
        <v>36.92307692307692</v>
      </c>
      <c r="D132" s="2"/>
      <c r="E132" s="121">
        <v>32.941176470588232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170804130185</v>
      </c>
      <c r="C133" s="121">
        <v>37.692307692307693</v>
      </c>
      <c r="D133" s="2"/>
      <c r="E133" s="121">
        <v>34.117647058823529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170804130186</v>
      </c>
      <c r="C134" s="121">
        <v>34.615384615384613</v>
      </c>
      <c r="D134" s="2"/>
      <c r="E134" s="121">
        <v>34.705882352941174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170804130187</v>
      </c>
      <c r="C135" s="121">
        <v>22.307692307692307</v>
      </c>
      <c r="D135" s="2"/>
      <c r="E135" s="121">
        <v>31.176470588235293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170804130188</v>
      </c>
      <c r="C136" s="121">
        <v>44.615384615384613</v>
      </c>
      <c r="D136" s="2"/>
      <c r="E136" s="121">
        <v>37.647058823529413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170804130189</v>
      </c>
      <c r="C137" s="121">
        <v>46.153846153846153</v>
      </c>
      <c r="D137" s="2"/>
      <c r="E137" s="121">
        <v>42.352941176470587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170804130190</v>
      </c>
      <c r="C138" s="121">
        <v>47.692307692307693</v>
      </c>
      <c r="D138" s="2"/>
      <c r="E138" s="121">
        <v>39.411764705882355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170804130191</v>
      </c>
      <c r="C139" s="121">
        <v>48.46153846153846</v>
      </c>
      <c r="D139" s="2"/>
      <c r="E139" s="121">
        <v>39.411764705882355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170804130192</v>
      </c>
      <c r="C140" s="121">
        <v>29.23076923076923</v>
      </c>
      <c r="D140" s="2"/>
      <c r="E140" s="121">
        <v>34.705882352941174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170804130195</v>
      </c>
      <c r="C141" s="121">
        <v>42.307692307692307</v>
      </c>
      <c r="D141" s="2"/>
      <c r="E141" s="121">
        <v>35.882352941176471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170804130196</v>
      </c>
      <c r="C142" s="121">
        <v>33.07692307692308</v>
      </c>
      <c r="D142" s="2"/>
      <c r="E142" s="121">
        <v>34.117647058823529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170804130197</v>
      </c>
      <c r="C143" s="121">
        <v>27.692307692307693</v>
      </c>
      <c r="D143" s="2"/>
      <c r="E143" s="121">
        <v>35.882352941176471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170804130198</v>
      </c>
      <c r="C144" s="121">
        <v>29.23076923076923</v>
      </c>
      <c r="D144" s="2"/>
      <c r="E144" s="121">
        <v>36.470588235294116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170804130199</v>
      </c>
      <c r="C145" s="121">
        <v>33.07692307692308</v>
      </c>
      <c r="D145" s="2"/>
      <c r="E145" s="121">
        <v>38.823529411764703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170804130200</v>
      </c>
      <c r="C146" s="121">
        <v>46.153846153846153</v>
      </c>
      <c r="D146" s="2"/>
      <c r="E146" s="121">
        <v>35.294117647058826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170804130202</v>
      </c>
      <c r="C147" s="121">
        <v>49.230769230769234</v>
      </c>
      <c r="D147" s="2"/>
      <c r="E147" s="121">
        <v>36.470588235294116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170804130203</v>
      </c>
      <c r="C148" s="121">
        <v>44.615384615384613</v>
      </c>
      <c r="D148" s="2"/>
      <c r="E148" s="121">
        <v>38.823529411764703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170804130204</v>
      </c>
      <c r="C149" s="121">
        <v>40.769230769230766</v>
      </c>
      <c r="D149" s="2"/>
      <c r="E149" s="121">
        <v>35.294117647058826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170804130205</v>
      </c>
      <c r="C150" s="121">
        <v>30</v>
      </c>
      <c r="D150" s="2"/>
      <c r="E150" s="121">
        <v>35.294117647058826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170804130206</v>
      </c>
      <c r="C151" s="121">
        <v>26.153846153846153</v>
      </c>
      <c r="D151" s="2"/>
      <c r="E151" s="121">
        <v>36.470588235294116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170804130207</v>
      </c>
      <c r="C152" s="121">
        <v>48.46153846153846</v>
      </c>
      <c r="D152" s="2"/>
      <c r="E152" s="121">
        <v>39.411764705882355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170804130208</v>
      </c>
      <c r="C153" s="121">
        <v>46.92307692307692</v>
      </c>
      <c r="D153" s="2"/>
      <c r="E153" s="121">
        <v>40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170804130209</v>
      </c>
      <c r="C154" s="121">
        <v>49.230769230769234</v>
      </c>
      <c r="D154" s="2"/>
      <c r="E154" s="121">
        <v>38.823529411764703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170804130211</v>
      </c>
      <c r="C155" s="121">
        <v>46.92307692307692</v>
      </c>
      <c r="D155" s="2"/>
      <c r="E155" s="121">
        <v>40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170804130212</v>
      </c>
      <c r="C156" s="121">
        <v>32.307692307692307</v>
      </c>
      <c r="D156" s="2"/>
      <c r="E156" s="121">
        <v>33.529411764705884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170804130213</v>
      </c>
      <c r="C157" s="121">
        <v>30.76923076923077</v>
      </c>
      <c r="D157" s="2"/>
      <c r="E157" s="121">
        <v>35.882352941176471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170804130214</v>
      </c>
      <c r="C158" s="121">
        <v>37.692307692307693</v>
      </c>
      <c r="D158" s="2"/>
      <c r="E158" s="121">
        <v>32.941176470588232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170804130216</v>
      </c>
      <c r="C159" s="121">
        <v>33.846153846153847</v>
      </c>
      <c r="D159" s="2"/>
      <c r="E159" s="121">
        <v>34.117647058823529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170804130217</v>
      </c>
      <c r="C160" s="121">
        <v>43.846153846153847</v>
      </c>
      <c r="D160" s="2"/>
      <c r="E160" s="121">
        <v>37.647058823529413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170804130218</v>
      </c>
      <c r="C161" s="121">
        <v>46.92307692307692</v>
      </c>
      <c r="D161" s="2"/>
      <c r="E161" s="121">
        <v>40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170804130220</v>
      </c>
      <c r="C162" s="121">
        <v>41.53846153846154</v>
      </c>
      <c r="D162" s="2"/>
      <c r="E162" s="121">
        <v>35.882352941176471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170804130221</v>
      </c>
      <c r="C163" s="121">
        <v>49.230769230769234</v>
      </c>
      <c r="D163" s="2"/>
      <c r="E163" s="121">
        <v>39.411764705882355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170804130222</v>
      </c>
      <c r="C164" s="121">
        <v>42.307692307692307</v>
      </c>
      <c r="D164" s="2"/>
      <c r="E164" s="121">
        <v>40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170804130223</v>
      </c>
      <c r="C165" s="121">
        <v>37.692307692307693</v>
      </c>
      <c r="D165" s="2"/>
      <c r="E165" s="121">
        <v>39.411764705882355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170804130224</v>
      </c>
      <c r="C166" s="121">
        <v>41.53846153846154</v>
      </c>
      <c r="D166" s="2"/>
      <c r="E166" s="121">
        <v>38.235294117647058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170804130226</v>
      </c>
      <c r="C167" s="121">
        <v>32.307692307692307</v>
      </c>
      <c r="D167" s="2"/>
      <c r="E167" s="121">
        <v>32.941176470588232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170804130227</v>
      </c>
      <c r="C168" s="121">
        <v>31.53846153846154</v>
      </c>
      <c r="D168" s="2"/>
      <c r="E168" s="121">
        <v>35.882352941176471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170804130229</v>
      </c>
      <c r="C169" s="121">
        <v>47.692307692307693</v>
      </c>
      <c r="D169" s="2"/>
      <c r="E169" s="121">
        <v>39.411764705882355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170804130231</v>
      </c>
      <c r="C170" s="121">
        <v>41.53846153846154</v>
      </c>
      <c r="D170" s="2"/>
      <c r="E170" s="121">
        <v>34.705882352941174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170804130233</v>
      </c>
      <c r="C171" s="121">
        <v>44.615384615384613</v>
      </c>
      <c r="D171" s="2"/>
      <c r="E171" s="121">
        <v>38.235294117647058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170804130234</v>
      </c>
      <c r="C172" s="121">
        <v>50</v>
      </c>
      <c r="D172" s="2"/>
      <c r="E172" s="121">
        <v>39.411764705882355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170804130241</v>
      </c>
      <c r="C173" s="121">
        <v>30</v>
      </c>
      <c r="D173" s="2"/>
      <c r="E173" s="121">
        <v>35.882352941176471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170804130242</v>
      </c>
      <c r="C174" s="121">
        <v>47.692307692307693</v>
      </c>
      <c r="D174" s="2"/>
      <c r="E174" s="121">
        <v>37.058823529411768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170804130243</v>
      </c>
      <c r="C175" s="121">
        <v>40.769230769230766</v>
      </c>
      <c r="D175" s="2"/>
      <c r="E175" s="121">
        <v>34.705882352941174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170804130244</v>
      </c>
      <c r="C176" s="121">
        <v>38.46153846153846</v>
      </c>
      <c r="D176" s="2"/>
      <c r="E176" s="121">
        <v>39.411764705882355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170804130245</v>
      </c>
      <c r="C177" s="121">
        <v>41.53846153846154</v>
      </c>
      <c r="D177" s="2"/>
      <c r="E177" s="121">
        <v>37.647058823529413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170804130246</v>
      </c>
      <c r="C178" s="121">
        <v>21.53846153846154</v>
      </c>
      <c r="D178" s="2"/>
      <c r="E178" s="121">
        <v>34.705882352941174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170804130247</v>
      </c>
      <c r="C179" s="121">
        <v>25.384615384615383</v>
      </c>
      <c r="D179" s="2"/>
      <c r="E179" s="121">
        <v>33.529411764705884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170804130248</v>
      </c>
      <c r="C180" s="121">
        <v>43.846153846153847</v>
      </c>
      <c r="D180" s="2"/>
      <c r="E180" s="121">
        <v>38.823529411764703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170804130249</v>
      </c>
      <c r="C181" s="121">
        <v>41.53846153846154</v>
      </c>
      <c r="D181" s="2"/>
      <c r="E181" s="121">
        <v>32.941176470588232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170804130250</v>
      </c>
      <c r="C182" s="121">
        <v>19.23076923076923</v>
      </c>
      <c r="D182" s="2"/>
      <c r="E182" s="121">
        <v>38.235294117647058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170804130251</v>
      </c>
      <c r="C183" s="121">
        <v>37.692307692307693</v>
      </c>
      <c r="D183" s="2"/>
      <c r="E183" s="121">
        <v>37.058823529411768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170804130253</v>
      </c>
      <c r="C184" s="121">
        <v>26.923076923076923</v>
      </c>
      <c r="D184" s="2"/>
      <c r="E184" s="121">
        <v>31.764705882352942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170804130254</v>
      </c>
      <c r="C185" s="121">
        <v>33.846153846153847</v>
      </c>
      <c r="D185" s="2"/>
      <c r="E185" s="121">
        <v>35.882352941176471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170804130255</v>
      </c>
      <c r="C186" s="121">
        <v>46.92307692307692</v>
      </c>
      <c r="D186" s="2"/>
      <c r="E186" s="121">
        <v>41.764705882352942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170804130256</v>
      </c>
      <c r="C187" s="121">
        <v>41.53846153846154</v>
      </c>
      <c r="D187" s="2"/>
      <c r="E187" s="121">
        <v>37.058823529411768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170804130257</v>
      </c>
      <c r="C188" s="121">
        <v>25.384615384615383</v>
      </c>
      <c r="D188" s="2"/>
      <c r="E188" s="121">
        <v>9.4117647058823533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170804130258</v>
      </c>
      <c r="C189" s="121">
        <v>43.846153846153847</v>
      </c>
      <c r="D189" s="2"/>
      <c r="E189" s="121">
        <v>42.352941176470587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170804130259</v>
      </c>
      <c r="C190" s="121">
        <v>30</v>
      </c>
      <c r="D190" s="2"/>
      <c r="E190" s="121">
        <v>34.705882352941174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170804130260</v>
      </c>
      <c r="C191" s="121">
        <v>36.92307692307692</v>
      </c>
      <c r="D191" s="2"/>
      <c r="E191" s="121">
        <v>38.235294117647058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170804130262</v>
      </c>
      <c r="C192" s="121">
        <v>26.153846153846153</v>
      </c>
      <c r="D192" s="2"/>
      <c r="E192" s="121">
        <v>32.941176470588232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170804130263</v>
      </c>
      <c r="C193" s="121">
        <v>33.07692307692308</v>
      </c>
      <c r="D193" s="2"/>
      <c r="E193" s="121">
        <v>38.235294117647058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170804130264</v>
      </c>
      <c r="C194" s="121">
        <v>40</v>
      </c>
      <c r="D194" s="2"/>
      <c r="E194" s="121">
        <v>39.411764705882355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170804130265</v>
      </c>
      <c r="C195" s="121">
        <v>36.153846153846153</v>
      </c>
      <c r="D195" s="2"/>
      <c r="E195" s="121">
        <v>37.058823529411768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170804130266</v>
      </c>
      <c r="C196" s="121">
        <v>24.615384615384617</v>
      </c>
      <c r="D196" s="2"/>
      <c r="E196" s="121">
        <v>32.941176470588232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170804130267</v>
      </c>
      <c r="C197" s="121">
        <v>36.153846153846153</v>
      </c>
      <c r="D197" s="2"/>
      <c r="E197" s="121">
        <v>38.823529411764703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170804130269</v>
      </c>
      <c r="C198" s="121">
        <v>31.53846153846154</v>
      </c>
      <c r="D198" s="2"/>
      <c r="E198" s="121">
        <v>37.058823529411768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170804130270</v>
      </c>
      <c r="C199" s="121">
        <v>36.153846153846153</v>
      </c>
      <c r="D199" s="2"/>
      <c r="E199" s="121">
        <v>31.764705882352942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170804130271</v>
      </c>
      <c r="C200" s="121">
        <v>40.769230769230766</v>
      </c>
      <c r="D200" s="2"/>
      <c r="E200" s="121">
        <v>39.411764705882355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170804130272</v>
      </c>
      <c r="C201" s="121">
        <v>32.307692307692307</v>
      </c>
      <c r="D201" s="2"/>
      <c r="E201" s="121">
        <v>41.176470588235297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170804130273</v>
      </c>
      <c r="C202" s="121">
        <v>47.692307692307693</v>
      </c>
      <c r="D202" s="2"/>
      <c r="E202" s="121">
        <v>38.235294117647058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170804130274</v>
      </c>
      <c r="C203" s="121">
        <v>28.46153846153846</v>
      </c>
      <c r="D203" s="2"/>
      <c r="E203" s="121">
        <v>36.470588235294116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170804130275</v>
      </c>
      <c r="C204" s="121">
        <v>27.692307692307693</v>
      </c>
      <c r="D204" s="2"/>
      <c r="E204" s="121">
        <v>34.705882352941174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170804130276</v>
      </c>
      <c r="C205" s="121">
        <v>33.846153846153847</v>
      </c>
      <c r="D205" s="2"/>
      <c r="E205" s="121">
        <v>39.411764705882355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170804130279</v>
      </c>
      <c r="C206" s="121">
        <v>26.153846153846153</v>
      </c>
      <c r="D206" s="2"/>
      <c r="E206" s="121">
        <v>30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170804130280</v>
      </c>
      <c r="C207" s="121">
        <v>36.92307692307692</v>
      </c>
      <c r="D207" s="2"/>
      <c r="E207" s="121">
        <v>42.941176470588232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170804130281</v>
      </c>
      <c r="C208" s="121">
        <v>33.846153846153847</v>
      </c>
      <c r="D208" s="2"/>
      <c r="E208" s="121">
        <v>39.411764705882355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170804130283</v>
      </c>
      <c r="C209" s="121">
        <v>43.846153846153847</v>
      </c>
      <c r="D209" s="2"/>
      <c r="E209" s="121">
        <v>41.176470588235297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170804130284</v>
      </c>
      <c r="C210" s="121">
        <v>42.307692307692307</v>
      </c>
      <c r="D210" s="2"/>
      <c r="E210" s="121">
        <v>35.294117647058826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170804130285</v>
      </c>
      <c r="C211" s="121">
        <v>38.46153846153846</v>
      </c>
      <c r="D211" s="2"/>
      <c r="E211" s="121">
        <v>40.588235294117645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170804130286</v>
      </c>
      <c r="C212" s="121">
        <v>45.384615384615387</v>
      </c>
      <c r="D212" s="2"/>
      <c r="E212" s="121">
        <v>31.764705882352942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170804130287</v>
      </c>
      <c r="C213" s="121">
        <v>36.153846153846153</v>
      </c>
      <c r="D213" s="2"/>
      <c r="E213" s="121">
        <v>39.411764705882355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170804130288</v>
      </c>
      <c r="C214" s="121">
        <v>39.230769230769234</v>
      </c>
      <c r="D214" s="2"/>
      <c r="E214" s="121">
        <v>40.588235294117645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170804130289</v>
      </c>
      <c r="C215" s="121">
        <v>20</v>
      </c>
      <c r="D215" s="2"/>
      <c r="E215" s="121">
        <v>32.941176470588232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170804130291</v>
      </c>
      <c r="C216" s="121">
        <v>46.153846153846153</v>
      </c>
      <c r="D216" s="2"/>
      <c r="E216" s="121">
        <v>39.411764705882355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170804130292</v>
      </c>
      <c r="C217" s="121">
        <v>34.615384615384613</v>
      </c>
      <c r="D217" s="2"/>
      <c r="E217" s="121">
        <v>40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170804130293</v>
      </c>
      <c r="C218" s="121">
        <v>38.46153846153846</v>
      </c>
      <c r="D218" s="2"/>
      <c r="E218" s="121">
        <v>39.411764705882355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170804130294</v>
      </c>
      <c r="C219" s="121">
        <v>20</v>
      </c>
      <c r="D219" s="2"/>
      <c r="E219" s="121">
        <v>29.411764705882351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170804130295</v>
      </c>
      <c r="C220" s="121">
        <v>46.92307692307692</v>
      </c>
      <c r="D220" s="2"/>
      <c r="E220" s="121">
        <v>31.176470588235293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170804130296</v>
      </c>
      <c r="C221" s="121">
        <v>43.07692307692308</v>
      </c>
      <c r="D221" s="2"/>
      <c r="E221" s="121">
        <v>32.352941176470587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170804130297</v>
      </c>
      <c r="C222" s="121">
        <v>40.769230769230766</v>
      </c>
      <c r="D222" s="2"/>
      <c r="E222" s="121">
        <v>38.823529411764703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170804130298</v>
      </c>
      <c r="C223" s="121">
        <v>23.076923076923077</v>
      </c>
      <c r="D223" s="2"/>
      <c r="E223" s="121">
        <v>30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170804130299</v>
      </c>
      <c r="C224" s="121">
        <v>31.53846153846154</v>
      </c>
      <c r="D224" s="2"/>
      <c r="E224" s="121">
        <v>38.823529411764703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170804130300</v>
      </c>
      <c r="C225" s="121">
        <v>46.153846153846153</v>
      </c>
      <c r="D225" s="2"/>
      <c r="E225" s="121">
        <v>38.823529411764703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170804130302</v>
      </c>
      <c r="C226" s="121">
        <v>30</v>
      </c>
      <c r="D226" s="2"/>
      <c r="E226" s="121">
        <v>38.823529411764703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170804130303</v>
      </c>
      <c r="C227" s="121">
        <v>30.76923076923077</v>
      </c>
      <c r="D227" s="2"/>
      <c r="E227" s="121">
        <v>35.882352941176471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170804130304</v>
      </c>
      <c r="C228" s="121">
        <v>36.92307692307692</v>
      </c>
      <c r="D228" s="2"/>
      <c r="E228" s="121">
        <v>35.294117647058826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170804130306</v>
      </c>
      <c r="C229" s="121">
        <v>44.615384615384613</v>
      </c>
      <c r="D229" s="2"/>
      <c r="E229" s="121">
        <v>38.235294117647058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170804130307</v>
      </c>
      <c r="C230" s="121">
        <v>46.92307692307692</v>
      </c>
      <c r="D230" s="2"/>
      <c r="E230" s="121">
        <v>40.588235294117645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170804130308</v>
      </c>
      <c r="C231" s="121">
        <v>33.846153846153847</v>
      </c>
      <c r="D231" s="2"/>
      <c r="E231" s="121">
        <v>33.529411764705884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170804130309</v>
      </c>
      <c r="C232" s="121">
        <v>29.23076923076923</v>
      </c>
      <c r="D232" s="2"/>
      <c r="E232" s="121">
        <v>41.176470588235297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170804130310</v>
      </c>
      <c r="C233" s="121">
        <v>33.07692307692308</v>
      </c>
      <c r="D233" s="2"/>
      <c r="E233" s="121">
        <v>37.647058823529413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170804130311</v>
      </c>
      <c r="C234" s="121">
        <v>38.46153846153846</v>
      </c>
      <c r="D234" s="2"/>
      <c r="E234" s="121">
        <v>37.058823529411768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170804130312</v>
      </c>
      <c r="C235" s="121">
        <v>43.07692307692308</v>
      </c>
      <c r="D235" s="2"/>
      <c r="E235" s="121">
        <v>37.647058823529413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170804130314</v>
      </c>
      <c r="C236" s="121">
        <v>46.153846153846153</v>
      </c>
      <c r="D236" s="2"/>
      <c r="E236" s="121">
        <v>36.470588235294116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170804130315</v>
      </c>
      <c r="C237" s="121">
        <v>43.07692307692308</v>
      </c>
      <c r="D237" s="2"/>
      <c r="E237" s="121">
        <v>28.823529411764707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170804130317</v>
      </c>
      <c r="C238" s="121">
        <v>43.846153846153847</v>
      </c>
      <c r="D238" s="2"/>
      <c r="E238" s="121">
        <v>38.823529411764703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170804130318</v>
      </c>
      <c r="C239" s="121">
        <v>25.384615384615383</v>
      </c>
      <c r="D239" s="2"/>
      <c r="E239" s="121">
        <v>31.176470588235293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170804130319</v>
      </c>
      <c r="C240" s="121">
        <v>36.153846153846153</v>
      </c>
      <c r="D240" s="2"/>
      <c r="E240" s="121">
        <v>38.823529411764703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170804130320</v>
      </c>
      <c r="C241" s="121">
        <v>45.384615384615387</v>
      </c>
      <c r="D241" s="2"/>
      <c r="E241" s="121">
        <v>40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170804130322</v>
      </c>
      <c r="C242" s="121">
        <v>40</v>
      </c>
      <c r="D242" s="2"/>
      <c r="E242" s="121">
        <v>40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170804130323</v>
      </c>
      <c r="C243" s="121">
        <v>41.53846153846154</v>
      </c>
      <c r="D243" s="2"/>
      <c r="E243" s="121">
        <v>31.764705882352942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170804130324</v>
      </c>
      <c r="C244" s="121">
        <v>48.46153846153846</v>
      </c>
      <c r="D244" s="2"/>
      <c r="E244" s="121">
        <v>38.823529411764703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170804130325</v>
      </c>
      <c r="C245" s="121">
        <v>41.53846153846154</v>
      </c>
      <c r="D245" s="2"/>
      <c r="E245" s="121">
        <v>40.588235294117645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170804130326</v>
      </c>
      <c r="C246" s="121">
        <v>43.07692307692308</v>
      </c>
      <c r="D246" s="2"/>
      <c r="E246" s="121">
        <v>38.823529411764703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170804130327</v>
      </c>
      <c r="C247" s="121">
        <v>44.615384615384613</v>
      </c>
      <c r="D247" s="2"/>
      <c r="E247" s="121">
        <v>38.823529411764703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170804130328</v>
      </c>
      <c r="C248" s="121">
        <v>39.230769230769234</v>
      </c>
      <c r="D248" s="2"/>
      <c r="E248" s="121">
        <v>34.705882352941174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170804130329</v>
      </c>
      <c r="C249" s="121">
        <v>46.92307692307692</v>
      </c>
      <c r="D249" s="2"/>
      <c r="E249" s="121">
        <v>34.117647058823529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170804130330</v>
      </c>
      <c r="C250" s="121">
        <v>46.92307692307692</v>
      </c>
      <c r="D250" s="2"/>
      <c r="E250" s="121">
        <v>32.941176470588232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170804130331</v>
      </c>
      <c r="C251" s="121">
        <v>44.615384615384613</v>
      </c>
      <c r="D251" s="2"/>
      <c r="E251" s="121">
        <v>38.235294117647058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170804130332</v>
      </c>
      <c r="C252" s="121">
        <v>24.615384615384617</v>
      </c>
      <c r="D252" s="2"/>
      <c r="E252" s="121">
        <v>25.882352941176471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170804130333</v>
      </c>
      <c r="C253" s="121">
        <v>44.615384615384613</v>
      </c>
      <c r="D253" s="2"/>
      <c r="E253" s="121">
        <v>30.588235294117649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170804130334</v>
      </c>
      <c r="C254" s="121">
        <v>46.92307692307692</v>
      </c>
      <c r="D254" s="2"/>
      <c r="E254" s="121">
        <v>37.647058823529413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170804130336</v>
      </c>
      <c r="C255" s="121">
        <v>45.384615384615387</v>
      </c>
      <c r="D255" s="2"/>
      <c r="E255" s="121">
        <v>38.235294117647058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170804130337</v>
      </c>
      <c r="C256" s="121">
        <v>30.76923076923077</v>
      </c>
      <c r="D256" s="2"/>
      <c r="E256" s="121">
        <v>34.705882352941174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170804130338</v>
      </c>
      <c r="C257" s="121">
        <v>44.615384615384613</v>
      </c>
      <c r="D257" s="2"/>
      <c r="E257" s="121">
        <v>41.176470588235297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170804130339</v>
      </c>
      <c r="C258" s="121">
        <v>46.92307692307692</v>
      </c>
      <c r="D258" s="2"/>
      <c r="E258" s="121">
        <v>38.823529411764703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170804130340</v>
      </c>
      <c r="C259" s="121">
        <v>27.692307692307693</v>
      </c>
      <c r="D259" s="2"/>
      <c r="E259" s="121">
        <v>9.4117647058823533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170804130341</v>
      </c>
      <c r="C260" s="121">
        <v>44.615384615384613</v>
      </c>
      <c r="D260" s="2"/>
      <c r="E260" s="121">
        <v>40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170804130342</v>
      </c>
      <c r="C261" s="121">
        <v>45.384615384615387</v>
      </c>
      <c r="D261" s="2"/>
      <c r="E261" s="121">
        <v>41.176470588235297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170804130343</v>
      </c>
      <c r="C262" s="121">
        <v>46.92307692307692</v>
      </c>
      <c r="D262" s="2"/>
      <c r="E262" s="121">
        <v>40.588235294117645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170804130344</v>
      </c>
      <c r="C263" s="121">
        <v>36.153846153846153</v>
      </c>
      <c r="D263" s="2"/>
      <c r="E263" s="121">
        <v>34.117647058823529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170804130345</v>
      </c>
      <c r="C264" s="121">
        <v>35.384615384615387</v>
      </c>
      <c r="D264" s="2"/>
      <c r="E264" s="121">
        <v>27.647058823529413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170804130346</v>
      </c>
      <c r="C265" s="121">
        <v>28.46153846153846</v>
      </c>
      <c r="D265" s="2"/>
      <c r="E265" s="121">
        <v>32.352941176470587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170804130347</v>
      </c>
      <c r="C266" s="121">
        <v>45.384615384615387</v>
      </c>
      <c r="D266" s="2"/>
      <c r="E266" s="121">
        <v>38.823529411764703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170804130348</v>
      </c>
      <c r="C267" s="121">
        <v>37.692307692307693</v>
      </c>
      <c r="D267" s="2"/>
      <c r="E267" s="121">
        <v>38.823529411764703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170804130349</v>
      </c>
      <c r="C268" s="121">
        <v>46.92307692307692</v>
      </c>
      <c r="D268" s="2"/>
      <c r="E268" s="121">
        <v>39.411764705882355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170804130350</v>
      </c>
      <c r="C269" s="121">
        <v>36.92307692307692</v>
      </c>
      <c r="D269" s="2"/>
      <c r="E269" s="121">
        <v>38.823529411764703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170804130351</v>
      </c>
      <c r="C270" s="121">
        <v>44.615384615384613</v>
      </c>
      <c r="D270" s="2"/>
      <c r="E270" s="121">
        <v>38.235294117647058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170804130353</v>
      </c>
      <c r="C271" s="121">
        <v>36.153846153846153</v>
      </c>
      <c r="D271" s="2"/>
      <c r="E271" s="121">
        <v>37.647058823529413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170804130354</v>
      </c>
      <c r="C272" s="121">
        <v>36.153846153846153</v>
      </c>
      <c r="D272" s="2"/>
      <c r="E272" s="121">
        <v>9.4117647058823533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170804130356</v>
      </c>
      <c r="C273" s="121">
        <v>46.153846153846153</v>
      </c>
      <c r="D273" s="2"/>
      <c r="E273" s="121">
        <v>41.176470588235297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170804130357</v>
      </c>
      <c r="C274" s="121">
        <v>43.07692307692308</v>
      </c>
      <c r="D274" s="2"/>
      <c r="E274" s="121">
        <v>40.588235294117645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170804130358</v>
      </c>
      <c r="C275" s="121">
        <v>42.307692307692307</v>
      </c>
      <c r="D275" s="2"/>
      <c r="E275" s="121">
        <v>37.058823529411768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170804130359</v>
      </c>
      <c r="C276" s="121">
        <v>43.07692307692308</v>
      </c>
      <c r="D276" s="2"/>
      <c r="E276" s="121">
        <v>33.529411764705884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170804130360</v>
      </c>
      <c r="C277" s="121">
        <v>46.92307692307692</v>
      </c>
      <c r="D277" s="2"/>
      <c r="E277" s="121">
        <v>39.411764705882355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170804130361</v>
      </c>
      <c r="C278" s="121">
        <v>36.153846153846153</v>
      </c>
      <c r="D278" s="2"/>
      <c r="E278" s="121">
        <v>36.470588235294116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>
        <v>170804130362</v>
      </c>
      <c r="C279" s="121">
        <v>46.92307692307692</v>
      </c>
      <c r="D279" s="2"/>
      <c r="E279" s="121">
        <v>42.352941176470587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2">
        <v>270</v>
      </c>
      <c r="B280" s="4">
        <v>170804130363</v>
      </c>
      <c r="C280" s="121">
        <v>44.615384615384613</v>
      </c>
      <c r="D280" s="2"/>
      <c r="E280" s="121">
        <v>33.529411764705884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5">
      <c r="A281" s="2">
        <v>271</v>
      </c>
      <c r="B281" s="4">
        <v>170804130364</v>
      </c>
      <c r="C281" s="121">
        <v>45.384615384615387</v>
      </c>
      <c r="D281" s="2"/>
      <c r="E281" s="121">
        <v>38.235294117647058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5">
      <c r="A282" s="2">
        <v>272</v>
      </c>
      <c r="B282" s="4">
        <v>170804130365</v>
      </c>
      <c r="C282" s="121">
        <v>43.07692307692308</v>
      </c>
      <c r="D282" s="2"/>
      <c r="E282" s="121">
        <v>36.470588235294116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FCCC-31B3-4BEF-97AC-137415556480}">
  <dimension ref="A1:T323"/>
  <sheetViews>
    <sheetView topLeftCell="H4" workbookViewId="0">
      <selection activeCell="H15" sqref="H15:T15"/>
    </sheetView>
  </sheetViews>
  <sheetFormatPr defaultRowHeight="15" x14ac:dyDescent="0.25"/>
  <cols>
    <col min="2" max="2" width="16.28515625" customWidth="1"/>
    <col min="5" max="5" width="9.140625" customWidth="1"/>
    <col min="6" max="6" width="11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278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279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270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280</v>
      </c>
      <c r="B5" s="173"/>
      <c r="C5" s="173"/>
      <c r="D5" s="173"/>
      <c r="E5" s="174"/>
      <c r="F5" s="69"/>
      <c r="G5" s="26" t="s">
        <v>38</v>
      </c>
      <c r="H5" s="40">
        <f>D12</f>
        <v>84.501845018450183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83.763837638376387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84.132841328413292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63" t="s">
        <v>18</v>
      </c>
      <c r="I10" s="63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43.333333333333336</v>
      </c>
      <c r="D11" s="3">
        <f>COUNTIF(C11:C281,"&gt;="&amp;D10)</f>
        <v>229</v>
      </c>
      <c r="E11" s="121">
        <v>40</v>
      </c>
      <c r="F11" s="95">
        <f>COUNTIF(E11:E281,"&gt;="&amp;F10)</f>
        <v>227</v>
      </c>
      <c r="G11" s="108" t="s">
        <v>5</v>
      </c>
      <c r="H11" s="26">
        <v>3</v>
      </c>
      <c r="I11" s="26">
        <v>1</v>
      </c>
      <c r="J11" s="26">
        <v>2</v>
      </c>
      <c r="K11" s="26">
        <v>2</v>
      </c>
      <c r="L11" s="26">
        <v>1</v>
      </c>
      <c r="M11" s="26">
        <v>3</v>
      </c>
      <c r="N11" s="26"/>
      <c r="O11" s="26">
        <v>1</v>
      </c>
      <c r="P11" s="26">
        <v>2</v>
      </c>
      <c r="Q11" s="26">
        <v>2</v>
      </c>
      <c r="R11" s="26">
        <v>3</v>
      </c>
      <c r="S11" s="26"/>
      <c r="T11" s="26">
        <v>2</v>
      </c>
    </row>
    <row r="12" spans="1:20" ht="15.75" x14ac:dyDescent="0.25">
      <c r="A12" s="2">
        <v>2</v>
      </c>
      <c r="B12" s="4">
        <v>170804130004</v>
      </c>
      <c r="C12" s="121">
        <v>44.444444444444443</v>
      </c>
      <c r="D12" s="96">
        <f>(229/271)*100</f>
        <v>84.501845018450183</v>
      </c>
      <c r="E12" s="121">
        <v>40.909090909090907</v>
      </c>
      <c r="F12" s="97">
        <f>(227/271)*100</f>
        <v>83.763837638376387</v>
      </c>
      <c r="G12" s="108" t="s">
        <v>4</v>
      </c>
      <c r="H12" s="62">
        <v>2</v>
      </c>
      <c r="I12" s="62">
        <v>2</v>
      </c>
      <c r="J12" s="26">
        <v>3</v>
      </c>
      <c r="K12" s="26">
        <v>2</v>
      </c>
      <c r="L12" s="26">
        <v>1</v>
      </c>
      <c r="M12" s="26">
        <v>3</v>
      </c>
      <c r="N12" s="26">
        <v>1</v>
      </c>
      <c r="O12" s="26"/>
      <c r="P12" s="26">
        <v>1</v>
      </c>
      <c r="Q12" s="26">
        <v>1</v>
      </c>
      <c r="R12" s="26">
        <v>2</v>
      </c>
      <c r="S12" s="26">
        <v>1</v>
      </c>
      <c r="T12" s="26">
        <v>1</v>
      </c>
    </row>
    <row r="13" spans="1:20" ht="15.75" x14ac:dyDescent="0.25">
      <c r="A13" s="2">
        <v>3</v>
      </c>
      <c r="B13" s="4">
        <v>170804130005</v>
      </c>
      <c r="C13" s="121">
        <v>43.333333333333336</v>
      </c>
      <c r="D13" s="96"/>
      <c r="E13" s="121">
        <v>39.090909090909093</v>
      </c>
      <c r="F13" s="131"/>
      <c r="G13" s="108" t="s">
        <v>3</v>
      </c>
      <c r="H13" s="62"/>
      <c r="I13" s="62"/>
      <c r="J13" s="26"/>
      <c r="K13" s="26"/>
      <c r="L13" s="26">
        <v>2</v>
      </c>
      <c r="M13" s="26">
        <v>2</v>
      </c>
      <c r="N13" s="26">
        <v>2</v>
      </c>
      <c r="O13" s="26"/>
      <c r="P13" s="26">
        <v>1</v>
      </c>
      <c r="Q13" s="26">
        <v>1</v>
      </c>
      <c r="R13" s="26">
        <v>2</v>
      </c>
      <c r="S13" s="26"/>
      <c r="T13" s="26">
        <v>2</v>
      </c>
    </row>
    <row r="14" spans="1:20" ht="15.75" x14ac:dyDescent="0.25">
      <c r="A14" s="2">
        <v>4</v>
      </c>
      <c r="B14" s="4">
        <v>170804130006</v>
      </c>
      <c r="C14" s="121">
        <v>35.555555555555557</v>
      </c>
      <c r="D14" s="3"/>
      <c r="E14" s="121">
        <v>34.545454545454547</v>
      </c>
      <c r="F14" s="109"/>
      <c r="G14" s="101" t="s">
        <v>2</v>
      </c>
      <c r="H14" s="59">
        <f t="shared" ref="H14:T14" si="0">AVERAGE(H11:H13)</f>
        <v>2.5</v>
      </c>
      <c r="I14" s="59">
        <f t="shared" si="0"/>
        <v>1.5</v>
      </c>
      <c r="J14" s="59">
        <f t="shared" si="0"/>
        <v>2.5</v>
      </c>
      <c r="K14" s="59">
        <f t="shared" si="0"/>
        <v>2</v>
      </c>
      <c r="L14" s="59">
        <f t="shared" si="0"/>
        <v>1.3333333333333333</v>
      </c>
      <c r="M14" s="59">
        <f t="shared" si="0"/>
        <v>2.6666666666666665</v>
      </c>
      <c r="N14" s="59">
        <f t="shared" si="0"/>
        <v>1.5</v>
      </c>
      <c r="O14" s="59">
        <f t="shared" si="0"/>
        <v>1</v>
      </c>
      <c r="P14" s="59">
        <f t="shared" si="0"/>
        <v>1.3333333333333333</v>
      </c>
      <c r="Q14" s="59">
        <f t="shared" si="0"/>
        <v>1.3333333333333333</v>
      </c>
      <c r="R14" s="59">
        <f t="shared" si="0"/>
        <v>2.3333333333333335</v>
      </c>
      <c r="S14" s="59">
        <f t="shared" si="0"/>
        <v>1</v>
      </c>
      <c r="T14" s="59">
        <f t="shared" si="0"/>
        <v>1.6666666666666667</v>
      </c>
    </row>
    <row r="15" spans="1:20" ht="15.75" x14ac:dyDescent="0.25">
      <c r="A15" s="2">
        <v>5</v>
      </c>
      <c r="B15" s="4">
        <v>170804130009</v>
      </c>
      <c r="C15" s="121">
        <v>35.555555555555557</v>
      </c>
      <c r="D15" s="3"/>
      <c r="E15" s="121">
        <v>33.636363636363633</v>
      </c>
      <c r="F15" s="109"/>
      <c r="G15" s="102" t="s">
        <v>1</v>
      </c>
      <c r="H15" s="103">
        <f>(89.14)*H14/100</f>
        <v>2.2284999999999999</v>
      </c>
      <c r="I15" s="103">
        <f t="shared" ref="I15:T15" si="1">(89.14)*I14/100</f>
        <v>1.3371000000000002</v>
      </c>
      <c r="J15" s="103">
        <f t="shared" si="1"/>
        <v>2.2284999999999999</v>
      </c>
      <c r="K15" s="103">
        <f t="shared" si="1"/>
        <v>1.7827999999999999</v>
      </c>
      <c r="L15" s="103">
        <f t="shared" si="1"/>
        <v>1.1885333333333332</v>
      </c>
      <c r="M15" s="103">
        <f t="shared" si="1"/>
        <v>2.3770666666666664</v>
      </c>
      <c r="N15" s="103">
        <f t="shared" si="1"/>
        <v>1.3371000000000002</v>
      </c>
      <c r="O15" s="103">
        <f t="shared" si="1"/>
        <v>0.89139999999999997</v>
      </c>
      <c r="P15" s="103">
        <f t="shared" si="1"/>
        <v>1.1885333333333332</v>
      </c>
      <c r="Q15" s="103">
        <f t="shared" si="1"/>
        <v>1.1885333333333332</v>
      </c>
      <c r="R15" s="103">
        <f t="shared" si="1"/>
        <v>2.0799333333333334</v>
      </c>
      <c r="S15" s="103">
        <f t="shared" si="1"/>
        <v>0.89139999999999997</v>
      </c>
      <c r="T15" s="103">
        <f t="shared" si="1"/>
        <v>1.4856666666666667</v>
      </c>
    </row>
    <row r="16" spans="1:20" x14ac:dyDescent="0.25">
      <c r="A16" s="2">
        <v>6</v>
      </c>
      <c r="B16" s="4">
        <v>170804130010</v>
      </c>
      <c r="C16" s="121">
        <v>37.777777777777779</v>
      </c>
      <c r="D16" s="3"/>
      <c r="E16" s="121">
        <v>34.545454545454547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170804130012</v>
      </c>
      <c r="C17" s="121">
        <v>31.111111111111111</v>
      </c>
      <c r="D17" s="3"/>
      <c r="E17" s="121">
        <v>27.272727272727273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18.888888888888889</v>
      </c>
      <c r="D18" s="3"/>
      <c r="E18" s="121">
        <v>28.181818181818183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38.888888888888886</v>
      </c>
      <c r="D19" s="3"/>
      <c r="E19" s="121">
        <v>29.09090909090909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17.777777777777779</v>
      </c>
      <c r="D20" s="3"/>
      <c r="E20" s="121">
        <v>24.545454545454547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34.444444444444443</v>
      </c>
      <c r="D21" s="3"/>
      <c r="E21" s="121">
        <v>30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37.777777777777779</v>
      </c>
      <c r="D22" s="3"/>
      <c r="E22" s="121">
        <v>30</v>
      </c>
      <c r="F22" s="49"/>
      <c r="G22" s="2"/>
      <c r="H22" s="105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33.333333333333336</v>
      </c>
      <c r="D23" s="3"/>
      <c r="E23" s="121">
        <v>30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28.888888888888889</v>
      </c>
      <c r="D24" s="3"/>
      <c r="E24" s="121">
        <v>29.09090909090909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23.333333333333332</v>
      </c>
      <c r="D25" s="3"/>
      <c r="E25" s="121">
        <v>23.636363636363637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38.888888888888886</v>
      </c>
      <c r="D26" s="112"/>
      <c r="E26" s="121">
        <v>37.272727272727273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25.555555555555557</v>
      </c>
      <c r="D27" s="3"/>
      <c r="E27" s="121">
        <v>23.636363636363637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35.555555555555557</v>
      </c>
      <c r="D28" s="3"/>
      <c r="E28" s="121">
        <v>30.90909090909091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32.222222222222221</v>
      </c>
      <c r="D29" s="3"/>
      <c r="E29" s="121">
        <v>26.363636363636363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31.111111111111111</v>
      </c>
      <c r="D30" s="3"/>
      <c r="E30" s="121">
        <v>31.818181818181817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36.666666666666664</v>
      </c>
      <c r="D31" s="3"/>
      <c r="E31" s="121">
        <v>36.363636363636367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28.888888888888889</v>
      </c>
      <c r="D32" s="3"/>
      <c r="E32" s="121">
        <v>30.90909090909091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26.666666666666668</v>
      </c>
      <c r="D33" s="3"/>
      <c r="E33" s="121">
        <v>25.454545454545453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17.777777777777779</v>
      </c>
      <c r="D34" s="3"/>
      <c r="E34" s="121">
        <v>21.818181818181817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27.777777777777779</v>
      </c>
      <c r="D35" s="3"/>
      <c r="E35" s="121">
        <v>28.181818181818183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44.444444444444443</v>
      </c>
      <c r="D36" s="3"/>
      <c r="E36" s="121">
        <v>40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42.222222222222221</v>
      </c>
      <c r="D37" s="3"/>
      <c r="E37" s="121">
        <v>37.272727272727273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32.222222222222221</v>
      </c>
      <c r="D38" s="3"/>
      <c r="E38" s="121">
        <v>33.636363636363633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23.333333333333332</v>
      </c>
      <c r="D39" s="3"/>
      <c r="E39" s="121">
        <v>23.636363636363637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34.444444444444443</v>
      </c>
      <c r="D40" s="3"/>
      <c r="E40" s="121">
        <v>34.545454545454547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42.222222222222221</v>
      </c>
      <c r="D41" s="3"/>
      <c r="E41" s="121">
        <v>39.090909090909093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41.111111111111114</v>
      </c>
      <c r="D42" s="3"/>
      <c r="E42" s="121">
        <v>38.18181818181818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38.888888888888886</v>
      </c>
      <c r="D43" s="3"/>
      <c r="E43" s="121">
        <v>32.727272727272727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37.777777777777779</v>
      </c>
      <c r="D44" s="3"/>
      <c r="E44" s="121">
        <v>30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31.111111111111111</v>
      </c>
      <c r="D45" s="3"/>
      <c r="E45" s="121">
        <v>34.545454545454547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46.666666666666664</v>
      </c>
      <c r="D46" s="3"/>
      <c r="E46" s="121">
        <v>42.727272727272727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42.222222222222221</v>
      </c>
      <c r="D47" s="3"/>
      <c r="E47" s="121">
        <v>40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46.666666666666664</v>
      </c>
      <c r="D48" s="3"/>
      <c r="E48" s="121">
        <v>42.727272727272727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45.555555555555557</v>
      </c>
      <c r="D49" s="3"/>
      <c r="E49" s="121">
        <v>43.636363636363633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25.555555555555557</v>
      </c>
      <c r="D50" s="3"/>
      <c r="E50" s="121">
        <v>30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38.888888888888886</v>
      </c>
      <c r="D51" s="3"/>
      <c r="E51" s="121">
        <v>32.727272727272727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36.666666666666664</v>
      </c>
      <c r="D52" s="3"/>
      <c r="E52" s="121">
        <v>33.636363636363633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31.111111111111111</v>
      </c>
      <c r="D53" s="112"/>
      <c r="E53" s="121">
        <v>31.818181818181817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35.555555555555557</v>
      </c>
      <c r="D54" s="112"/>
      <c r="E54" s="121">
        <v>33.636363636363633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36.666666666666664</v>
      </c>
      <c r="D55" s="3"/>
      <c r="E55" s="121">
        <v>30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41.111111111111114</v>
      </c>
      <c r="D56" s="3"/>
      <c r="E56" s="121">
        <v>38.18181818181818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33.333333333333336</v>
      </c>
      <c r="D57" s="3"/>
      <c r="E57" s="121">
        <v>33.636363636363633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47.777777777777779</v>
      </c>
      <c r="D58" s="3"/>
      <c r="E58" s="121">
        <v>40.909090909090907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42.222222222222221</v>
      </c>
      <c r="D59" s="3"/>
      <c r="E59" s="121">
        <v>35.454545454545453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42.222222222222221</v>
      </c>
      <c r="D60" s="3"/>
      <c r="E60" s="121">
        <v>38.18181818181818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42.222222222222221</v>
      </c>
      <c r="D61" s="3"/>
      <c r="E61" s="121">
        <v>38.18181818181818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43.333333333333336</v>
      </c>
      <c r="D62" s="3"/>
      <c r="E62" s="121">
        <v>39.090909090909093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42.222222222222221</v>
      </c>
      <c r="D63" s="3"/>
      <c r="E63" s="121">
        <v>36.363636363636367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46.666666666666664</v>
      </c>
      <c r="D64" s="3"/>
      <c r="E64" s="121">
        <v>43.636363636363633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48.888888888888886</v>
      </c>
      <c r="D65" s="3"/>
      <c r="E65" s="121">
        <v>44.545454545454547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170804130094</v>
      </c>
      <c r="C66" s="121">
        <v>24.444444444444443</v>
      </c>
      <c r="D66" s="3"/>
      <c r="E66" s="121">
        <v>27.272727272727273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170804130097</v>
      </c>
      <c r="C67" s="121">
        <v>37.777777777777779</v>
      </c>
      <c r="D67" s="3"/>
      <c r="E67" s="121">
        <v>36.363636363636367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170804130099</v>
      </c>
      <c r="C68" s="121">
        <v>38.888888888888886</v>
      </c>
      <c r="D68" s="3"/>
      <c r="E68" s="121">
        <v>37.272727272727273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170804130101</v>
      </c>
      <c r="C69" s="121">
        <v>40</v>
      </c>
      <c r="D69" s="3"/>
      <c r="E69" s="121">
        <v>34.545454545454547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170804130102</v>
      </c>
      <c r="C70" s="121">
        <v>43.333333333333336</v>
      </c>
      <c r="D70" s="3"/>
      <c r="E70" s="121">
        <v>39.090909090909093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170804130103</v>
      </c>
      <c r="C71" s="121">
        <v>40</v>
      </c>
      <c r="D71" s="3"/>
      <c r="E71" s="121">
        <v>36.363636363636367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170804130104</v>
      </c>
      <c r="C72" s="121">
        <v>43.333333333333336</v>
      </c>
      <c r="D72" s="3"/>
      <c r="E72" s="121">
        <v>40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170804130105</v>
      </c>
      <c r="C73" s="121">
        <v>38.888888888888886</v>
      </c>
      <c r="D73" s="3"/>
      <c r="E73" s="121">
        <v>36.363636363636367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170804130106</v>
      </c>
      <c r="C74" s="121">
        <v>45.555555555555557</v>
      </c>
      <c r="D74" s="3"/>
      <c r="E74" s="121">
        <v>42.727272727272727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170804130107</v>
      </c>
      <c r="C75" s="121">
        <v>43.333333333333336</v>
      </c>
      <c r="D75" s="3"/>
      <c r="E75" s="121">
        <v>35.454545454545453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170804130108</v>
      </c>
      <c r="C76" s="121">
        <v>37.777777777777779</v>
      </c>
      <c r="D76" s="3"/>
      <c r="E76" s="121">
        <v>37.272727272727273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170804130109</v>
      </c>
      <c r="C77" s="121">
        <v>30</v>
      </c>
      <c r="D77" s="3"/>
      <c r="E77" s="121">
        <v>29.09090909090909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170804130110</v>
      </c>
      <c r="C78" s="121">
        <v>34.444444444444443</v>
      </c>
      <c r="D78" s="3"/>
      <c r="E78" s="121">
        <v>34.545454545454547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170804130112</v>
      </c>
      <c r="C79" s="121">
        <v>41.111111111111114</v>
      </c>
      <c r="D79" s="3"/>
      <c r="E79" s="121">
        <v>35.454545454545453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170804130113</v>
      </c>
      <c r="C80" s="121">
        <v>42.222222222222221</v>
      </c>
      <c r="D80" s="3"/>
      <c r="E80" s="121">
        <v>37.272727272727273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170804130117</v>
      </c>
      <c r="C81" s="121">
        <v>50</v>
      </c>
      <c r="D81" s="112"/>
      <c r="E81" s="121">
        <v>39.090909090909093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170804130118</v>
      </c>
      <c r="C82" s="121">
        <v>33.333333333333336</v>
      </c>
      <c r="D82" s="112"/>
      <c r="E82" s="121">
        <v>33.636363636363633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170804130119</v>
      </c>
      <c r="C83" s="121">
        <v>33.333333333333336</v>
      </c>
      <c r="D83" s="3"/>
      <c r="E83" s="121">
        <v>33.636363636363633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170804130120</v>
      </c>
      <c r="C84" s="121">
        <v>36.666666666666664</v>
      </c>
      <c r="D84" s="5"/>
      <c r="E84" s="121">
        <v>31.818181818181817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170804130123</v>
      </c>
      <c r="C85" s="121">
        <v>38.888888888888886</v>
      </c>
      <c r="D85" s="115"/>
      <c r="E85" s="121">
        <v>32.727272727272727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170804130124</v>
      </c>
      <c r="C86" s="121">
        <v>24.444444444444443</v>
      </c>
      <c r="D86" s="5"/>
      <c r="E86" s="121">
        <v>26.363636363636363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170804130125</v>
      </c>
      <c r="C87" s="121">
        <v>41.111111111111114</v>
      </c>
      <c r="D87" s="116"/>
      <c r="E87" s="121">
        <v>39.090909090909093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170804130126</v>
      </c>
      <c r="C88" s="121">
        <v>50</v>
      </c>
      <c r="D88" s="5"/>
      <c r="E88" s="121">
        <v>44.545454545454547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170804130127</v>
      </c>
      <c r="C89" s="121">
        <v>28.888888888888889</v>
      </c>
      <c r="D89" s="5"/>
      <c r="E89" s="121">
        <v>32.727272727272727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170804130128</v>
      </c>
      <c r="C90" s="121">
        <v>42.222222222222221</v>
      </c>
      <c r="D90" s="5"/>
      <c r="E90" s="121">
        <v>37.272727272727273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170804130131</v>
      </c>
      <c r="C91" s="121">
        <v>36.666666666666664</v>
      </c>
      <c r="D91" s="5"/>
      <c r="E91" s="121">
        <v>33.636363636363633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170804130132</v>
      </c>
      <c r="C92" s="121">
        <v>37.777777777777779</v>
      </c>
      <c r="D92" s="5"/>
      <c r="E92" s="121">
        <v>32.727272727272727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170804130133</v>
      </c>
      <c r="C93" s="121">
        <v>43.333333333333336</v>
      </c>
      <c r="D93" s="5"/>
      <c r="E93" s="121">
        <v>40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170804130134</v>
      </c>
      <c r="C94" s="121">
        <v>42.222222222222221</v>
      </c>
      <c r="D94" s="5"/>
      <c r="E94" s="121">
        <v>40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170804130136</v>
      </c>
      <c r="C95" s="121">
        <v>26.666666666666668</v>
      </c>
      <c r="D95" s="5"/>
      <c r="E95" s="121">
        <v>31.818181818181817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170804130137</v>
      </c>
      <c r="C96" s="121">
        <v>33.333333333333336</v>
      </c>
      <c r="D96" s="5"/>
      <c r="E96" s="121">
        <v>32.727272727272727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170804130139</v>
      </c>
      <c r="C97" s="121">
        <v>32.222222222222221</v>
      </c>
      <c r="D97" s="5"/>
      <c r="E97" s="121">
        <v>32.727272727272727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170804130140</v>
      </c>
      <c r="C98" s="121">
        <v>42.222222222222221</v>
      </c>
      <c r="D98" s="5"/>
      <c r="E98" s="121">
        <v>38.18181818181818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170804130142</v>
      </c>
      <c r="C99" s="121">
        <v>32.222222222222221</v>
      </c>
      <c r="D99" s="5"/>
      <c r="E99" s="121">
        <v>32.727272727272727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170804130143</v>
      </c>
      <c r="C100" s="121">
        <v>44.444444444444443</v>
      </c>
      <c r="D100" s="5"/>
      <c r="E100" s="121">
        <v>40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170804130144</v>
      </c>
      <c r="C101" s="121">
        <v>35.555555555555557</v>
      </c>
      <c r="D101" s="5"/>
      <c r="E101" s="121">
        <v>35.454545454545453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170804130145</v>
      </c>
      <c r="C102" s="121">
        <v>44.444444444444443</v>
      </c>
      <c r="D102" s="5"/>
      <c r="E102" s="121">
        <v>40.909090909090907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170804130146</v>
      </c>
      <c r="C103" s="121">
        <v>44.444444444444443</v>
      </c>
      <c r="D103" s="5"/>
      <c r="E103" s="121">
        <v>40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170804130147</v>
      </c>
      <c r="C104" s="121">
        <v>41.111111111111114</v>
      </c>
      <c r="D104" s="2"/>
      <c r="E104" s="121">
        <v>40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170804130148</v>
      </c>
      <c r="C105" s="121">
        <v>17.777777777777779</v>
      </c>
      <c r="D105" s="2"/>
      <c r="E105" s="121">
        <v>20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170804130149</v>
      </c>
      <c r="C106" s="121">
        <v>27.777777777777779</v>
      </c>
      <c r="D106" s="2"/>
      <c r="E106" s="121">
        <v>27.272727272727273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170804130150</v>
      </c>
      <c r="C107" s="121">
        <v>43.333333333333336</v>
      </c>
      <c r="D107" s="2"/>
      <c r="E107" s="121">
        <v>40.909090909090907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170804130151</v>
      </c>
      <c r="C108" s="121">
        <v>33.333333333333336</v>
      </c>
      <c r="D108" s="2"/>
      <c r="E108" s="121">
        <v>33.636363636363633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170804130152</v>
      </c>
      <c r="C109" s="121">
        <v>43.333333333333336</v>
      </c>
      <c r="D109" s="2"/>
      <c r="E109" s="121">
        <v>40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170804130154</v>
      </c>
      <c r="C110" s="121">
        <v>42.222222222222221</v>
      </c>
      <c r="D110" s="2"/>
      <c r="E110" s="121">
        <v>40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170804130155</v>
      </c>
      <c r="C111" s="121">
        <v>46.666666666666664</v>
      </c>
      <c r="D111" s="2"/>
      <c r="E111" s="121">
        <v>42.727272727272727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170804130157</v>
      </c>
      <c r="C112" s="121">
        <v>42.222222222222221</v>
      </c>
      <c r="D112" s="2"/>
      <c r="E112" s="121">
        <v>42.727272727272727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170804130158</v>
      </c>
      <c r="C113" s="121">
        <v>31.111111111111111</v>
      </c>
      <c r="D113" s="2"/>
      <c r="E113" s="121">
        <v>30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170804130159</v>
      </c>
      <c r="C114" s="121">
        <v>38.888888888888886</v>
      </c>
      <c r="D114" s="2"/>
      <c r="E114" s="121">
        <v>35.454545454545453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170804130160</v>
      </c>
      <c r="C115" s="121">
        <v>41.111111111111114</v>
      </c>
      <c r="D115" s="2"/>
      <c r="E115" s="121">
        <v>37.272727272727273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170804130161</v>
      </c>
      <c r="C116" s="121">
        <v>21.111111111111111</v>
      </c>
      <c r="D116" s="2"/>
      <c r="E116" s="121">
        <v>0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170804130162</v>
      </c>
      <c r="C117" s="121">
        <v>47.777777777777779</v>
      </c>
      <c r="D117" s="2"/>
      <c r="E117" s="121">
        <v>42.727272727272727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170804130163</v>
      </c>
      <c r="C118" s="121">
        <v>41.111111111111114</v>
      </c>
      <c r="D118" s="2"/>
      <c r="E118" s="121">
        <v>39.090909090909093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170804130167</v>
      </c>
      <c r="C119" s="121">
        <v>47.777777777777779</v>
      </c>
      <c r="D119" s="2"/>
      <c r="E119" s="121">
        <v>39.090909090909093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170804130168</v>
      </c>
      <c r="C120" s="121">
        <v>34.444444444444443</v>
      </c>
      <c r="D120" s="2"/>
      <c r="E120" s="121">
        <v>36.363636363636367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170804130169</v>
      </c>
      <c r="C121" s="121">
        <v>38.888888888888886</v>
      </c>
      <c r="D121" s="2"/>
      <c r="E121" s="121">
        <v>34.545454545454547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170804130171</v>
      </c>
      <c r="C122" s="121">
        <v>16.666666666666668</v>
      </c>
      <c r="D122" s="2"/>
      <c r="E122" s="121">
        <v>26.363636363636363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170804130172</v>
      </c>
      <c r="C123" s="121">
        <v>40</v>
      </c>
      <c r="D123" s="2"/>
      <c r="E123" s="121">
        <v>36.363636363636367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170804130173</v>
      </c>
      <c r="C124" s="121">
        <v>45.555555555555557</v>
      </c>
      <c r="D124" s="2"/>
      <c r="E124" s="121">
        <v>41.81818181818182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170804130174</v>
      </c>
      <c r="C125" s="121">
        <v>37.777777777777779</v>
      </c>
      <c r="D125" s="2"/>
      <c r="E125" s="121">
        <v>38.18181818181818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170804130176</v>
      </c>
      <c r="C126" s="121">
        <v>46.666666666666664</v>
      </c>
      <c r="D126" s="2"/>
      <c r="E126" s="121">
        <v>42.727272727272727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170804130177</v>
      </c>
      <c r="C127" s="121">
        <v>47.777777777777779</v>
      </c>
      <c r="D127" s="2"/>
      <c r="E127" s="121">
        <v>41.81818181818182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170804130178</v>
      </c>
      <c r="C128" s="121">
        <v>24.444444444444443</v>
      </c>
      <c r="D128" s="2"/>
      <c r="E128" s="121">
        <v>27.272727272727273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170804130179</v>
      </c>
      <c r="C129" s="121">
        <v>21.111111111111111</v>
      </c>
      <c r="D129" s="2"/>
      <c r="E129" s="121">
        <v>8.1818181818181817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170804130180</v>
      </c>
      <c r="C130" s="121">
        <v>43.333333333333336</v>
      </c>
      <c r="D130" s="2"/>
      <c r="E130" s="121">
        <v>40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170804130181</v>
      </c>
      <c r="C131" s="121">
        <v>40</v>
      </c>
      <c r="D131" s="2"/>
      <c r="E131" s="121">
        <v>39.090909090909093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170804130183</v>
      </c>
      <c r="C132" s="121">
        <v>34.444444444444443</v>
      </c>
      <c r="D132" s="2"/>
      <c r="E132" s="121">
        <v>34.545454545454547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170804130185</v>
      </c>
      <c r="C133" s="121">
        <v>46.666666666666664</v>
      </c>
      <c r="D133" s="2"/>
      <c r="E133" s="121">
        <v>43.636363636363633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170804130186</v>
      </c>
      <c r="C134" s="121">
        <v>41.111111111111114</v>
      </c>
      <c r="D134" s="2"/>
      <c r="E134" s="121">
        <v>37.272727272727273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170804130187</v>
      </c>
      <c r="C135" s="121">
        <v>35.555555555555557</v>
      </c>
      <c r="D135" s="2"/>
      <c r="E135" s="121">
        <v>39.090909090909093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170804130188</v>
      </c>
      <c r="C136" s="121">
        <v>45.555555555555557</v>
      </c>
      <c r="D136" s="2"/>
      <c r="E136" s="121">
        <v>40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170804130189</v>
      </c>
      <c r="C137" s="121">
        <v>44.444444444444443</v>
      </c>
      <c r="D137" s="2"/>
      <c r="E137" s="121">
        <v>37.272727272727273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170804130190</v>
      </c>
      <c r="C138" s="121">
        <v>52.222222222222221</v>
      </c>
      <c r="D138" s="2"/>
      <c r="E138" s="121">
        <v>45.454545454545453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170804130191</v>
      </c>
      <c r="C139" s="121">
        <v>47.777777777777779</v>
      </c>
      <c r="D139" s="2"/>
      <c r="E139" s="121">
        <v>42.727272727272727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170804130192</v>
      </c>
      <c r="C140" s="121">
        <v>34.444444444444443</v>
      </c>
      <c r="D140" s="2"/>
      <c r="E140" s="121">
        <v>33.636363636363633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170804130195</v>
      </c>
      <c r="C141" s="121">
        <v>48.888888888888886</v>
      </c>
      <c r="D141" s="2"/>
      <c r="E141" s="121">
        <v>44.545454545454547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170804130196</v>
      </c>
      <c r="C142" s="121">
        <v>33.333333333333336</v>
      </c>
      <c r="D142" s="2"/>
      <c r="E142" s="121">
        <v>37.272727272727273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170804130197</v>
      </c>
      <c r="C143" s="121">
        <v>27.777777777777779</v>
      </c>
      <c r="D143" s="2"/>
      <c r="E143" s="121">
        <v>29.09090909090909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170804130198</v>
      </c>
      <c r="C144" s="121">
        <v>28.888888888888889</v>
      </c>
      <c r="D144" s="2"/>
      <c r="E144" s="121">
        <v>32.727272727272727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170804130199</v>
      </c>
      <c r="C145" s="121">
        <v>45.555555555555557</v>
      </c>
      <c r="D145" s="2"/>
      <c r="E145" s="121">
        <v>37.272727272727273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170804130200</v>
      </c>
      <c r="C146" s="121">
        <v>45.555555555555557</v>
      </c>
      <c r="D146" s="2"/>
      <c r="E146" s="121">
        <v>42.727272727272727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170804130202</v>
      </c>
      <c r="C147" s="121">
        <v>42.222222222222221</v>
      </c>
      <c r="D147" s="2"/>
      <c r="E147" s="121">
        <v>40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170804130203</v>
      </c>
      <c r="C148" s="121">
        <v>45.555555555555557</v>
      </c>
      <c r="D148" s="2"/>
      <c r="E148" s="121">
        <v>41.81818181818182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170804130204</v>
      </c>
      <c r="C149" s="121">
        <v>50</v>
      </c>
      <c r="D149" s="2"/>
      <c r="E149" s="121">
        <v>45.454545454545453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170804130205</v>
      </c>
      <c r="C150" s="121">
        <v>33.333333333333336</v>
      </c>
      <c r="D150" s="2"/>
      <c r="E150" s="121">
        <v>34.545454545454547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170804130206</v>
      </c>
      <c r="C151" s="121">
        <v>35.555555555555557</v>
      </c>
      <c r="D151" s="2"/>
      <c r="E151" s="121">
        <v>36.363636363636367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170804130207</v>
      </c>
      <c r="C152" s="121">
        <v>50</v>
      </c>
      <c r="D152" s="2"/>
      <c r="E152" s="121">
        <v>43.636363636363633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170804130208</v>
      </c>
      <c r="C153" s="121">
        <v>48.888888888888886</v>
      </c>
      <c r="D153" s="2"/>
      <c r="E153" s="121">
        <v>42.727272727272727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170804130209</v>
      </c>
      <c r="C154" s="121">
        <v>47.777777777777779</v>
      </c>
      <c r="D154" s="2"/>
      <c r="E154" s="121">
        <v>42.727272727272727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170804130211</v>
      </c>
      <c r="C155" s="121">
        <v>53.333333333333336</v>
      </c>
      <c r="D155" s="2"/>
      <c r="E155" s="121">
        <v>46.363636363636367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170804130212</v>
      </c>
      <c r="C156" s="121">
        <v>43.333333333333336</v>
      </c>
      <c r="D156" s="2"/>
      <c r="E156" s="121">
        <v>40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170804130213</v>
      </c>
      <c r="C157" s="121">
        <v>37.777777777777779</v>
      </c>
      <c r="D157" s="2"/>
      <c r="E157" s="121">
        <v>33.636363636363633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170804130214</v>
      </c>
      <c r="C158" s="121">
        <v>37.777777777777779</v>
      </c>
      <c r="D158" s="2"/>
      <c r="E158" s="121">
        <v>37.272727272727273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170804130216</v>
      </c>
      <c r="C159" s="121">
        <v>41.111111111111114</v>
      </c>
      <c r="D159" s="2"/>
      <c r="E159" s="121">
        <v>40.909090909090907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170804130217</v>
      </c>
      <c r="C160" s="121">
        <v>42.222222222222221</v>
      </c>
      <c r="D160" s="2"/>
      <c r="E160" s="121">
        <v>36.363636363636367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170804130218</v>
      </c>
      <c r="C161" s="121">
        <v>45.555555555555557</v>
      </c>
      <c r="D161" s="2"/>
      <c r="E161" s="121">
        <v>39.090909090909093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170804130220</v>
      </c>
      <c r="C162" s="121">
        <v>43.333333333333336</v>
      </c>
      <c r="D162" s="2"/>
      <c r="E162" s="121">
        <v>41.81818181818182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170804130221</v>
      </c>
      <c r="C163" s="121">
        <v>46.666666666666664</v>
      </c>
      <c r="D163" s="2"/>
      <c r="E163" s="121">
        <v>40.909090909090907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170804130222</v>
      </c>
      <c r="C164" s="121">
        <v>42.222222222222221</v>
      </c>
      <c r="D164" s="2"/>
      <c r="E164" s="121">
        <v>40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170804130223</v>
      </c>
      <c r="C165" s="121">
        <v>44.444444444444443</v>
      </c>
      <c r="D165" s="2"/>
      <c r="E165" s="121">
        <v>41.81818181818182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170804130224</v>
      </c>
      <c r="C166" s="121">
        <v>42.222222222222221</v>
      </c>
      <c r="D166" s="2"/>
      <c r="E166" s="121">
        <v>40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170804130226</v>
      </c>
      <c r="C167" s="121">
        <v>38.888888888888886</v>
      </c>
      <c r="D167" s="2"/>
      <c r="E167" s="121">
        <v>35.454545454545453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170804130227</v>
      </c>
      <c r="C168" s="121">
        <v>33.333333333333336</v>
      </c>
      <c r="D168" s="2"/>
      <c r="E168" s="121">
        <v>33.636363636363633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170804130229</v>
      </c>
      <c r="C169" s="121">
        <v>43.333333333333336</v>
      </c>
      <c r="D169" s="2"/>
      <c r="E169" s="121">
        <v>40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170804130231</v>
      </c>
      <c r="C170" s="121">
        <v>45.555555555555557</v>
      </c>
      <c r="D170" s="2"/>
      <c r="E170" s="121">
        <v>32.727272727272727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170804130233</v>
      </c>
      <c r="C171" s="121">
        <v>43.333333333333336</v>
      </c>
      <c r="D171" s="2"/>
      <c r="E171" s="121">
        <v>39.090909090909093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170804130234</v>
      </c>
      <c r="C172" s="121">
        <v>45.555555555555557</v>
      </c>
      <c r="D172" s="2"/>
      <c r="E172" s="121">
        <v>32.727272727272727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170804130241</v>
      </c>
      <c r="C173" s="121">
        <v>25.555555555555557</v>
      </c>
      <c r="D173" s="2"/>
      <c r="E173" s="121">
        <v>24.545454545454547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170804130242</v>
      </c>
      <c r="C174" s="121">
        <v>42.222222222222221</v>
      </c>
      <c r="D174" s="2"/>
      <c r="E174" s="121">
        <v>34.545454545454547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170804130243</v>
      </c>
      <c r="C175" s="121">
        <v>33.333333333333336</v>
      </c>
      <c r="D175" s="2"/>
      <c r="E175" s="121">
        <v>33.636363636363633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170804130244</v>
      </c>
      <c r="C176" s="121">
        <v>36.666666666666664</v>
      </c>
      <c r="D176" s="2"/>
      <c r="E176" s="121">
        <v>35.454545454545453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170804130245</v>
      </c>
      <c r="C177" s="121">
        <v>37.777777777777779</v>
      </c>
      <c r="D177" s="2"/>
      <c r="E177" s="121">
        <v>36.363636363636367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170804130246</v>
      </c>
      <c r="C178" s="121">
        <v>22.222222222222221</v>
      </c>
      <c r="D178" s="2"/>
      <c r="E178" s="121">
        <v>29.09090909090909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170804130247</v>
      </c>
      <c r="C179" s="121">
        <v>26.666666666666668</v>
      </c>
      <c r="D179" s="2"/>
      <c r="E179" s="121">
        <v>30.90909090909091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170804130248</v>
      </c>
      <c r="C180" s="121">
        <v>33.333333333333336</v>
      </c>
      <c r="D180" s="2"/>
      <c r="E180" s="121">
        <v>30.90909090909091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170804130249</v>
      </c>
      <c r="C181" s="121">
        <v>33.333333333333336</v>
      </c>
      <c r="D181" s="2"/>
      <c r="E181" s="121">
        <v>34.545454545454547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170804130250</v>
      </c>
      <c r="C182" s="121">
        <v>14.444444444444445</v>
      </c>
      <c r="D182" s="2"/>
      <c r="E182" s="121">
        <v>20.90909090909091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170804130251</v>
      </c>
      <c r="C183" s="121">
        <v>34.444444444444443</v>
      </c>
      <c r="D183" s="2"/>
      <c r="E183" s="121">
        <v>32.727272727272727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170804130253</v>
      </c>
      <c r="C184" s="121">
        <v>23.333333333333332</v>
      </c>
      <c r="D184" s="2"/>
      <c r="E184" s="121">
        <v>26.363636363636363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170804130254</v>
      </c>
      <c r="C185" s="121">
        <v>41.111111111111114</v>
      </c>
      <c r="D185" s="2"/>
      <c r="E185" s="121">
        <v>31.818181818181817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170804130255</v>
      </c>
      <c r="C186" s="121">
        <v>38.888888888888886</v>
      </c>
      <c r="D186" s="2"/>
      <c r="E186" s="121">
        <v>37.272727272727273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170804130256</v>
      </c>
      <c r="C187" s="121">
        <v>47.777777777777779</v>
      </c>
      <c r="D187" s="2"/>
      <c r="E187" s="121">
        <v>39.090909090909093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170804130257</v>
      </c>
      <c r="C188" s="121">
        <v>31.111111111111111</v>
      </c>
      <c r="D188" s="2"/>
      <c r="E188" s="121">
        <v>28.181818181818183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170804130258</v>
      </c>
      <c r="C189" s="121">
        <v>44.444444444444443</v>
      </c>
      <c r="D189" s="2"/>
      <c r="E189" s="121">
        <v>37.272727272727273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170804130259</v>
      </c>
      <c r="C190" s="121">
        <v>31.111111111111111</v>
      </c>
      <c r="D190" s="2"/>
      <c r="E190" s="121">
        <v>27.272727272727273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170804130260</v>
      </c>
      <c r="C191" s="121">
        <v>34.444444444444443</v>
      </c>
      <c r="D191" s="2"/>
      <c r="E191" s="121">
        <v>29.09090909090909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170804130262</v>
      </c>
      <c r="C192" s="121">
        <v>32.222222222222221</v>
      </c>
      <c r="D192" s="2"/>
      <c r="E192" s="121">
        <v>30.90909090909091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170804130263</v>
      </c>
      <c r="C193" s="121">
        <v>33.333333333333336</v>
      </c>
      <c r="D193" s="2"/>
      <c r="E193" s="121">
        <v>30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170804130264</v>
      </c>
      <c r="C194" s="121">
        <v>35.555555555555557</v>
      </c>
      <c r="D194" s="2"/>
      <c r="E194" s="121">
        <v>32.727272727272727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170804130265</v>
      </c>
      <c r="C195" s="121">
        <v>42.222222222222221</v>
      </c>
      <c r="D195" s="2"/>
      <c r="E195" s="121">
        <v>35.454545454545453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170804130266</v>
      </c>
      <c r="C196" s="121">
        <v>30</v>
      </c>
      <c r="D196" s="2"/>
      <c r="E196" s="121">
        <v>28.181818181818183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170804130267</v>
      </c>
      <c r="C197" s="121">
        <v>38.888888888888886</v>
      </c>
      <c r="D197" s="2"/>
      <c r="E197" s="121">
        <v>32.727272727272727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170804130269</v>
      </c>
      <c r="C198" s="121">
        <v>33.333333333333336</v>
      </c>
      <c r="D198" s="2"/>
      <c r="E198" s="121">
        <v>36.363636363636367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170804130270</v>
      </c>
      <c r="C199" s="121">
        <v>30</v>
      </c>
      <c r="D199" s="2"/>
      <c r="E199" s="121">
        <v>28.181818181818183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170804130271</v>
      </c>
      <c r="C200" s="121">
        <v>42.222222222222221</v>
      </c>
      <c r="D200" s="2"/>
      <c r="E200" s="121">
        <v>40.909090909090907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170804130272</v>
      </c>
      <c r="C201" s="121">
        <v>35.555555555555557</v>
      </c>
      <c r="D201" s="2"/>
      <c r="E201" s="121">
        <v>33.636363636363633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170804130273</v>
      </c>
      <c r="C202" s="121">
        <v>44.444444444444443</v>
      </c>
      <c r="D202" s="2"/>
      <c r="E202" s="121">
        <v>36.363636363636367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170804130274</v>
      </c>
      <c r="C203" s="121">
        <v>26.666666666666668</v>
      </c>
      <c r="D203" s="2"/>
      <c r="E203" s="121">
        <v>22.727272727272727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170804130275</v>
      </c>
      <c r="C204" s="121">
        <v>24.444444444444443</v>
      </c>
      <c r="D204" s="2"/>
      <c r="E204" s="121">
        <v>29.09090909090909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170804130276</v>
      </c>
      <c r="C205" s="121">
        <v>34.444444444444443</v>
      </c>
      <c r="D205" s="2"/>
      <c r="E205" s="121">
        <v>33.636363636363633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170804130279</v>
      </c>
      <c r="C206" s="121">
        <v>17.777777777777779</v>
      </c>
      <c r="D206" s="2"/>
      <c r="E206" s="121">
        <v>20.90909090909091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170804130280</v>
      </c>
      <c r="C207" s="121">
        <v>41.111111111111114</v>
      </c>
      <c r="D207" s="2"/>
      <c r="E207" s="121">
        <v>33.636363636363633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170804130281</v>
      </c>
      <c r="C208" s="121">
        <v>45.555555555555557</v>
      </c>
      <c r="D208" s="2"/>
      <c r="E208" s="121">
        <v>40.909090909090907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170804130283</v>
      </c>
      <c r="C209" s="121">
        <v>44.444444444444443</v>
      </c>
      <c r="D209" s="2"/>
      <c r="E209" s="121">
        <v>39.090909090909093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170804130284</v>
      </c>
      <c r="C210" s="121">
        <v>43.333333333333336</v>
      </c>
      <c r="D210" s="2"/>
      <c r="E210" s="121">
        <v>37.272727272727273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170804130285</v>
      </c>
      <c r="C211" s="121">
        <v>45.555555555555557</v>
      </c>
      <c r="D211" s="2"/>
      <c r="E211" s="121">
        <v>40.909090909090907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170804130286</v>
      </c>
      <c r="C212" s="121">
        <v>36.666666666666664</v>
      </c>
      <c r="D212" s="2"/>
      <c r="E212" s="121">
        <v>34.545454545454547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170804130287</v>
      </c>
      <c r="C213" s="121">
        <v>40</v>
      </c>
      <c r="D213" s="2"/>
      <c r="E213" s="121">
        <v>37.272727272727273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170804130288</v>
      </c>
      <c r="C214" s="121">
        <v>43.333333333333336</v>
      </c>
      <c r="D214" s="2"/>
      <c r="E214" s="121">
        <v>35.454545454545453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170804130289</v>
      </c>
      <c r="C215" s="121">
        <v>35.555555555555557</v>
      </c>
      <c r="D215" s="2"/>
      <c r="E215" s="121">
        <v>33.636363636363633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170804130291</v>
      </c>
      <c r="C216" s="121">
        <v>41.111111111111114</v>
      </c>
      <c r="D216" s="2"/>
      <c r="E216" s="121">
        <v>38.18181818181818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170804130292</v>
      </c>
      <c r="C217" s="121">
        <v>40</v>
      </c>
      <c r="D217" s="2"/>
      <c r="E217" s="121">
        <v>35.454545454545453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170804130293</v>
      </c>
      <c r="C218" s="121">
        <v>36.666666666666664</v>
      </c>
      <c r="D218" s="2"/>
      <c r="E218" s="121">
        <v>30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170804130294</v>
      </c>
      <c r="C219" s="121">
        <v>27.777777777777779</v>
      </c>
      <c r="D219" s="2"/>
      <c r="E219" s="121">
        <v>30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170804130295</v>
      </c>
      <c r="C220" s="121">
        <v>37.777777777777779</v>
      </c>
      <c r="D220" s="2"/>
      <c r="E220" s="121">
        <v>33.636363636363633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170804130296</v>
      </c>
      <c r="C221" s="121">
        <v>24.444444444444443</v>
      </c>
      <c r="D221" s="2"/>
      <c r="E221" s="121">
        <v>23.636363636363637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170804130297</v>
      </c>
      <c r="C222" s="121">
        <v>43.333333333333336</v>
      </c>
      <c r="D222" s="2"/>
      <c r="E222" s="121">
        <v>35.454545454545453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170804130298</v>
      </c>
      <c r="C223" s="121">
        <v>17.777777777777779</v>
      </c>
      <c r="D223" s="2"/>
      <c r="E223" s="121">
        <v>20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170804130299</v>
      </c>
      <c r="C224" s="121">
        <v>34.444444444444443</v>
      </c>
      <c r="D224" s="2"/>
      <c r="E224" s="121">
        <v>30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170804130300</v>
      </c>
      <c r="C225" s="121">
        <v>36.666666666666664</v>
      </c>
      <c r="D225" s="2"/>
      <c r="E225" s="121">
        <v>36.363636363636367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170804130302</v>
      </c>
      <c r="C226" s="121">
        <v>38.888888888888886</v>
      </c>
      <c r="D226" s="2"/>
      <c r="E226" s="121">
        <v>30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170804130303</v>
      </c>
      <c r="C227" s="121">
        <v>34.444444444444443</v>
      </c>
      <c r="D227" s="2"/>
      <c r="E227" s="121">
        <v>35.454545454545453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170804130304</v>
      </c>
      <c r="C228" s="121">
        <v>38.888888888888886</v>
      </c>
      <c r="D228" s="2"/>
      <c r="E228" s="121">
        <v>38.18181818181818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170804130306</v>
      </c>
      <c r="C229" s="121">
        <v>35.555555555555557</v>
      </c>
      <c r="D229" s="2"/>
      <c r="E229" s="121">
        <v>32.727272727272727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170804130307</v>
      </c>
      <c r="C230" s="121">
        <v>42.222222222222221</v>
      </c>
      <c r="D230" s="2"/>
      <c r="E230" s="121">
        <v>37.272727272727273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170804130308</v>
      </c>
      <c r="C231" s="121">
        <v>30</v>
      </c>
      <c r="D231" s="2"/>
      <c r="E231" s="121">
        <v>32.727272727272727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170804130309</v>
      </c>
      <c r="C232" s="121">
        <v>44.444444444444443</v>
      </c>
      <c r="D232" s="2"/>
      <c r="E232" s="121">
        <v>41.81818181818182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170804130310</v>
      </c>
      <c r="C233" s="121">
        <v>31.111111111111111</v>
      </c>
      <c r="D233" s="2"/>
      <c r="E233" s="121">
        <v>28.181818181818183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170804130311</v>
      </c>
      <c r="C234" s="121">
        <v>38.888888888888886</v>
      </c>
      <c r="D234" s="2"/>
      <c r="E234" s="121">
        <v>38.18181818181818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170804130312</v>
      </c>
      <c r="C235" s="121">
        <v>37.777777777777779</v>
      </c>
      <c r="D235" s="2"/>
      <c r="E235" s="121">
        <v>38.18181818181818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170804130314</v>
      </c>
      <c r="C236" s="121">
        <v>44.444444444444443</v>
      </c>
      <c r="D236" s="2"/>
      <c r="E236" s="121">
        <v>40.909090909090907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170804130315</v>
      </c>
      <c r="C237" s="121">
        <v>34.444444444444443</v>
      </c>
      <c r="D237" s="2"/>
      <c r="E237" s="121">
        <v>31.818181818181817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170804130317</v>
      </c>
      <c r="C238" s="121">
        <v>33.333333333333336</v>
      </c>
      <c r="D238" s="2"/>
      <c r="E238" s="121">
        <v>30.90909090909091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170804130318</v>
      </c>
      <c r="C239" s="121">
        <v>26.666666666666668</v>
      </c>
      <c r="D239" s="2"/>
      <c r="E239" s="121">
        <v>27.272727272727273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170804130319</v>
      </c>
      <c r="C240" s="121">
        <v>40</v>
      </c>
      <c r="D240" s="2"/>
      <c r="E240" s="121">
        <v>37.272727272727273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170804130320</v>
      </c>
      <c r="C241" s="121">
        <v>31.111111111111111</v>
      </c>
      <c r="D241" s="2"/>
      <c r="E241" s="121">
        <v>30.90909090909091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170804130322</v>
      </c>
      <c r="C242" s="121">
        <v>37.777777777777779</v>
      </c>
      <c r="D242" s="2"/>
      <c r="E242" s="121">
        <v>31.818181818181817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170804130323</v>
      </c>
      <c r="C243" s="121">
        <v>20</v>
      </c>
      <c r="D243" s="2"/>
      <c r="E243" s="121">
        <v>26.363636363636363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170804130324</v>
      </c>
      <c r="C244" s="121">
        <v>41.111111111111114</v>
      </c>
      <c r="D244" s="2"/>
      <c r="E244" s="121">
        <v>39.090909090909093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170804130325</v>
      </c>
      <c r="C245" s="121">
        <v>22.222222222222221</v>
      </c>
      <c r="D245" s="2"/>
      <c r="E245" s="121">
        <v>26.363636363636363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170804130326</v>
      </c>
      <c r="C246" s="121">
        <v>32.222222222222221</v>
      </c>
      <c r="D246" s="2"/>
      <c r="E246" s="121">
        <v>33.636363636363633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170804130327</v>
      </c>
      <c r="C247" s="121">
        <v>36.666666666666664</v>
      </c>
      <c r="D247" s="2"/>
      <c r="E247" s="121">
        <v>37.272727272727273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170804130328</v>
      </c>
      <c r="C248" s="121">
        <v>31.111111111111111</v>
      </c>
      <c r="D248" s="2"/>
      <c r="E248" s="121">
        <v>34.545454545454547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170804130329</v>
      </c>
      <c r="C249" s="121">
        <v>30</v>
      </c>
      <c r="D249" s="2"/>
      <c r="E249" s="121">
        <v>30.90909090909091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170804130330</v>
      </c>
      <c r="C250" s="121">
        <v>38.888888888888886</v>
      </c>
      <c r="D250" s="2"/>
      <c r="E250" s="121">
        <v>34.545454545454547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170804130331</v>
      </c>
      <c r="C251" s="121">
        <v>43.333333333333336</v>
      </c>
      <c r="D251" s="2"/>
      <c r="E251" s="121">
        <v>40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170804130332</v>
      </c>
      <c r="C252" s="121">
        <v>22.222222222222221</v>
      </c>
      <c r="D252" s="2"/>
      <c r="E252" s="121">
        <v>23.636363636363637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170804130333</v>
      </c>
      <c r="C253" s="121">
        <v>34.444444444444443</v>
      </c>
      <c r="D253" s="2"/>
      <c r="E253" s="121">
        <v>36.363636363636367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170804130334</v>
      </c>
      <c r="C254" s="121">
        <v>35.555555555555557</v>
      </c>
      <c r="D254" s="2"/>
      <c r="E254" s="121">
        <v>31.818181818181817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170804130336</v>
      </c>
      <c r="C255" s="121">
        <v>27.777777777777779</v>
      </c>
      <c r="D255" s="2"/>
      <c r="E255" s="121">
        <v>27.272727272727273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170804130337</v>
      </c>
      <c r="C256" s="121">
        <v>34.444444444444443</v>
      </c>
      <c r="D256" s="2"/>
      <c r="E256" s="121">
        <v>35.454545454545453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170804130338</v>
      </c>
      <c r="C257" s="121">
        <v>33.333333333333336</v>
      </c>
      <c r="D257" s="2"/>
      <c r="E257" s="121">
        <v>30.90909090909091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170804130339</v>
      </c>
      <c r="C258" s="121">
        <v>36.666666666666664</v>
      </c>
      <c r="D258" s="2"/>
      <c r="E258" s="121">
        <v>34.545454545454547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170804130341</v>
      </c>
      <c r="C259" s="121">
        <v>41.111111111111114</v>
      </c>
      <c r="D259" s="2"/>
      <c r="E259" s="121">
        <v>35.454545454545453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170804130342</v>
      </c>
      <c r="C260" s="121">
        <v>31.111111111111111</v>
      </c>
      <c r="D260" s="2"/>
      <c r="E260" s="121">
        <v>30.90909090909091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170804130343</v>
      </c>
      <c r="C261" s="121">
        <v>42.222222222222221</v>
      </c>
      <c r="D261" s="2"/>
      <c r="E261" s="121">
        <v>40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170804130344</v>
      </c>
      <c r="C262" s="121">
        <v>24.444444444444443</v>
      </c>
      <c r="D262" s="2"/>
      <c r="E262" s="121">
        <v>30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170804130345</v>
      </c>
      <c r="C263" s="121">
        <v>20</v>
      </c>
      <c r="D263" s="2"/>
      <c r="E263" s="121">
        <v>26.363636363636363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170804130346</v>
      </c>
      <c r="C264" s="121">
        <v>32.222222222222221</v>
      </c>
      <c r="D264" s="2"/>
      <c r="E264" s="121">
        <v>32.727272727272727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170804130347</v>
      </c>
      <c r="C265" s="121">
        <v>33.333333333333336</v>
      </c>
      <c r="D265" s="2"/>
      <c r="E265" s="121">
        <v>30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170804130348</v>
      </c>
      <c r="C266" s="121">
        <v>21.111111111111111</v>
      </c>
      <c r="D266" s="2"/>
      <c r="E266" s="121">
        <v>23.636363636363637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170804130349</v>
      </c>
      <c r="C267" s="121">
        <v>48.888888888888886</v>
      </c>
      <c r="D267" s="2"/>
      <c r="E267" s="121">
        <v>40.909090909090907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170804130350</v>
      </c>
      <c r="C268" s="121">
        <v>36.666666666666664</v>
      </c>
      <c r="D268" s="2"/>
      <c r="E268" s="121">
        <v>38.18181818181818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170804130351</v>
      </c>
      <c r="C269" s="121">
        <v>41.111111111111114</v>
      </c>
      <c r="D269" s="2"/>
      <c r="E269" s="121">
        <v>35.454545454545453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170804130353</v>
      </c>
      <c r="C270" s="121">
        <v>34.444444444444443</v>
      </c>
      <c r="D270" s="2"/>
      <c r="E270" s="121">
        <v>31.818181818181817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170804130354</v>
      </c>
      <c r="C271" s="121">
        <v>36.666666666666664</v>
      </c>
      <c r="D271" s="2"/>
      <c r="E271" s="121">
        <v>32.727272727272727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170804130356</v>
      </c>
      <c r="C272" s="121">
        <v>40</v>
      </c>
      <c r="D272" s="2"/>
      <c r="E272" s="121">
        <v>40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170804130357</v>
      </c>
      <c r="C273" s="121">
        <v>35.555555555555557</v>
      </c>
      <c r="D273" s="2"/>
      <c r="E273" s="121">
        <v>38.18181818181818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170804130358</v>
      </c>
      <c r="C274" s="121">
        <v>36.666666666666664</v>
      </c>
      <c r="D274" s="2"/>
      <c r="E274" s="121">
        <v>36.363636363636367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170804130359</v>
      </c>
      <c r="C275" s="121">
        <v>36.666666666666664</v>
      </c>
      <c r="D275" s="2"/>
      <c r="E275" s="121">
        <v>35.454545454545453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170804130360</v>
      </c>
      <c r="C276" s="121">
        <v>43.333333333333336</v>
      </c>
      <c r="D276" s="2"/>
      <c r="E276" s="121">
        <v>40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170804130361</v>
      </c>
      <c r="C277" s="121">
        <v>35.555555555555557</v>
      </c>
      <c r="D277" s="2"/>
      <c r="E277" s="121">
        <v>37.272727272727273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170804130362</v>
      </c>
      <c r="C278" s="121">
        <v>46.666666666666664</v>
      </c>
      <c r="D278" s="2"/>
      <c r="E278" s="121">
        <v>42.727272727272727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>
        <v>170804130363</v>
      </c>
      <c r="C279" s="121">
        <v>36.666666666666664</v>
      </c>
      <c r="D279" s="121"/>
      <c r="E279" s="121">
        <v>35.454545454545453</v>
      </c>
    </row>
    <row r="280" spans="1:20" x14ac:dyDescent="0.25">
      <c r="A280">
        <v>270</v>
      </c>
      <c r="B280" s="4">
        <v>170804130364</v>
      </c>
      <c r="C280" s="121">
        <v>37.777777777777779</v>
      </c>
      <c r="D280" s="121"/>
      <c r="E280" s="121">
        <v>37.272727272727273</v>
      </c>
    </row>
    <row r="281" spans="1:20" x14ac:dyDescent="0.25">
      <c r="A281">
        <v>271</v>
      </c>
      <c r="B281" s="4">
        <v>170804130365</v>
      </c>
      <c r="C281" s="121">
        <v>33.333333333333336</v>
      </c>
      <c r="D281" s="121"/>
      <c r="E281" s="121">
        <v>36.363636363636367</v>
      </c>
    </row>
    <row r="282" spans="1:20" x14ac:dyDescent="0.25">
      <c r="B282" s="219"/>
      <c r="C282" s="220"/>
      <c r="D282" s="220"/>
      <c r="E282" s="220"/>
    </row>
    <row r="283" spans="1:20" x14ac:dyDescent="0.25">
      <c r="B283" s="219"/>
      <c r="C283" s="220"/>
      <c r="D283" s="220"/>
      <c r="E283" s="220"/>
    </row>
    <row r="284" spans="1:20" x14ac:dyDescent="0.25">
      <c r="B284" s="219"/>
      <c r="C284" s="220"/>
      <c r="D284" s="220"/>
      <c r="E284" s="220"/>
    </row>
    <row r="285" spans="1:20" x14ac:dyDescent="0.25">
      <c r="B285" s="219"/>
      <c r="C285" s="220"/>
      <c r="D285" s="220"/>
      <c r="E285" s="220"/>
    </row>
    <row r="286" spans="1:20" x14ac:dyDescent="0.25">
      <c r="B286" s="219"/>
      <c r="C286" s="220"/>
      <c r="D286" s="220"/>
      <c r="E286" s="220"/>
    </row>
    <row r="287" spans="1:20" x14ac:dyDescent="0.25">
      <c r="B287" s="219"/>
      <c r="C287" s="220"/>
      <c r="D287" s="220"/>
      <c r="E287" s="220"/>
    </row>
    <row r="288" spans="1:20" x14ac:dyDescent="0.25">
      <c r="B288" s="219"/>
      <c r="C288" s="220"/>
      <c r="D288" s="220"/>
      <c r="E288" s="220"/>
    </row>
    <row r="289" spans="2:5" x14ac:dyDescent="0.25">
      <c r="B289" s="219"/>
      <c r="C289" s="220"/>
      <c r="D289" s="220"/>
      <c r="E289" s="220"/>
    </row>
    <row r="290" spans="2:5" x14ac:dyDescent="0.25">
      <c r="B290" s="219"/>
      <c r="C290" s="220"/>
      <c r="D290" s="220"/>
      <c r="E290" s="220"/>
    </row>
    <row r="291" spans="2:5" x14ac:dyDescent="0.25">
      <c r="B291" s="219"/>
      <c r="C291" s="220"/>
      <c r="D291" s="220"/>
      <c r="E291" s="220"/>
    </row>
    <row r="292" spans="2:5" x14ac:dyDescent="0.25">
      <c r="B292" s="219"/>
      <c r="C292" s="220"/>
      <c r="D292" s="220"/>
      <c r="E292" s="220"/>
    </row>
    <row r="293" spans="2:5" x14ac:dyDescent="0.25">
      <c r="B293" s="219"/>
      <c r="C293" s="220"/>
      <c r="D293" s="220"/>
      <c r="E293" s="220"/>
    </row>
    <row r="294" spans="2:5" x14ac:dyDescent="0.25">
      <c r="B294" s="219"/>
      <c r="C294" s="220"/>
      <c r="D294" s="220"/>
      <c r="E294" s="220"/>
    </row>
    <row r="295" spans="2:5" x14ac:dyDescent="0.25">
      <c r="B295" s="219"/>
      <c r="C295" s="220"/>
      <c r="D295" s="220"/>
      <c r="E295" s="220"/>
    </row>
    <row r="296" spans="2:5" x14ac:dyDescent="0.25">
      <c r="B296" s="219"/>
      <c r="C296" s="220"/>
      <c r="D296" s="220"/>
      <c r="E296" s="220"/>
    </row>
    <row r="297" spans="2:5" x14ac:dyDescent="0.25">
      <c r="B297" s="219"/>
      <c r="C297" s="220"/>
      <c r="D297" s="220"/>
      <c r="E297" s="220"/>
    </row>
    <row r="298" spans="2:5" x14ac:dyDescent="0.25">
      <c r="B298" s="219"/>
      <c r="C298" s="220"/>
      <c r="D298" s="220"/>
      <c r="E298" s="220"/>
    </row>
    <row r="299" spans="2:5" x14ac:dyDescent="0.25">
      <c r="B299" s="219"/>
      <c r="C299" s="220"/>
      <c r="D299" s="220"/>
      <c r="E299" s="220"/>
    </row>
    <row r="300" spans="2:5" x14ac:dyDescent="0.25">
      <c r="B300" s="219"/>
      <c r="C300" s="220"/>
      <c r="D300" s="220"/>
      <c r="E300" s="220"/>
    </row>
    <row r="301" spans="2:5" x14ac:dyDescent="0.25">
      <c r="B301" s="219"/>
      <c r="C301" s="220"/>
      <c r="D301" s="220"/>
      <c r="E301" s="220"/>
    </row>
    <row r="302" spans="2:5" x14ac:dyDescent="0.25">
      <c r="B302" s="219"/>
      <c r="C302" s="220"/>
      <c r="D302" s="220"/>
      <c r="E302" s="220"/>
    </row>
    <row r="303" spans="2:5" x14ac:dyDescent="0.25">
      <c r="B303" s="219"/>
      <c r="C303" s="220"/>
      <c r="D303" s="220"/>
      <c r="E303" s="220"/>
    </row>
    <row r="304" spans="2:5" x14ac:dyDescent="0.25">
      <c r="B304" s="219"/>
      <c r="C304" s="220"/>
      <c r="D304" s="220"/>
      <c r="E304" s="220"/>
    </row>
    <row r="305" spans="2:5" x14ac:dyDescent="0.25">
      <c r="B305" s="219"/>
      <c r="C305" s="220"/>
      <c r="D305" s="220"/>
      <c r="E305" s="220"/>
    </row>
    <row r="306" spans="2:5" x14ac:dyDescent="0.25">
      <c r="B306" s="219"/>
      <c r="C306" s="220"/>
      <c r="D306" s="220"/>
      <c r="E306" s="220"/>
    </row>
    <row r="307" spans="2:5" x14ac:dyDescent="0.25">
      <c r="B307" s="219"/>
      <c r="C307" s="220"/>
      <c r="D307" s="220"/>
      <c r="E307" s="220"/>
    </row>
    <row r="308" spans="2:5" x14ac:dyDescent="0.25">
      <c r="B308" s="219"/>
      <c r="C308" s="220"/>
      <c r="D308" s="220"/>
      <c r="E308" s="220"/>
    </row>
    <row r="309" spans="2:5" x14ac:dyDescent="0.25">
      <c r="B309" s="219"/>
      <c r="C309" s="220"/>
      <c r="D309" s="220"/>
      <c r="E309" s="220"/>
    </row>
    <row r="310" spans="2:5" x14ac:dyDescent="0.25">
      <c r="B310" s="219"/>
      <c r="C310" s="220"/>
      <c r="D310" s="220"/>
      <c r="E310" s="220"/>
    </row>
    <row r="311" spans="2:5" x14ac:dyDescent="0.25">
      <c r="B311" s="219"/>
      <c r="C311" s="220"/>
      <c r="D311" s="220"/>
      <c r="E311" s="220"/>
    </row>
    <row r="312" spans="2:5" x14ac:dyDescent="0.25">
      <c r="B312" s="219"/>
      <c r="C312" s="220"/>
      <c r="D312" s="220"/>
      <c r="E312" s="220"/>
    </row>
    <row r="313" spans="2:5" x14ac:dyDescent="0.25">
      <c r="B313" s="219"/>
      <c r="C313" s="220"/>
      <c r="D313" s="220"/>
      <c r="E313" s="220"/>
    </row>
    <row r="314" spans="2:5" x14ac:dyDescent="0.25">
      <c r="B314" s="219"/>
      <c r="C314" s="220"/>
      <c r="D314" s="220"/>
      <c r="E314" s="220"/>
    </row>
    <row r="315" spans="2:5" x14ac:dyDescent="0.25">
      <c r="B315" s="219"/>
      <c r="C315" s="220"/>
      <c r="D315" s="220"/>
      <c r="E315" s="220"/>
    </row>
    <row r="316" spans="2:5" x14ac:dyDescent="0.25">
      <c r="B316" s="219"/>
      <c r="C316" s="220"/>
      <c r="D316" s="220"/>
      <c r="E316" s="220"/>
    </row>
    <row r="317" spans="2:5" x14ac:dyDescent="0.25">
      <c r="B317" s="219"/>
      <c r="C317" s="220"/>
      <c r="D317" s="220"/>
      <c r="E317" s="220"/>
    </row>
    <row r="318" spans="2:5" x14ac:dyDescent="0.25">
      <c r="B318" s="219"/>
      <c r="C318" s="220"/>
      <c r="D318" s="220"/>
      <c r="E318" s="220"/>
    </row>
    <row r="319" spans="2:5" x14ac:dyDescent="0.25">
      <c r="B319" s="219"/>
      <c r="C319" s="220"/>
      <c r="D319" s="220"/>
      <c r="E319" s="220"/>
    </row>
    <row r="320" spans="2:5" x14ac:dyDescent="0.25">
      <c r="B320" s="219"/>
      <c r="C320" s="220"/>
      <c r="D320" s="220"/>
      <c r="E320" s="220"/>
    </row>
    <row r="321" spans="2:5" x14ac:dyDescent="0.25">
      <c r="B321" s="219"/>
      <c r="C321" s="220"/>
      <c r="D321" s="220"/>
      <c r="E321" s="220"/>
    </row>
    <row r="322" spans="2:5" x14ac:dyDescent="0.25">
      <c r="B322" s="219"/>
      <c r="C322" s="220"/>
      <c r="D322" s="220"/>
      <c r="E322" s="220"/>
    </row>
    <row r="323" spans="2:5" x14ac:dyDescent="0.25">
      <c r="B323" s="219"/>
      <c r="C323" s="220"/>
      <c r="D323" s="220"/>
      <c r="E323" s="220"/>
    </row>
  </sheetData>
  <mergeCells count="8">
    <mergeCell ref="I22:J22"/>
    <mergeCell ref="A1:E1"/>
    <mergeCell ref="G1:M1"/>
    <mergeCell ref="A2:E2"/>
    <mergeCell ref="A3:E3"/>
    <mergeCell ref="O3:T7"/>
    <mergeCell ref="A4:E4"/>
    <mergeCell ref="A5:E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0D68B-AE10-468C-92D9-4270751B3316}">
  <dimension ref="A1:T279"/>
  <sheetViews>
    <sheetView topLeftCell="A10" workbookViewId="0">
      <selection activeCell="J16" sqref="J16"/>
    </sheetView>
  </sheetViews>
  <sheetFormatPr defaultRowHeight="15" x14ac:dyDescent="0.25"/>
  <cols>
    <col min="2" max="2" width="16.28515625" customWidth="1"/>
    <col min="5" max="5" width="13.5703125" customWidth="1"/>
    <col min="258" max="258" width="16.28515625" customWidth="1"/>
    <col min="261" max="261" width="13.5703125" customWidth="1"/>
    <col min="514" max="514" width="16.28515625" customWidth="1"/>
    <col min="517" max="517" width="13.5703125" customWidth="1"/>
    <col min="770" max="770" width="16.28515625" customWidth="1"/>
    <col min="773" max="773" width="13.5703125" customWidth="1"/>
    <col min="1026" max="1026" width="16.28515625" customWidth="1"/>
    <col min="1029" max="1029" width="13.5703125" customWidth="1"/>
    <col min="1282" max="1282" width="16.28515625" customWidth="1"/>
    <col min="1285" max="1285" width="13.5703125" customWidth="1"/>
    <col min="1538" max="1538" width="16.28515625" customWidth="1"/>
    <col min="1541" max="1541" width="13.5703125" customWidth="1"/>
    <col min="1794" max="1794" width="16.28515625" customWidth="1"/>
    <col min="1797" max="1797" width="13.5703125" customWidth="1"/>
    <col min="2050" max="2050" width="16.28515625" customWidth="1"/>
    <col min="2053" max="2053" width="13.5703125" customWidth="1"/>
    <col min="2306" max="2306" width="16.28515625" customWidth="1"/>
    <col min="2309" max="2309" width="13.5703125" customWidth="1"/>
    <col min="2562" max="2562" width="16.28515625" customWidth="1"/>
    <col min="2565" max="2565" width="13.5703125" customWidth="1"/>
    <col min="2818" max="2818" width="16.28515625" customWidth="1"/>
    <col min="2821" max="2821" width="13.5703125" customWidth="1"/>
    <col min="3074" max="3074" width="16.28515625" customWidth="1"/>
    <col min="3077" max="3077" width="13.5703125" customWidth="1"/>
    <col min="3330" max="3330" width="16.28515625" customWidth="1"/>
    <col min="3333" max="3333" width="13.5703125" customWidth="1"/>
    <col min="3586" max="3586" width="16.28515625" customWidth="1"/>
    <col min="3589" max="3589" width="13.5703125" customWidth="1"/>
    <col min="3842" max="3842" width="16.28515625" customWidth="1"/>
    <col min="3845" max="3845" width="13.5703125" customWidth="1"/>
    <col min="4098" max="4098" width="16.28515625" customWidth="1"/>
    <col min="4101" max="4101" width="13.5703125" customWidth="1"/>
    <col min="4354" max="4354" width="16.28515625" customWidth="1"/>
    <col min="4357" max="4357" width="13.5703125" customWidth="1"/>
    <col min="4610" max="4610" width="16.28515625" customWidth="1"/>
    <col min="4613" max="4613" width="13.5703125" customWidth="1"/>
    <col min="4866" max="4866" width="16.28515625" customWidth="1"/>
    <col min="4869" max="4869" width="13.5703125" customWidth="1"/>
    <col min="5122" max="5122" width="16.28515625" customWidth="1"/>
    <col min="5125" max="5125" width="13.5703125" customWidth="1"/>
    <col min="5378" max="5378" width="16.28515625" customWidth="1"/>
    <col min="5381" max="5381" width="13.5703125" customWidth="1"/>
    <col min="5634" max="5634" width="16.28515625" customWidth="1"/>
    <col min="5637" max="5637" width="13.5703125" customWidth="1"/>
    <col min="5890" max="5890" width="16.28515625" customWidth="1"/>
    <col min="5893" max="5893" width="13.5703125" customWidth="1"/>
    <col min="6146" max="6146" width="16.28515625" customWidth="1"/>
    <col min="6149" max="6149" width="13.5703125" customWidth="1"/>
    <col min="6402" max="6402" width="16.28515625" customWidth="1"/>
    <col min="6405" max="6405" width="13.5703125" customWidth="1"/>
    <col min="6658" max="6658" width="16.28515625" customWidth="1"/>
    <col min="6661" max="6661" width="13.5703125" customWidth="1"/>
    <col min="6914" max="6914" width="16.28515625" customWidth="1"/>
    <col min="6917" max="6917" width="13.5703125" customWidth="1"/>
    <col min="7170" max="7170" width="16.28515625" customWidth="1"/>
    <col min="7173" max="7173" width="13.5703125" customWidth="1"/>
    <col min="7426" max="7426" width="16.28515625" customWidth="1"/>
    <col min="7429" max="7429" width="13.5703125" customWidth="1"/>
    <col min="7682" max="7682" width="16.28515625" customWidth="1"/>
    <col min="7685" max="7685" width="13.5703125" customWidth="1"/>
    <col min="7938" max="7938" width="16.28515625" customWidth="1"/>
    <col min="7941" max="7941" width="13.5703125" customWidth="1"/>
    <col min="8194" max="8194" width="16.28515625" customWidth="1"/>
    <col min="8197" max="8197" width="13.5703125" customWidth="1"/>
    <col min="8450" max="8450" width="16.28515625" customWidth="1"/>
    <col min="8453" max="8453" width="13.5703125" customWidth="1"/>
    <col min="8706" max="8706" width="16.28515625" customWidth="1"/>
    <col min="8709" max="8709" width="13.5703125" customWidth="1"/>
    <col min="8962" max="8962" width="16.28515625" customWidth="1"/>
    <col min="8965" max="8965" width="13.5703125" customWidth="1"/>
    <col min="9218" max="9218" width="16.28515625" customWidth="1"/>
    <col min="9221" max="9221" width="13.5703125" customWidth="1"/>
    <col min="9474" max="9474" width="16.28515625" customWidth="1"/>
    <col min="9477" max="9477" width="13.5703125" customWidth="1"/>
    <col min="9730" max="9730" width="16.28515625" customWidth="1"/>
    <col min="9733" max="9733" width="13.5703125" customWidth="1"/>
    <col min="9986" max="9986" width="16.28515625" customWidth="1"/>
    <col min="9989" max="9989" width="13.5703125" customWidth="1"/>
    <col min="10242" max="10242" width="16.28515625" customWidth="1"/>
    <col min="10245" max="10245" width="13.5703125" customWidth="1"/>
    <col min="10498" max="10498" width="16.28515625" customWidth="1"/>
    <col min="10501" max="10501" width="13.5703125" customWidth="1"/>
    <col min="10754" max="10754" width="16.28515625" customWidth="1"/>
    <col min="10757" max="10757" width="13.5703125" customWidth="1"/>
    <col min="11010" max="11010" width="16.28515625" customWidth="1"/>
    <col min="11013" max="11013" width="13.5703125" customWidth="1"/>
    <col min="11266" max="11266" width="16.28515625" customWidth="1"/>
    <col min="11269" max="11269" width="13.5703125" customWidth="1"/>
    <col min="11522" max="11522" width="16.28515625" customWidth="1"/>
    <col min="11525" max="11525" width="13.5703125" customWidth="1"/>
    <col min="11778" max="11778" width="16.28515625" customWidth="1"/>
    <col min="11781" max="11781" width="13.5703125" customWidth="1"/>
    <col min="12034" max="12034" width="16.28515625" customWidth="1"/>
    <col min="12037" max="12037" width="13.5703125" customWidth="1"/>
    <col min="12290" max="12290" width="16.28515625" customWidth="1"/>
    <col min="12293" max="12293" width="13.5703125" customWidth="1"/>
    <col min="12546" max="12546" width="16.28515625" customWidth="1"/>
    <col min="12549" max="12549" width="13.5703125" customWidth="1"/>
    <col min="12802" max="12802" width="16.28515625" customWidth="1"/>
    <col min="12805" max="12805" width="13.5703125" customWidth="1"/>
    <col min="13058" max="13058" width="16.28515625" customWidth="1"/>
    <col min="13061" max="13061" width="13.5703125" customWidth="1"/>
    <col min="13314" max="13314" width="16.28515625" customWidth="1"/>
    <col min="13317" max="13317" width="13.5703125" customWidth="1"/>
    <col min="13570" max="13570" width="16.28515625" customWidth="1"/>
    <col min="13573" max="13573" width="13.5703125" customWidth="1"/>
    <col min="13826" max="13826" width="16.28515625" customWidth="1"/>
    <col min="13829" max="13829" width="13.5703125" customWidth="1"/>
    <col min="14082" max="14082" width="16.28515625" customWidth="1"/>
    <col min="14085" max="14085" width="13.5703125" customWidth="1"/>
    <col min="14338" max="14338" width="16.28515625" customWidth="1"/>
    <col min="14341" max="14341" width="13.5703125" customWidth="1"/>
    <col min="14594" max="14594" width="16.28515625" customWidth="1"/>
    <col min="14597" max="14597" width="13.5703125" customWidth="1"/>
    <col min="14850" max="14850" width="16.28515625" customWidth="1"/>
    <col min="14853" max="14853" width="13.5703125" customWidth="1"/>
    <col min="15106" max="15106" width="16.28515625" customWidth="1"/>
    <col min="15109" max="15109" width="13.5703125" customWidth="1"/>
    <col min="15362" max="15362" width="16.28515625" customWidth="1"/>
    <col min="15365" max="15365" width="13.5703125" customWidth="1"/>
    <col min="15618" max="15618" width="16.28515625" customWidth="1"/>
    <col min="15621" max="15621" width="13.5703125" customWidth="1"/>
    <col min="15874" max="15874" width="16.28515625" customWidth="1"/>
    <col min="15877" max="15877" width="13.5703125" customWidth="1"/>
    <col min="16130" max="16130" width="16.28515625" customWidth="1"/>
    <col min="16133" max="16133" width="13.570312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247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248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249</v>
      </c>
      <c r="B5" s="173"/>
      <c r="C5" s="173"/>
      <c r="D5" s="173"/>
      <c r="E5" s="174"/>
      <c r="F5" s="69"/>
      <c r="G5" s="26" t="s">
        <v>38</v>
      </c>
      <c r="H5" s="40">
        <f>D12</f>
        <v>95.895522388059703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95.895522388059703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95.895522388059703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50</v>
      </c>
      <c r="D11" s="3">
        <f>COUNTIF(C11:C268,"&gt;="&amp;D10)</f>
        <v>257</v>
      </c>
      <c r="E11" s="121">
        <v>46.363636363636367</v>
      </c>
      <c r="F11" s="95">
        <f>COUNTIF(E11:E268,"&gt;="&amp;F10)</f>
        <v>257</v>
      </c>
      <c r="G11" s="108" t="s">
        <v>5</v>
      </c>
      <c r="H11">
        <v>2</v>
      </c>
      <c r="I11">
        <v>2</v>
      </c>
      <c r="J11">
        <v>2</v>
      </c>
      <c r="K11">
        <v>1</v>
      </c>
      <c r="L11">
        <v>1</v>
      </c>
      <c r="M11">
        <v>1</v>
      </c>
      <c r="N11">
        <v>2</v>
      </c>
      <c r="O11">
        <v>1</v>
      </c>
      <c r="P11">
        <v>2</v>
      </c>
      <c r="Q11" s="15">
        <v>2</v>
      </c>
      <c r="R11" s="15">
        <v>2</v>
      </c>
      <c r="S11" s="15"/>
      <c r="T11" s="1"/>
    </row>
    <row r="12" spans="1:20" ht="15.75" x14ac:dyDescent="0.25">
      <c r="A12" s="2">
        <v>2</v>
      </c>
      <c r="B12" s="4">
        <v>170804130004</v>
      </c>
      <c r="C12" s="121">
        <v>48.888888888888886</v>
      </c>
      <c r="D12" s="96">
        <f>(257/268)*100</f>
        <v>95.895522388059703</v>
      </c>
      <c r="E12" s="121">
        <v>42.727272727272727</v>
      </c>
      <c r="F12" s="97">
        <f>(257/268)*100</f>
        <v>95.895522388059703</v>
      </c>
      <c r="G12" s="108" t="s">
        <v>4</v>
      </c>
      <c r="H12">
        <v>2</v>
      </c>
      <c r="I12">
        <v>2</v>
      </c>
      <c r="J12">
        <v>2</v>
      </c>
      <c r="K12">
        <v>2</v>
      </c>
      <c r="L12">
        <v>2</v>
      </c>
      <c r="M12">
        <v>2</v>
      </c>
      <c r="N12">
        <v>1</v>
      </c>
      <c r="O12">
        <v>1</v>
      </c>
      <c r="P12">
        <v>2</v>
      </c>
      <c r="Q12" s="15">
        <v>2</v>
      </c>
      <c r="R12" s="15">
        <v>1</v>
      </c>
      <c r="S12" s="15"/>
      <c r="T12" s="1">
        <v>2</v>
      </c>
    </row>
    <row r="13" spans="1:20" ht="15.75" x14ac:dyDescent="0.25">
      <c r="A13" s="2">
        <v>3</v>
      </c>
      <c r="B13" s="4">
        <v>170804130005</v>
      </c>
      <c r="C13" s="121">
        <v>50</v>
      </c>
      <c r="D13" s="96"/>
      <c r="E13" s="121">
        <v>44.545454545454547</v>
      </c>
      <c r="F13" s="131"/>
      <c r="G13" s="108" t="s">
        <v>3</v>
      </c>
      <c r="H13">
        <v>2</v>
      </c>
      <c r="I13">
        <v>2</v>
      </c>
      <c r="J13">
        <v>2</v>
      </c>
      <c r="K13">
        <v>2</v>
      </c>
      <c r="L13">
        <v>2</v>
      </c>
      <c r="M13">
        <v>2</v>
      </c>
      <c r="N13">
        <v>2</v>
      </c>
      <c r="O13">
        <v>1</v>
      </c>
      <c r="P13">
        <v>2</v>
      </c>
      <c r="Q13" s="15">
        <v>2</v>
      </c>
      <c r="R13" s="15">
        <v>2</v>
      </c>
      <c r="S13" s="15"/>
      <c r="T13" s="1"/>
    </row>
    <row r="14" spans="1:20" ht="15.75" x14ac:dyDescent="0.25">
      <c r="A14" s="2"/>
      <c r="B14" s="4"/>
      <c r="C14" s="121"/>
      <c r="D14" s="96"/>
      <c r="E14" s="121"/>
      <c r="F14" s="131"/>
      <c r="G14" s="101" t="s">
        <v>87</v>
      </c>
      <c r="H14">
        <v>2</v>
      </c>
      <c r="I14">
        <v>2</v>
      </c>
      <c r="J14">
        <v>2</v>
      </c>
      <c r="K14">
        <v>2</v>
      </c>
      <c r="L14">
        <v>2</v>
      </c>
      <c r="M14">
        <v>2</v>
      </c>
      <c r="N14">
        <v>2</v>
      </c>
      <c r="O14">
        <v>2</v>
      </c>
      <c r="P14">
        <v>2</v>
      </c>
      <c r="Q14" s="15">
        <v>2</v>
      </c>
      <c r="R14" s="15">
        <v>1</v>
      </c>
      <c r="S14" s="15">
        <v>1</v>
      </c>
      <c r="T14" s="1">
        <v>2</v>
      </c>
    </row>
    <row r="15" spans="1:20" ht="15.75" x14ac:dyDescent="0.25">
      <c r="A15" s="2">
        <v>4</v>
      </c>
      <c r="B15" s="4">
        <v>170804130006</v>
      </c>
      <c r="C15" s="121">
        <v>48.888888888888886</v>
      </c>
      <c r="D15" s="3"/>
      <c r="E15" s="121">
        <v>45.454545454545453</v>
      </c>
      <c r="F15" s="109"/>
      <c r="G15" s="101" t="s">
        <v>2</v>
      </c>
      <c r="H15" s="59">
        <f t="shared" ref="H15:T15" si="0">AVERAGE(H11:H13)</f>
        <v>2</v>
      </c>
      <c r="I15" s="59">
        <f t="shared" si="0"/>
        <v>2</v>
      </c>
      <c r="J15" s="59">
        <f t="shared" si="0"/>
        <v>2</v>
      </c>
      <c r="K15" s="59">
        <f t="shared" si="0"/>
        <v>1.6666666666666667</v>
      </c>
      <c r="L15" s="59">
        <f t="shared" si="0"/>
        <v>1.6666666666666667</v>
      </c>
      <c r="M15" s="59">
        <f t="shared" si="0"/>
        <v>1.6666666666666667</v>
      </c>
      <c r="N15" s="59">
        <f t="shared" si="0"/>
        <v>1.6666666666666667</v>
      </c>
      <c r="O15" s="59">
        <f t="shared" si="0"/>
        <v>1</v>
      </c>
      <c r="P15" s="59">
        <f t="shared" si="0"/>
        <v>2</v>
      </c>
      <c r="Q15" s="59">
        <f t="shared" si="0"/>
        <v>2</v>
      </c>
      <c r="R15" s="59">
        <f t="shared" si="0"/>
        <v>1.6666666666666667</v>
      </c>
      <c r="S15" s="59">
        <f>AVERAGE(S11:S14)</f>
        <v>1</v>
      </c>
      <c r="T15" s="59">
        <f t="shared" si="0"/>
        <v>2</v>
      </c>
    </row>
    <row r="16" spans="1:20" ht="15.75" x14ac:dyDescent="0.25">
      <c r="A16" s="2">
        <v>5</v>
      </c>
      <c r="B16" s="4">
        <v>170804130009</v>
      </c>
      <c r="C16" s="121">
        <v>48.888888888888886</v>
      </c>
      <c r="D16" s="3"/>
      <c r="E16" s="121">
        <v>44.545454545454547</v>
      </c>
      <c r="F16" s="109"/>
      <c r="G16" s="102" t="s">
        <v>1</v>
      </c>
      <c r="H16" s="103">
        <f>(95.9)*H15/100</f>
        <v>1.9180000000000001</v>
      </c>
      <c r="I16" s="103">
        <f t="shared" ref="I16:T16" si="1">(95.9)*I15/100</f>
        <v>1.9180000000000001</v>
      </c>
      <c r="J16" s="103">
        <f t="shared" si="1"/>
        <v>1.9180000000000001</v>
      </c>
      <c r="K16" s="103">
        <f t="shared" si="1"/>
        <v>1.5983333333333334</v>
      </c>
      <c r="L16" s="103">
        <f t="shared" si="1"/>
        <v>1.5983333333333334</v>
      </c>
      <c r="M16" s="103">
        <f t="shared" si="1"/>
        <v>1.5983333333333334</v>
      </c>
      <c r="N16" s="103">
        <f t="shared" si="1"/>
        <v>1.5983333333333334</v>
      </c>
      <c r="O16" s="103">
        <f t="shared" si="1"/>
        <v>0.95900000000000007</v>
      </c>
      <c r="P16" s="103">
        <f t="shared" si="1"/>
        <v>1.9180000000000001</v>
      </c>
      <c r="Q16" s="103">
        <f t="shared" si="1"/>
        <v>1.9180000000000001</v>
      </c>
      <c r="R16" s="103">
        <f t="shared" si="1"/>
        <v>1.5983333333333334</v>
      </c>
      <c r="S16" s="103">
        <f t="shared" si="1"/>
        <v>0.95900000000000007</v>
      </c>
      <c r="T16" s="103">
        <f t="shared" si="1"/>
        <v>1.9180000000000001</v>
      </c>
    </row>
    <row r="17" spans="1:20" x14ac:dyDescent="0.25">
      <c r="A17" s="2">
        <v>6</v>
      </c>
      <c r="B17" s="4">
        <v>170804130010</v>
      </c>
      <c r="C17" s="121">
        <v>48.888888888888886</v>
      </c>
      <c r="D17" s="3"/>
      <c r="E17" s="121">
        <v>46.363636363636367</v>
      </c>
      <c r="F17" s="109"/>
      <c r="G17" s="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2">
        <v>7</v>
      </c>
      <c r="B18" s="4">
        <v>170804130012</v>
      </c>
      <c r="C18" s="121">
        <v>48.888888888888886</v>
      </c>
      <c r="D18" s="3"/>
      <c r="E18" s="121">
        <v>41.81818181818182</v>
      </c>
      <c r="F18" s="10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"/>
    </row>
    <row r="19" spans="1:20" x14ac:dyDescent="0.25">
      <c r="A19" s="2">
        <v>8</v>
      </c>
      <c r="B19" s="4">
        <v>170804130017</v>
      </c>
      <c r="C19" s="121">
        <v>48.888888888888886</v>
      </c>
      <c r="D19" s="3"/>
      <c r="E19" s="121">
        <v>43.636363636363633</v>
      </c>
      <c r="F19" s="3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9</v>
      </c>
      <c r="B20" s="4">
        <v>170804130021</v>
      </c>
      <c r="C20" s="121">
        <v>48.888888888888886</v>
      </c>
      <c r="D20" s="3"/>
      <c r="E20" s="121">
        <v>44.545454545454547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10</v>
      </c>
      <c r="B21" s="4">
        <v>170804130022</v>
      </c>
      <c r="C21" s="121">
        <v>34.444444444444443</v>
      </c>
      <c r="D21" s="3"/>
      <c r="E21" s="121">
        <v>40.909090909090907</v>
      </c>
      <c r="F21" s="49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11</v>
      </c>
      <c r="B22" s="4">
        <v>170804130027</v>
      </c>
      <c r="C22" s="121">
        <v>48.888888888888886</v>
      </c>
      <c r="D22" s="3"/>
      <c r="E22" s="121">
        <v>43.636363636363633</v>
      </c>
      <c r="F22" s="49"/>
      <c r="G22" s="2"/>
      <c r="H22" s="1"/>
      <c r="I22" s="1"/>
      <c r="J22" s="7"/>
      <c r="K22" s="7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2">
        <v>12</v>
      </c>
      <c r="B23" s="4">
        <v>170804130028</v>
      </c>
      <c r="C23" s="121">
        <v>48.888888888888886</v>
      </c>
      <c r="D23" s="3"/>
      <c r="E23" s="121">
        <v>44.545454545454547</v>
      </c>
      <c r="F23" s="49"/>
      <c r="G23" s="2"/>
      <c r="H23" s="104"/>
      <c r="I23" s="165"/>
      <c r="J23" s="165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13</v>
      </c>
      <c r="B24" s="4">
        <v>170804130031</v>
      </c>
      <c r="C24" s="121">
        <v>48.888888888888886</v>
      </c>
      <c r="D24" s="3"/>
      <c r="E24" s="121">
        <v>40.909090909090907</v>
      </c>
      <c r="F24" s="49"/>
      <c r="G24" s="2"/>
      <c r="H24" s="111"/>
      <c r="I24" s="84"/>
      <c r="J24" s="84"/>
      <c r="K24" s="1"/>
      <c r="L24" s="1"/>
      <c r="M24" s="7"/>
      <c r="N24" s="7"/>
      <c r="O24" s="7"/>
      <c r="P24" s="7"/>
      <c r="Q24" s="1"/>
      <c r="R24" s="1"/>
      <c r="S24" s="1"/>
      <c r="T24" s="1"/>
    </row>
    <row r="25" spans="1:20" x14ac:dyDescent="0.25">
      <c r="A25" s="2">
        <v>14</v>
      </c>
      <c r="B25" s="4">
        <v>170804130032</v>
      </c>
      <c r="C25" s="121">
        <v>48.888888888888886</v>
      </c>
      <c r="D25" s="3"/>
      <c r="E25" s="121">
        <v>45.454545454545453</v>
      </c>
      <c r="F25" s="49"/>
      <c r="G25" s="2"/>
      <c r="H25" s="2"/>
      <c r="I25" s="1"/>
      <c r="J25" s="1"/>
      <c r="K25" s="1"/>
      <c r="L25" s="1"/>
      <c r="M25" s="1"/>
      <c r="N25" s="7"/>
      <c r="O25" s="7"/>
      <c r="P25" s="7"/>
      <c r="Q25" s="1"/>
      <c r="R25" s="1"/>
      <c r="S25" s="1"/>
      <c r="T25" s="1"/>
    </row>
    <row r="26" spans="1:20" x14ac:dyDescent="0.25">
      <c r="A26" s="2">
        <v>15</v>
      </c>
      <c r="B26" s="4">
        <v>170804130033</v>
      </c>
      <c r="C26" s="121">
        <v>47.777777777777779</v>
      </c>
      <c r="D26" s="3"/>
      <c r="E26" s="121">
        <v>41.81818181818182</v>
      </c>
      <c r="F26" s="49"/>
      <c r="G26" s="2"/>
      <c r="H26" s="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16</v>
      </c>
      <c r="B27" s="4">
        <v>170804130036</v>
      </c>
      <c r="C27" s="121">
        <v>48.888888888888886</v>
      </c>
      <c r="D27" s="112"/>
      <c r="E27" s="121">
        <v>43.636363636363633</v>
      </c>
      <c r="F27" s="113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17</v>
      </c>
      <c r="B28" s="4">
        <v>170804130045</v>
      </c>
      <c r="C28" s="121">
        <v>48.888888888888886</v>
      </c>
      <c r="D28" s="3"/>
      <c r="E28" s="121">
        <v>42.727272727272727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18</v>
      </c>
      <c r="B29" s="4">
        <v>170804130047</v>
      </c>
      <c r="C29" s="121">
        <v>50</v>
      </c>
      <c r="D29" s="3"/>
      <c r="E29" s="121">
        <v>41.81818181818182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19</v>
      </c>
      <c r="B30" s="4">
        <v>170804130048</v>
      </c>
      <c r="C30" s="121">
        <v>48.888888888888886</v>
      </c>
      <c r="D30" s="3"/>
      <c r="E30" s="121">
        <v>44.545454545454547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20</v>
      </c>
      <c r="B31" s="4">
        <v>170804130049</v>
      </c>
      <c r="C31" s="121">
        <v>48.888888888888886</v>
      </c>
      <c r="D31" s="3"/>
      <c r="E31" s="121">
        <v>43.636363636363633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21</v>
      </c>
      <c r="B32" s="4">
        <v>170804130050</v>
      </c>
      <c r="C32" s="121">
        <v>48.888888888888886</v>
      </c>
      <c r="D32" s="3"/>
      <c r="E32" s="121">
        <v>43.636363636363633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22</v>
      </c>
      <c r="B33" s="4">
        <v>170804130051</v>
      </c>
      <c r="C33" s="121">
        <v>48.888888888888886</v>
      </c>
      <c r="D33" s="3"/>
      <c r="E33" s="121">
        <v>45.454545454545453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23</v>
      </c>
      <c r="B34" s="4">
        <v>170804130052</v>
      </c>
      <c r="C34" s="121">
        <v>48.888888888888886</v>
      </c>
      <c r="D34" s="3"/>
      <c r="E34" s="121">
        <v>41.81818181818182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24</v>
      </c>
      <c r="B35" s="4">
        <v>170804130053</v>
      </c>
      <c r="C35" s="121">
        <v>42.222222222222221</v>
      </c>
      <c r="D35" s="3"/>
      <c r="E35" s="121">
        <v>41.81818181818182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"/>
    </row>
    <row r="36" spans="1:20" ht="15.75" x14ac:dyDescent="0.25">
      <c r="A36" s="2">
        <v>25</v>
      </c>
      <c r="B36" s="4">
        <v>170804130054</v>
      </c>
      <c r="C36" s="121">
        <v>50</v>
      </c>
      <c r="D36" s="3"/>
      <c r="E36" s="121">
        <v>43.636363636363633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</row>
    <row r="37" spans="1:20" x14ac:dyDescent="0.25">
      <c r="A37" s="2">
        <v>26</v>
      </c>
      <c r="B37" s="4">
        <v>170804130056</v>
      </c>
      <c r="C37" s="121">
        <v>50</v>
      </c>
      <c r="D37" s="3"/>
      <c r="E37" s="121">
        <v>43.636363636363633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"/>
    </row>
    <row r="38" spans="1:20" x14ac:dyDescent="0.25">
      <c r="A38" s="2">
        <v>27</v>
      </c>
      <c r="B38" s="4">
        <v>170804130057</v>
      </c>
      <c r="C38" s="121">
        <v>48.888888888888886</v>
      </c>
      <c r="D38" s="3"/>
      <c r="E38" s="121">
        <v>45.454545454545453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2">
        <v>28</v>
      </c>
      <c r="B39" s="4">
        <v>170804130058</v>
      </c>
      <c r="C39" s="121">
        <v>48.888888888888886</v>
      </c>
      <c r="D39" s="3"/>
      <c r="E39" s="121">
        <v>45.454545454545453</v>
      </c>
      <c r="F39" s="49"/>
      <c r="G39" s="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x14ac:dyDescent="0.25">
      <c r="A40" s="2">
        <v>29</v>
      </c>
      <c r="B40" s="4">
        <v>170804130059</v>
      </c>
      <c r="C40" s="121">
        <v>48.888888888888886</v>
      </c>
      <c r="D40" s="3"/>
      <c r="E40" s="121">
        <v>45.454545454545453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30</v>
      </c>
      <c r="B41" s="4">
        <v>170804130060</v>
      </c>
      <c r="C41" s="121">
        <v>48.888888888888886</v>
      </c>
      <c r="D41" s="3"/>
      <c r="E41" s="121">
        <v>45.454545454545453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31</v>
      </c>
      <c r="B42" s="4">
        <v>170804130061</v>
      </c>
      <c r="C42" s="121">
        <v>50</v>
      </c>
      <c r="D42" s="3"/>
      <c r="E42" s="121">
        <v>47.272727272727273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32</v>
      </c>
      <c r="B43" s="4">
        <v>170804130062</v>
      </c>
      <c r="C43" s="121">
        <v>48.888888888888886</v>
      </c>
      <c r="D43" s="3"/>
      <c r="E43" s="121">
        <v>45.454545454545453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33</v>
      </c>
      <c r="B44" s="4">
        <v>170804130063</v>
      </c>
      <c r="C44" s="121">
        <v>50</v>
      </c>
      <c r="D44" s="3"/>
      <c r="E44" s="121">
        <v>46.363636363636367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34</v>
      </c>
      <c r="B45" s="4">
        <v>170804130064</v>
      </c>
      <c r="C45" s="121">
        <v>48.888888888888886</v>
      </c>
      <c r="D45" s="3"/>
      <c r="E45" s="121">
        <v>41.81818181818182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35</v>
      </c>
      <c r="B46" s="4">
        <v>170804130065</v>
      </c>
      <c r="C46" s="121">
        <v>47.777777777777779</v>
      </c>
      <c r="D46" s="3"/>
      <c r="E46" s="121">
        <v>44.545454545454547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36</v>
      </c>
      <c r="B47" s="4">
        <v>170804130066</v>
      </c>
      <c r="C47" s="121">
        <v>50</v>
      </c>
      <c r="D47" s="3"/>
      <c r="E47" s="121">
        <v>47.272727272727273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37</v>
      </c>
      <c r="B48" s="4">
        <v>170804130067</v>
      </c>
      <c r="C48" s="121">
        <v>50</v>
      </c>
      <c r="D48" s="3"/>
      <c r="E48" s="121">
        <v>46.363636363636367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38</v>
      </c>
      <c r="B49" s="4">
        <v>170804130069</v>
      </c>
      <c r="C49" s="121">
        <v>50</v>
      </c>
      <c r="D49" s="3"/>
      <c r="E49" s="121">
        <v>47.272727272727273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ht="15.75" x14ac:dyDescent="0.25">
      <c r="A50" s="2">
        <v>39</v>
      </c>
      <c r="B50" s="4">
        <v>170804130071</v>
      </c>
      <c r="C50" s="121">
        <v>50</v>
      </c>
      <c r="D50" s="3"/>
      <c r="E50" s="121">
        <v>46.363636363636367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"/>
    </row>
    <row r="51" spans="1:20" x14ac:dyDescent="0.25">
      <c r="A51" s="2">
        <v>40</v>
      </c>
      <c r="B51" s="4">
        <v>170804130075</v>
      </c>
      <c r="C51" s="121">
        <v>48.888888888888886</v>
      </c>
      <c r="D51" s="3"/>
      <c r="E51" s="121">
        <v>44.545454545454547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"/>
    </row>
    <row r="52" spans="1:20" x14ac:dyDescent="0.25">
      <c r="A52" s="2">
        <v>41</v>
      </c>
      <c r="B52" s="4">
        <v>170804130076</v>
      </c>
      <c r="C52" s="121">
        <v>50</v>
      </c>
      <c r="D52" s="3"/>
      <c r="E52" s="121">
        <v>46.363636363636367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2">
        <v>42</v>
      </c>
      <c r="B53" s="4">
        <v>170804130077</v>
      </c>
      <c r="C53" s="121">
        <v>48.888888888888886</v>
      </c>
      <c r="D53" s="3"/>
      <c r="E53" s="121">
        <v>46.363636363636367</v>
      </c>
      <c r="F53" s="49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.75" x14ac:dyDescent="0.25">
      <c r="A54" s="2">
        <v>43</v>
      </c>
      <c r="B54" s="4">
        <v>170804130078</v>
      </c>
      <c r="C54" s="121">
        <v>50</v>
      </c>
      <c r="D54" s="112"/>
      <c r="E54" s="121">
        <v>43.636363636363633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44</v>
      </c>
      <c r="B55" s="4">
        <v>170804130079</v>
      </c>
      <c r="C55" s="121">
        <v>50</v>
      </c>
      <c r="D55" s="112"/>
      <c r="E55" s="121">
        <v>46.363636363636367</v>
      </c>
      <c r="F55" s="113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45</v>
      </c>
      <c r="B56" s="4">
        <v>170804130080</v>
      </c>
      <c r="C56" s="121">
        <v>48.888888888888886</v>
      </c>
      <c r="D56" s="3"/>
      <c r="E56" s="121">
        <v>45.454545454545453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46</v>
      </c>
      <c r="B57" s="4">
        <v>170804130081</v>
      </c>
      <c r="C57" s="121">
        <v>50</v>
      </c>
      <c r="D57" s="3"/>
      <c r="E57" s="121">
        <v>45.454545454545453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47</v>
      </c>
      <c r="B58" s="4">
        <v>170804130082</v>
      </c>
      <c r="C58" s="121">
        <v>50</v>
      </c>
      <c r="D58" s="3"/>
      <c r="E58" s="121">
        <v>48.18181818181818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48</v>
      </c>
      <c r="B59" s="4">
        <v>170804130083</v>
      </c>
      <c r="C59" s="121">
        <v>50</v>
      </c>
      <c r="D59" s="3"/>
      <c r="E59" s="121">
        <v>44.545454545454547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49</v>
      </c>
      <c r="B60" s="4">
        <v>170804130084</v>
      </c>
      <c r="C60" s="121">
        <v>50</v>
      </c>
      <c r="D60" s="3"/>
      <c r="E60" s="121">
        <v>46.363636363636367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50</v>
      </c>
      <c r="B61" s="4">
        <v>170804130085</v>
      </c>
      <c r="C61" s="121">
        <v>50</v>
      </c>
      <c r="D61" s="3"/>
      <c r="E61" s="121">
        <v>46.363636363636367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51</v>
      </c>
      <c r="B62" s="4">
        <v>170804130086</v>
      </c>
      <c r="C62" s="121">
        <v>48.888888888888886</v>
      </c>
      <c r="D62" s="3"/>
      <c r="E62" s="121">
        <v>45.454545454545453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52</v>
      </c>
      <c r="B63" s="4">
        <v>170804130089</v>
      </c>
      <c r="C63" s="121">
        <v>50</v>
      </c>
      <c r="D63" s="3"/>
      <c r="E63" s="121">
        <v>46.363636363636367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ht="15.75" x14ac:dyDescent="0.25">
      <c r="A64" s="2">
        <v>53</v>
      </c>
      <c r="B64" s="4">
        <v>170804130090</v>
      </c>
      <c r="C64" s="121">
        <v>50</v>
      </c>
      <c r="D64" s="3"/>
      <c r="E64" s="121">
        <v>47.272727272727273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"/>
    </row>
    <row r="65" spans="1:20" x14ac:dyDescent="0.25">
      <c r="A65" s="2">
        <v>54</v>
      </c>
      <c r="B65" s="4">
        <v>170804130091</v>
      </c>
      <c r="C65" s="121">
        <v>48.888888888888886</v>
      </c>
      <c r="D65" s="3"/>
      <c r="E65" s="121">
        <v>46.363636363636367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55</v>
      </c>
      <c r="B66" s="4">
        <v>170804130092</v>
      </c>
      <c r="C66" s="121">
        <v>48.888888888888886</v>
      </c>
      <c r="D66" s="3"/>
      <c r="E66" s="121">
        <v>47.272727272727273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56</v>
      </c>
      <c r="B67" s="4">
        <v>170804130094</v>
      </c>
      <c r="C67" s="121">
        <v>50</v>
      </c>
      <c r="D67" s="3"/>
      <c r="E67" s="121">
        <v>44.545454545454547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57</v>
      </c>
      <c r="B68" s="4">
        <v>170804130097</v>
      </c>
      <c r="C68" s="121">
        <v>50</v>
      </c>
      <c r="D68" s="3"/>
      <c r="E68" s="121">
        <v>44.545454545454547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58</v>
      </c>
      <c r="B69" s="4">
        <v>170804130099</v>
      </c>
      <c r="C69" s="121">
        <v>48.888888888888886</v>
      </c>
      <c r="D69" s="3"/>
      <c r="E69" s="121">
        <v>43.636363636363633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59</v>
      </c>
      <c r="B70" s="4">
        <v>170804130101</v>
      </c>
      <c r="C70" s="121">
        <v>48.888888888888886</v>
      </c>
      <c r="D70" s="3"/>
      <c r="E70" s="121">
        <v>41.81818181818182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60</v>
      </c>
      <c r="B71" s="4">
        <v>170804130102</v>
      </c>
      <c r="C71" s="121">
        <v>50</v>
      </c>
      <c r="D71" s="3"/>
      <c r="E71" s="121">
        <v>47.272727272727273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61</v>
      </c>
      <c r="B72" s="4">
        <v>170804130103</v>
      </c>
      <c r="C72" s="121">
        <v>48.888888888888886</v>
      </c>
      <c r="D72" s="3"/>
      <c r="E72" s="121">
        <v>43.636363636363633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62</v>
      </c>
      <c r="B73" s="4">
        <v>170804130104</v>
      </c>
      <c r="C73" s="121">
        <v>50</v>
      </c>
      <c r="D73" s="3"/>
      <c r="E73" s="121">
        <v>47.272727272727273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63</v>
      </c>
      <c r="B74" s="4">
        <v>170804130105</v>
      </c>
      <c r="C74" s="121">
        <v>48.888888888888886</v>
      </c>
      <c r="D74" s="3"/>
      <c r="E74" s="121">
        <v>46.363636363636367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64</v>
      </c>
      <c r="B75" s="4">
        <v>170804130106</v>
      </c>
      <c r="C75" s="121">
        <v>50</v>
      </c>
      <c r="D75" s="3"/>
      <c r="E75" s="121">
        <v>47.272727272727273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65</v>
      </c>
      <c r="B76" s="4">
        <v>170804130107</v>
      </c>
      <c r="C76" s="121">
        <v>50</v>
      </c>
      <c r="D76" s="3"/>
      <c r="E76" s="121">
        <v>43.636363636363633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66</v>
      </c>
      <c r="B77" s="4">
        <v>170804130108</v>
      </c>
      <c r="C77" s="121">
        <v>50</v>
      </c>
      <c r="D77" s="3"/>
      <c r="E77" s="121">
        <v>45.454545454545453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67</v>
      </c>
      <c r="B78" s="4">
        <v>170804130109</v>
      </c>
      <c r="C78" s="121">
        <v>48.888888888888886</v>
      </c>
      <c r="D78" s="3"/>
      <c r="E78" s="121">
        <v>42.727272727272727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68</v>
      </c>
      <c r="B79" s="4">
        <v>170804130110</v>
      </c>
      <c r="C79" s="121">
        <v>50</v>
      </c>
      <c r="D79" s="3"/>
      <c r="E79" s="121">
        <v>45.454545454545453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69</v>
      </c>
      <c r="B80" s="4">
        <v>170804130112</v>
      </c>
      <c r="C80" s="121">
        <v>50</v>
      </c>
      <c r="D80" s="3"/>
      <c r="E80" s="121">
        <v>46.363636363636367</v>
      </c>
      <c r="F80" s="49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70</v>
      </c>
      <c r="B81" s="4">
        <v>170804130113</v>
      </c>
      <c r="C81" s="121">
        <v>48.888888888888886</v>
      </c>
      <c r="D81" s="3"/>
      <c r="E81" s="121">
        <v>41.81818181818182</v>
      </c>
      <c r="F81" s="49"/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71</v>
      </c>
      <c r="B82" s="4">
        <v>170804130117</v>
      </c>
      <c r="C82" s="121">
        <v>50</v>
      </c>
      <c r="D82" s="112"/>
      <c r="E82" s="121">
        <v>45.454545454545453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72</v>
      </c>
      <c r="B83" s="4">
        <v>170804130118</v>
      </c>
      <c r="C83" s="121">
        <v>50</v>
      </c>
      <c r="D83" s="112"/>
      <c r="E83" s="121">
        <v>40</v>
      </c>
      <c r="F83" s="113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73</v>
      </c>
      <c r="B84" s="4">
        <v>170804130119</v>
      </c>
      <c r="C84" s="121">
        <v>50</v>
      </c>
      <c r="D84" s="3"/>
      <c r="E84" s="121">
        <v>45.454545454545453</v>
      </c>
      <c r="F84" s="49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74</v>
      </c>
      <c r="B85" s="4">
        <v>170804130120</v>
      </c>
      <c r="C85" s="121">
        <v>50</v>
      </c>
      <c r="D85" s="5"/>
      <c r="E85" s="121">
        <v>41.81818181818182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2">
        <v>75</v>
      </c>
      <c r="B86" s="4">
        <v>170804130123</v>
      </c>
      <c r="C86" s="121">
        <v>48.888888888888886</v>
      </c>
      <c r="D86" s="115"/>
      <c r="E86" s="121">
        <v>43.636363636363633</v>
      </c>
      <c r="F86" s="11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x14ac:dyDescent="0.25">
      <c r="A87" s="2">
        <v>76</v>
      </c>
      <c r="B87" s="4">
        <v>170804130124</v>
      </c>
      <c r="C87" s="121">
        <v>45.555555555555557</v>
      </c>
      <c r="D87" s="5"/>
      <c r="E87" s="121">
        <v>45.454545454545453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6"/>
    </row>
    <row r="88" spans="1:20" ht="15.75" x14ac:dyDescent="0.25">
      <c r="A88" s="2">
        <v>77</v>
      </c>
      <c r="B88" s="4">
        <v>170804130125</v>
      </c>
      <c r="C88" s="121">
        <v>50</v>
      </c>
      <c r="D88" s="116"/>
      <c r="E88" s="121">
        <v>48.18181818181818</v>
      </c>
      <c r="F88" s="116"/>
      <c r="G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1"/>
    </row>
    <row r="89" spans="1:20" x14ac:dyDescent="0.25">
      <c r="A89" s="2">
        <v>78</v>
      </c>
      <c r="B89" s="4">
        <v>170804130126</v>
      </c>
      <c r="C89" s="121">
        <v>50</v>
      </c>
      <c r="D89" s="5"/>
      <c r="E89" s="121">
        <v>46.363636363636367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79</v>
      </c>
      <c r="B90" s="4">
        <v>170804130127</v>
      </c>
      <c r="C90" s="121">
        <v>48.888888888888886</v>
      </c>
      <c r="D90" s="5"/>
      <c r="E90" s="121">
        <v>42.727272727272727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80</v>
      </c>
      <c r="B91" s="4">
        <v>170804130128</v>
      </c>
      <c r="C91" s="121">
        <v>48.888888888888886</v>
      </c>
      <c r="D91" s="5"/>
      <c r="E91" s="121">
        <v>46.363636363636367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81</v>
      </c>
      <c r="B92" s="4">
        <v>170804130131</v>
      </c>
      <c r="C92" s="121">
        <v>46.666666666666664</v>
      </c>
      <c r="D92" s="5"/>
      <c r="E92" s="121">
        <v>41.81818181818182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2">
        <v>82</v>
      </c>
      <c r="B93" s="4">
        <v>170804130132</v>
      </c>
      <c r="C93" s="121">
        <v>48.888888888888886</v>
      </c>
      <c r="D93" s="5"/>
      <c r="E93" s="121">
        <v>46.363636363636367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.75" x14ac:dyDescent="0.25">
      <c r="A94" s="2">
        <v>83</v>
      </c>
      <c r="B94" s="4">
        <v>170804130133</v>
      </c>
      <c r="C94" s="121">
        <v>48.888888888888886</v>
      </c>
      <c r="D94" s="5"/>
      <c r="E94" s="121">
        <v>50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6"/>
    </row>
    <row r="95" spans="1:20" ht="15.75" x14ac:dyDescent="0.25">
      <c r="A95" s="2">
        <v>84</v>
      </c>
      <c r="B95" s="4">
        <v>170804130134</v>
      </c>
      <c r="C95" s="121">
        <v>48.888888888888886</v>
      </c>
      <c r="D95" s="5"/>
      <c r="E95" s="121">
        <v>43.636363636363633</v>
      </c>
      <c r="F95" s="5"/>
      <c r="G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1"/>
    </row>
    <row r="96" spans="1:20" x14ac:dyDescent="0.25">
      <c r="A96" s="2">
        <v>85</v>
      </c>
      <c r="B96" s="4">
        <v>170804130136</v>
      </c>
      <c r="C96" s="121">
        <v>50</v>
      </c>
      <c r="D96" s="5"/>
      <c r="E96" s="121">
        <v>47.272727272727273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86</v>
      </c>
      <c r="B97" s="4">
        <v>170804130137</v>
      </c>
      <c r="C97" s="121">
        <v>50</v>
      </c>
      <c r="D97" s="5"/>
      <c r="E97" s="121">
        <v>44.545454545454547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87</v>
      </c>
      <c r="B98" s="4">
        <v>170804130139</v>
      </c>
      <c r="C98" s="121">
        <v>46.666666666666664</v>
      </c>
      <c r="D98" s="5"/>
      <c r="E98" s="121">
        <v>45.454545454545453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88</v>
      </c>
      <c r="B99" s="4">
        <v>170804130140</v>
      </c>
      <c r="C99" s="121">
        <v>50</v>
      </c>
      <c r="D99" s="5"/>
      <c r="E99" s="121">
        <v>45.454545454545453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89</v>
      </c>
      <c r="B100" s="4">
        <v>170804130142</v>
      </c>
      <c r="C100" s="121">
        <v>50</v>
      </c>
      <c r="D100" s="5"/>
      <c r="E100" s="121">
        <v>44.545454545454547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2">
        <v>90</v>
      </c>
      <c r="B101" s="4">
        <v>170804130143</v>
      </c>
      <c r="C101" s="121">
        <v>50</v>
      </c>
      <c r="D101" s="5"/>
      <c r="E101" s="121">
        <v>49.090909090909093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.75" x14ac:dyDescent="0.25">
      <c r="A102" s="2">
        <v>91</v>
      </c>
      <c r="B102" s="4">
        <v>170804130144</v>
      </c>
      <c r="C102" s="121">
        <v>50</v>
      </c>
      <c r="D102" s="5"/>
      <c r="E102" s="121">
        <v>46.363636363636367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6"/>
    </row>
    <row r="103" spans="1:20" ht="15.75" x14ac:dyDescent="0.25">
      <c r="A103" s="2">
        <v>92</v>
      </c>
      <c r="B103" s="4">
        <v>170804130145</v>
      </c>
      <c r="C103" s="121">
        <v>48.888888888888886</v>
      </c>
      <c r="D103" s="5"/>
      <c r="E103" s="121">
        <v>47.272727272727273</v>
      </c>
      <c r="F103" s="5"/>
      <c r="G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"/>
    </row>
    <row r="104" spans="1:20" x14ac:dyDescent="0.25">
      <c r="A104" s="2">
        <v>93</v>
      </c>
      <c r="B104" s="4">
        <v>170804130146</v>
      </c>
      <c r="C104" s="121">
        <v>50</v>
      </c>
      <c r="D104" s="5"/>
      <c r="E104" s="121">
        <v>46.363636363636367</v>
      </c>
      <c r="F104" s="5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94</v>
      </c>
      <c r="B105" s="4">
        <v>170804130147</v>
      </c>
      <c r="C105" s="121">
        <v>50</v>
      </c>
      <c r="D105" s="2"/>
      <c r="E105" s="121">
        <v>49.090909090909093</v>
      </c>
      <c r="F105" s="2"/>
      <c r="G105" s="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95</v>
      </c>
      <c r="B106" s="4">
        <v>170804130148</v>
      </c>
      <c r="C106" s="121">
        <v>46.666666666666664</v>
      </c>
      <c r="D106" s="2"/>
      <c r="E106" s="121">
        <v>41.81818181818182</v>
      </c>
      <c r="F106" s="2"/>
      <c r="G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96</v>
      </c>
      <c r="B107" s="4">
        <v>170804130149</v>
      </c>
      <c r="C107" s="121">
        <v>50</v>
      </c>
      <c r="D107" s="2"/>
      <c r="E107" s="121">
        <v>48.18181818181818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97</v>
      </c>
      <c r="B108" s="4">
        <v>170804130150</v>
      </c>
      <c r="C108" s="121">
        <v>48.888888888888886</v>
      </c>
      <c r="D108" s="2"/>
      <c r="E108" s="121">
        <v>42.727272727272727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98</v>
      </c>
      <c r="B109" s="4">
        <v>170804130151</v>
      </c>
      <c r="C109" s="121">
        <v>48.888888888888886</v>
      </c>
      <c r="D109" s="2"/>
      <c r="E109" s="121">
        <v>48.18181818181818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99</v>
      </c>
      <c r="B110" s="4">
        <v>170804130152</v>
      </c>
      <c r="C110" s="121">
        <v>50</v>
      </c>
      <c r="D110" s="2"/>
      <c r="E110" s="121">
        <v>49.090909090909093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100</v>
      </c>
      <c r="B111" s="4">
        <v>170804130154</v>
      </c>
      <c r="C111" s="121">
        <v>48.888888888888886</v>
      </c>
      <c r="D111" s="2"/>
      <c r="E111" s="121">
        <v>49.090909090909093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101</v>
      </c>
      <c r="B112" s="4">
        <v>170804130155</v>
      </c>
      <c r="C112" s="121">
        <v>50</v>
      </c>
      <c r="D112" s="2"/>
      <c r="E112" s="121">
        <v>48.18181818181818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102</v>
      </c>
      <c r="B113" s="4">
        <v>170804130157</v>
      </c>
      <c r="C113" s="121">
        <v>48.888888888888886</v>
      </c>
      <c r="D113" s="2"/>
      <c r="E113" s="121">
        <v>48.18181818181818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103</v>
      </c>
      <c r="B114" s="4">
        <v>170804130158</v>
      </c>
      <c r="C114" s="121">
        <v>45.555555555555557</v>
      </c>
      <c r="D114" s="2"/>
      <c r="E114" s="121">
        <v>39.090909090909093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104</v>
      </c>
      <c r="B115" s="4">
        <v>170804130159</v>
      </c>
      <c r="C115" s="121">
        <v>46.666666666666664</v>
      </c>
      <c r="D115" s="2"/>
      <c r="E115" s="121">
        <v>40.909090909090907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105</v>
      </c>
      <c r="B116" s="4">
        <v>170804130160</v>
      </c>
      <c r="C116" s="121">
        <v>50</v>
      </c>
      <c r="D116" s="2"/>
      <c r="E116" s="121">
        <v>46.363636363636367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106</v>
      </c>
      <c r="B117" s="4">
        <v>170804130161</v>
      </c>
      <c r="C117" s="121">
        <v>44.444444444444443</v>
      </c>
      <c r="D117" s="2"/>
      <c r="E117" s="121">
        <v>41.81818181818182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107</v>
      </c>
      <c r="B118" s="4">
        <v>170804130162</v>
      </c>
      <c r="C118" s="121">
        <v>48.888888888888886</v>
      </c>
      <c r="D118" s="2"/>
      <c r="E118" s="121">
        <v>48.18181818181818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108</v>
      </c>
      <c r="B119" s="4">
        <v>170804130163</v>
      </c>
      <c r="C119" s="121">
        <v>50</v>
      </c>
      <c r="D119" s="2"/>
      <c r="E119" s="121">
        <v>47.272727272727273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109</v>
      </c>
      <c r="B120" s="4">
        <v>170804130167</v>
      </c>
      <c r="C120" s="121">
        <v>50</v>
      </c>
      <c r="D120" s="2"/>
      <c r="E120" s="121">
        <v>45.454545454545453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110</v>
      </c>
      <c r="B121" s="4">
        <v>170804130168</v>
      </c>
      <c r="C121" s="121">
        <v>48.888888888888886</v>
      </c>
      <c r="D121" s="2"/>
      <c r="E121" s="121">
        <v>43.636363636363633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111</v>
      </c>
      <c r="B122" s="4">
        <v>170804130169</v>
      </c>
      <c r="C122" s="121">
        <v>50</v>
      </c>
      <c r="D122" s="2"/>
      <c r="E122" s="121">
        <v>47.272727272727273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112</v>
      </c>
      <c r="B123" s="4">
        <v>170804130171</v>
      </c>
      <c r="C123" s="121">
        <v>48.888888888888886</v>
      </c>
      <c r="D123" s="2"/>
      <c r="E123" s="121">
        <v>44.545454545454547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113</v>
      </c>
      <c r="B124" s="4">
        <v>170804130172</v>
      </c>
      <c r="C124" s="121">
        <v>48.888888888888886</v>
      </c>
      <c r="D124" s="2"/>
      <c r="E124" s="121">
        <v>46.363636363636367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114</v>
      </c>
      <c r="B125" s="4">
        <v>170804130173</v>
      </c>
      <c r="C125" s="121">
        <v>48.888888888888886</v>
      </c>
      <c r="D125" s="2"/>
      <c r="E125" s="121">
        <v>47.272727272727273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115</v>
      </c>
      <c r="B126" s="4">
        <v>170804130174</v>
      </c>
      <c r="C126" s="121">
        <v>50</v>
      </c>
      <c r="D126" s="2"/>
      <c r="E126" s="121">
        <v>44.545454545454547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116</v>
      </c>
      <c r="B127" s="4">
        <v>170804130176</v>
      </c>
      <c r="C127" s="121">
        <v>50</v>
      </c>
      <c r="D127" s="2"/>
      <c r="E127" s="121">
        <v>48.18181818181818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117</v>
      </c>
      <c r="B128" s="4">
        <v>170804130177</v>
      </c>
      <c r="C128" s="121">
        <v>50</v>
      </c>
      <c r="D128" s="2"/>
      <c r="E128" s="121">
        <v>48.18181818181818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118</v>
      </c>
      <c r="B129" s="4">
        <v>170804130178</v>
      </c>
      <c r="C129" s="121">
        <v>48.888888888888886</v>
      </c>
      <c r="D129" s="2"/>
      <c r="E129" s="121">
        <v>40.909090909090907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119</v>
      </c>
      <c r="B130" s="4">
        <v>170804130179</v>
      </c>
      <c r="C130" s="121">
        <v>45.555555555555557</v>
      </c>
      <c r="D130" s="2"/>
      <c r="E130" s="121">
        <v>40.909090909090907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120</v>
      </c>
      <c r="B131" s="4">
        <v>170804130180</v>
      </c>
      <c r="C131" s="121">
        <v>48.888888888888886</v>
      </c>
      <c r="D131" s="2"/>
      <c r="E131" s="121">
        <v>42.727272727272727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121</v>
      </c>
      <c r="B132" s="4">
        <v>170804130181</v>
      </c>
      <c r="C132" s="121">
        <v>48.888888888888886</v>
      </c>
      <c r="D132" s="2"/>
      <c r="E132" s="121">
        <v>46.363636363636367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122</v>
      </c>
      <c r="B133" s="4">
        <v>170804130185</v>
      </c>
      <c r="C133" s="121">
        <v>48.888888888888886</v>
      </c>
      <c r="D133" s="2"/>
      <c r="E133" s="121">
        <v>47.272727272727273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123</v>
      </c>
      <c r="B134" s="4">
        <v>170804130186</v>
      </c>
      <c r="C134" s="121">
        <v>48.888888888888886</v>
      </c>
      <c r="D134" s="2"/>
      <c r="E134" s="121">
        <v>49.090909090909093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124</v>
      </c>
      <c r="B135" s="4">
        <v>170804130187</v>
      </c>
      <c r="C135" s="121">
        <v>48.888888888888886</v>
      </c>
      <c r="D135" s="2"/>
      <c r="E135" s="121">
        <v>49.090909090909093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125</v>
      </c>
      <c r="B136" s="4">
        <v>170804130188</v>
      </c>
      <c r="C136" s="121">
        <v>48.888888888888886</v>
      </c>
      <c r="D136" s="2"/>
      <c r="E136" s="121">
        <v>47.272727272727273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126</v>
      </c>
      <c r="B137" s="4">
        <v>170804130189</v>
      </c>
      <c r="C137" s="121">
        <v>48.888888888888886</v>
      </c>
      <c r="D137" s="2"/>
      <c r="E137" s="121">
        <v>49.090909090909093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127</v>
      </c>
      <c r="B138" s="4">
        <v>170804130190</v>
      </c>
      <c r="C138" s="121">
        <v>50</v>
      </c>
      <c r="D138" s="2"/>
      <c r="E138" s="121">
        <v>50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128</v>
      </c>
      <c r="B139" s="4">
        <v>170804130191</v>
      </c>
      <c r="C139" s="121">
        <v>50</v>
      </c>
      <c r="D139" s="2"/>
      <c r="E139" s="121">
        <v>48.18181818181818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129</v>
      </c>
      <c r="B140" s="4">
        <v>170804130192</v>
      </c>
      <c r="C140" s="121">
        <v>43.333333333333336</v>
      </c>
      <c r="D140" s="2"/>
      <c r="E140" s="121">
        <v>40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130</v>
      </c>
      <c r="B141" s="4">
        <v>170804130195</v>
      </c>
      <c r="C141" s="121">
        <v>50</v>
      </c>
      <c r="D141" s="2"/>
      <c r="E141" s="121">
        <v>48.18181818181818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131</v>
      </c>
      <c r="B142" s="4">
        <v>170804130196</v>
      </c>
      <c r="C142" s="121">
        <v>48.888888888888886</v>
      </c>
      <c r="D142" s="2"/>
      <c r="E142" s="121">
        <v>43.636363636363633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132</v>
      </c>
      <c r="B143" s="4">
        <v>170804130197</v>
      </c>
      <c r="C143" s="121">
        <v>48.888888888888886</v>
      </c>
      <c r="D143" s="2"/>
      <c r="E143" s="121">
        <v>38.18181818181818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133</v>
      </c>
      <c r="B144" s="4">
        <v>170804130198</v>
      </c>
      <c r="C144" s="121">
        <v>48.888888888888886</v>
      </c>
      <c r="D144" s="2"/>
      <c r="E144" s="121">
        <v>42.727272727272727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134</v>
      </c>
      <c r="B145" s="4">
        <v>170804130199</v>
      </c>
      <c r="C145" s="121">
        <v>48.888888888888886</v>
      </c>
      <c r="D145" s="2"/>
      <c r="E145" s="121">
        <v>42.727272727272727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135</v>
      </c>
      <c r="B146" s="4">
        <v>170804130200</v>
      </c>
      <c r="C146" s="121">
        <v>48.888888888888886</v>
      </c>
      <c r="D146" s="2"/>
      <c r="E146" s="121">
        <v>49.090909090909093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136</v>
      </c>
      <c r="B147" s="4">
        <v>170804130202</v>
      </c>
      <c r="C147" s="121">
        <v>48.888888888888886</v>
      </c>
      <c r="D147" s="2"/>
      <c r="E147" s="121">
        <v>48.18181818181818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137</v>
      </c>
      <c r="B148" s="4">
        <v>170804130203</v>
      </c>
      <c r="C148" s="121">
        <v>48.888888888888886</v>
      </c>
      <c r="D148" s="2"/>
      <c r="E148" s="121">
        <v>46.363636363636367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138</v>
      </c>
      <c r="B149" s="4">
        <v>170804130204</v>
      </c>
      <c r="C149" s="121">
        <v>48.888888888888886</v>
      </c>
      <c r="D149" s="2"/>
      <c r="E149" s="121">
        <v>45.454545454545453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139</v>
      </c>
      <c r="B150" s="4">
        <v>170804130205</v>
      </c>
      <c r="C150" s="121">
        <v>48.888888888888886</v>
      </c>
      <c r="D150" s="2"/>
      <c r="E150" s="121">
        <v>42.727272727272727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140</v>
      </c>
      <c r="B151" s="4">
        <v>170804130206</v>
      </c>
      <c r="C151" s="121">
        <v>48.888888888888886</v>
      </c>
      <c r="D151" s="2"/>
      <c r="E151" s="121">
        <v>47.272727272727273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141</v>
      </c>
      <c r="B152" s="4">
        <v>170804130207</v>
      </c>
      <c r="C152" s="121">
        <v>48.888888888888886</v>
      </c>
      <c r="D152" s="2"/>
      <c r="E152" s="121">
        <v>48.18181818181818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142</v>
      </c>
      <c r="B153" s="4">
        <v>170804130208</v>
      </c>
      <c r="C153" s="121">
        <v>48.888888888888886</v>
      </c>
      <c r="D153" s="2"/>
      <c r="E153" s="121">
        <v>40.909090909090907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143</v>
      </c>
      <c r="B154" s="4">
        <v>170804130209</v>
      </c>
      <c r="C154" s="121">
        <v>48.888888888888886</v>
      </c>
      <c r="D154" s="2"/>
      <c r="E154" s="121">
        <v>47.272727272727273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144</v>
      </c>
      <c r="B155" s="4">
        <v>170804130211</v>
      </c>
      <c r="C155" s="121">
        <v>48.888888888888886</v>
      </c>
      <c r="D155" s="2"/>
      <c r="E155" s="121">
        <v>43.636363636363633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145</v>
      </c>
      <c r="B156" s="4">
        <v>170804130212</v>
      </c>
      <c r="C156" s="121">
        <v>48.888888888888886</v>
      </c>
      <c r="D156" s="2"/>
      <c r="E156" s="121">
        <v>49.090909090909093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146</v>
      </c>
      <c r="B157" s="4">
        <v>170804130213</v>
      </c>
      <c r="C157" s="121">
        <v>50</v>
      </c>
      <c r="D157" s="2"/>
      <c r="E157" s="121">
        <v>48.18181818181818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147</v>
      </c>
      <c r="B158" s="4">
        <v>170804130214</v>
      </c>
      <c r="C158" s="121">
        <v>48.888888888888886</v>
      </c>
      <c r="D158" s="2"/>
      <c r="E158" s="121">
        <v>46.363636363636367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148</v>
      </c>
      <c r="B159" s="4">
        <v>170804130216</v>
      </c>
      <c r="C159" s="121">
        <v>48.888888888888886</v>
      </c>
      <c r="D159" s="2"/>
      <c r="E159" s="121">
        <v>47.272727272727273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149</v>
      </c>
      <c r="B160" s="4">
        <v>170804130217</v>
      </c>
      <c r="C160" s="121">
        <v>48.888888888888886</v>
      </c>
      <c r="D160" s="2"/>
      <c r="E160" s="121">
        <v>48.18181818181818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150</v>
      </c>
      <c r="B161" s="4">
        <v>170804130218</v>
      </c>
      <c r="C161" s="121">
        <v>50</v>
      </c>
      <c r="D161" s="2"/>
      <c r="E161" s="121">
        <v>38.18181818181818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151</v>
      </c>
      <c r="B162" s="4">
        <v>170804130220</v>
      </c>
      <c r="C162" s="121">
        <v>50</v>
      </c>
      <c r="D162" s="2"/>
      <c r="E162" s="121">
        <v>38.18181818181818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152</v>
      </c>
      <c r="B163" s="4">
        <v>170804130221</v>
      </c>
      <c r="C163" s="121">
        <v>50</v>
      </c>
      <c r="D163" s="2"/>
      <c r="E163" s="121">
        <v>46.363636363636367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153</v>
      </c>
      <c r="B164" s="4">
        <v>170804130222</v>
      </c>
      <c r="C164" s="121">
        <v>50</v>
      </c>
      <c r="D164" s="2"/>
      <c r="E164" s="121">
        <v>47.272727272727273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154</v>
      </c>
      <c r="B165" s="4">
        <v>170804130223</v>
      </c>
      <c r="C165" s="121">
        <v>50</v>
      </c>
      <c r="D165" s="2"/>
      <c r="E165" s="121">
        <v>46.363636363636367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155</v>
      </c>
      <c r="B166" s="4">
        <v>170804130224</v>
      </c>
      <c r="C166" s="121">
        <v>50</v>
      </c>
      <c r="D166" s="2"/>
      <c r="E166" s="121">
        <v>48.18181818181818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156</v>
      </c>
      <c r="B167" s="4">
        <v>170804130226</v>
      </c>
      <c r="C167" s="121">
        <v>48.888888888888886</v>
      </c>
      <c r="D167" s="2"/>
      <c r="E167" s="121">
        <v>45.454545454545453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157</v>
      </c>
      <c r="B168" s="4">
        <v>170804130227</v>
      </c>
      <c r="C168" s="121">
        <v>50</v>
      </c>
      <c r="D168" s="2"/>
      <c r="E168" s="121">
        <v>47.272727272727273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158</v>
      </c>
      <c r="B169" s="4">
        <v>170804130229</v>
      </c>
      <c r="C169" s="121">
        <v>48.888888888888886</v>
      </c>
      <c r="D169" s="2"/>
      <c r="E169" s="121">
        <v>48.18181818181818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159</v>
      </c>
      <c r="B170" s="4">
        <v>170804130231</v>
      </c>
      <c r="C170" s="121">
        <v>48.888888888888886</v>
      </c>
      <c r="D170" s="2"/>
      <c r="E170" s="121">
        <v>48.18181818181818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160</v>
      </c>
      <c r="B171" s="4">
        <v>170804130233</v>
      </c>
      <c r="C171" s="121">
        <v>50</v>
      </c>
      <c r="D171" s="2"/>
      <c r="E171" s="121">
        <v>48.18181818181818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161</v>
      </c>
      <c r="B172" s="4">
        <v>170804130234</v>
      </c>
      <c r="C172" s="121">
        <v>50</v>
      </c>
      <c r="D172" s="2"/>
      <c r="E172" s="121">
        <v>48.18181818181818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162</v>
      </c>
      <c r="B173" s="4">
        <v>170804130241</v>
      </c>
      <c r="C173" s="121">
        <v>48.888888888888886</v>
      </c>
      <c r="D173" s="2"/>
      <c r="E173" s="121">
        <v>42.727272727272727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163</v>
      </c>
      <c r="B174" s="4">
        <v>170804130242</v>
      </c>
      <c r="C174" s="121">
        <v>48.888888888888886</v>
      </c>
      <c r="D174" s="2"/>
      <c r="E174" s="121">
        <v>47.272727272727273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164</v>
      </c>
      <c r="B175" s="4">
        <v>170804130243</v>
      </c>
      <c r="C175" s="121">
        <v>48.888888888888886</v>
      </c>
      <c r="D175" s="2"/>
      <c r="E175" s="121">
        <v>45.454545454545453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165</v>
      </c>
      <c r="B176" s="4">
        <v>170804130244</v>
      </c>
      <c r="C176" s="121">
        <v>48.888888888888886</v>
      </c>
      <c r="D176" s="2"/>
      <c r="E176" s="121">
        <v>44.545454545454547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166</v>
      </c>
      <c r="B177" s="4">
        <v>170804130245</v>
      </c>
      <c r="C177" s="121">
        <v>48.888888888888886</v>
      </c>
      <c r="D177" s="2"/>
      <c r="E177" s="121">
        <v>46.363636363636367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167</v>
      </c>
      <c r="B178" s="4">
        <v>170804130246</v>
      </c>
      <c r="C178" s="121">
        <v>48.888888888888886</v>
      </c>
      <c r="D178" s="2"/>
      <c r="E178" s="121">
        <v>42.727272727272727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168</v>
      </c>
      <c r="B179" s="4">
        <v>170804130247</v>
      </c>
      <c r="C179" s="121">
        <v>48.888888888888886</v>
      </c>
      <c r="D179" s="2"/>
      <c r="E179" s="121">
        <v>41.81818181818182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169</v>
      </c>
      <c r="B180" s="4">
        <v>170804130248</v>
      </c>
      <c r="C180" s="121">
        <v>48.888888888888886</v>
      </c>
      <c r="D180" s="2"/>
      <c r="E180" s="121">
        <v>48.18181818181818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170</v>
      </c>
      <c r="B181" s="4">
        <v>170804130249</v>
      </c>
      <c r="C181" s="121">
        <v>48.888888888888886</v>
      </c>
      <c r="D181" s="2"/>
      <c r="E181" s="121">
        <v>47.272727272727273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171</v>
      </c>
      <c r="B182" s="4">
        <v>170804130250</v>
      </c>
      <c r="C182" s="121">
        <v>48.888888888888886</v>
      </c>
      <c r="D182" s="2"/>
      <c r="E182" s="121">
        <v>43.636363636363633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172</v>
      </c>
      <c r="B183" s="4">
        <v>170804130253</v>
      </c>
      <c r="C183" s="121">
        <v>48.888888888888886</v>
      </c>
      <c r="D183" s="2"/>
      <c r="E183" s="121">
        <v>42.727272727272727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173</v>
      </c>
      <c r="B184" s="4">
        <v>170804130254</v>
      </c>
      <c r="C184" s="121">
        <v>48.888888888888886</v>
      </c>
      <c r="D184" s="2"/>
      <c r="E184" s="121">
        <v>48.18181818181818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174</v>
      </c>
      <c r="B185" s="4">
        <v>170804130255</v>
      </c>
      <c r="C185" s="121">
        <v>48.888888888888886</v>
      </c>
      <c r="D185" s="2"/>
      <c r="E185" s="121">
        <v>45.454545454545453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175</v>
      </c>
      <c r="B186" s="4">
        <v>170804130256</v>
      </c>
      <c r="C186" s="121">
        <v>48.888888888888886</v>
      </c>
      <c r="D186" s="2"/>
      <c r="E186" s="121">
        <v>48.18181818181818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176</v>
      </c>
      <c r="B187" s="4">
        <v>170804130257</v>
      </c>
      <c r="C187" s="121">
        <v>46.666666666666664</v>
      </c>
      <c r="D187" s="2"/>
      <c r="E187" s="121">
        <v>41.81818181818182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177</v>
      </c>
      <c r="B188" s="4">
        <v>170804130258</v>
      </c>
      <c r="C188" s="121">
        <v>48.888888888888886</v>
      </c>
      <c r="D188" s="2"/>
      <c r="E188" s="121">
        <v>48.18181818181818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178</v>
      </c>
      <c r="B189" s="4">
        <v>170804130259</v>
      </c>
      <c r="C189" s="121">
        <v>48.888888888888886</v>
      </c>
      <c r="D189" s="2"/>
      <c r="E189" s="121">
        <v>44.545454545454547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179</v>
      </c>
      <c r="B190" s="4">
        <v>170804130260</v>
      </c>
      <c r="C190" s="121">
        <v>48.888888888888886</v>
      </c>
      <c r="D190" s="2"/>
      <c r="E190" s="121">
        <v>44.545454545454547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180</v>
      </c>
      <c r="B191" s="4">
        <v>170804130262</v>
      </c>
      <c r="C191" s="121">
        <v>42.222222222222221</v>
      </c>
      <c r="D191" s="2"/>
      <c r="E191" s="121">
        <v>42.727272727272727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181</v>
      </c>
      <c r="B192" s="4">
        <v>170804130263</v>
      </c>
      <c r="C192" s="121">
        <v>47.777777777777779</v>
      </c>
      <c r="D192" s="2"/>
      <c r="E192" s="121">
        <v>42.727272727272727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182</v>
      </c>
      <c r="B193" s="4">
        <v>170804130264</v>
      </c>
      <c r="C193" s="121">
        <v>48.888888888888886</v>
      </c>
      <c r="D193" s="2"/>
      <c r="E193" s="121">
        <v>45.454545454545453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183</v>
      </c>
      <c r="B194" s="4">
        <v>170804130265</v>
      </c>
      <c r="C194" s="121">
        <v>48.888888888888886</v>
      </c>
      <c r="D194" s="2"/>
      <c r="E194" s="121">
        <v>45.454545454545453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184</v>
      </c>
      <c r="B195" s="4">
        <v>170804130266</v>
      </c>
      <c r="C195" s="121">
        <v>48.888888888888886</v>
      </c>
      <c r="D195" s="2"/>
      <c r="E195" s="121">
        <v>45.454545454545453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185</v>
      </c>
      <c r="B196" s="4">
        <v>170804130267</v>
      </c>
      <c r="C196" s="121">
        <v>48.888888888888886</v>
      </c>
      <c r="D196" s="2"/>
      <c r="E196" s="121">
        <v>48.18181818181818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186</v>
      </c>
      <c r="B197" s="4">
        <v>170804130269</v>
      </c>
      <c r="C197" s="121">
        <v>50</v>
      </c>
      <c r="D197" s="2"/>
      <c r="E197" s="121">
        <v>44.545454545454547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187</v>
      </c>
      <c r="B198" s="4">
        <v>170804130270</v>
      </c>
      <c r="C198" s="121">
        <v>50</v>
      </c>
      <c r="D198" s="2"/>
      <c r="E198" s="121">
        <v>47.272727272727273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188</v>
      </c>
      <c r="B199" s="4">
        <v>170804130271</v>
      </c>
      <c r="C199" s="121">
        <v>48.888888888888886</v>
      </c>
      <c r="D199" s="2"/>
      <c r="E199" s="121">
        <v>45.454545454545453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189</v>
      </c>
      <c r="B200" s="4">
        <v>170804130272</v>
      </c>
      <c r="C200" s="121">
        <v>50</v>
      </c>
      <c r="D200" s="2"/>
      <c r="E200" s="121">
        <v>46.363636363636367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190</v>
      </c>
      <c r="B201" s="4">
        <v>170804130273</v>
      </c>
      <c r="C201" s="121">
        <v>48.888888888888886</v>
      </c>
      <c r="D201" s="2"/>
      <c r="E201" s="121">
        <v>48.18181818181818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191</v>
      </c>
      <c r="B202" s="4">
        <v>170804130274</v>
      </c>
      <c r="C202" s="121">
        <v>46.666666666666664</v>
      </c>
      <c r="D202" s="2"/>
      <c r="E202" s="121">
        <v>45.454545454545453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192</v>
      </c>
      <c r="B203" s="4">
        <v>170804130275</v>
      </c>
      <c r="C203" s="121">
        <v>43.333333333333336</v>
      </c>
      <c r="D203" s="2"/>
      <c r="E203" s="121">
        <v>42.727272727272727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193</v>
      </c>
      <c r="B204" s="4">
        <v>170804130276</v>
      </c>
      <c r="C204" s="121">
        <v>48.888888888888886</v>
      </c>
      <c r="D204" s="2"/>
      <c r="E204" s="121">
        <v>45.454545454545453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194</v>
      </c>
      <c r="B205" s="4">
        <v>170804130279</v>
      </c>
      <c r="C205" s="121">
        <v>46.666666666666664</v>
      </c>
      <c r="D205" s="2"/>
      <c r="E205" s="121">
        <v>43.636363636363633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195</v>
      </c>
      <c r="B206" s="4">
        <v>170804130280</v>
      </c>
      <c r="C206" s="121">
        <v>48.888888888888886</v>
      </c>
      <c r="D206" s="2"/>
      <c r="E206" s="121">
        <v>47.272727272727273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196</v>
      </c>
      <c r="B207" s="4">
        <v>170804130281</v>
      </c>
      <c r="C207" s="121">
        <v>48.888888888888886</v>
      </c>
      <c r="D207" s="2"/>
      <c r="E207" s="121">
        <v>45.454545454545453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197</v>
      </c>
      <c r="B208" s="4">
        <v>170804130283</v>
      </c>
      <c r="C208" s="121">
        <v>50</v>
      </c>
      <c r="D208" s="2"/>
      <c r="E208" s="121">
        <v>50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198</v>
      </c>
      <c r="B209" s="4">
        <v>170804130284</v>
      </c>
      <c r="C209" s="121">
        <v>48.888888888888886</v>
      </c>
      <c r="D209" s="2"/>
      <c r="E209" s="121">
        <v>47.272727272727273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199</v>
      </c>
      <c r="B210" s="4">
        <v>170804130285</v>
      </c>
      <c r="C210" s="121">
        <v>48.888888888888886</v>
      </c>
      <c r="D210" s="2"/>
      <c r="E210" s="121">
        <v>48.18181818181818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200</v>
      </c>
      <c r="B211" s="4">
        <v>170804130286</v>
      </c>
      <c r="C211" s="121">
        <v>50</v>
      </c>
      <c r="D211" s="2"/>
      <c r="E211" s="121">
        <v>46.363636363636367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201</v>
      </c>
      <c r="B212" s="4">
        <v>170804130287</v>
      </c>
      <c r="C212" s="121">
        <v>50</v>
      </c>
      <c r="D212" s="2"/>
      <c r="E212" s="121">
        <v>45.454545454545453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202</v>
      </c>
      <c r="B213" s="4">
        <v>170804130288</v>
      </c>
      <c r="C213" s="121">
        <v>48.888888888888886</v>
      </c>
      <c r="D213" s="2"/>
      <c r="E213" s="121">
        <v>43.636363636363633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203</v>
      </c>
      <c r="B214" s="4">
        <v>170804130289</v>
      </c>
      <c r="C214" s="121">
        <v>41.111111111111114</v>
      </c>
      <c r="D214" s="2"/>
      <c r="E214" s="121">
        <v>45.454545454545453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204</v>
      </c>
      <c r="B215" s="4">
        <v>170804130291</v>
      </c>
      <c r="C215" s="121">
        <v>48.888888888888886</v>
      </c>
      <c r="D215" s="2"/>
      <c r="E215" s="121">
        <v>48.18181818181818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205</v>
      </c>
      <c r="B216" s="4">
        <v>170804130292</v>
      </c>
      <c r="C216" s="121">
        <v>50</v>
      </c>
      <c r="D216" s="2"/>
      <c r="E216" s="121">
        <v>46.363636363636367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206</v>
      </c>
      <c r="B217" s="4">
        <v>170804130293</v>
      </c>
      <c r="C217" s="121">
        <v>48.888888888888886</v>
      </c>
      <c r="D217" s="2"/>
      <c r="E217" s="121">
        <v>43.636363636363633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207</v>
      </c>
      <c r="B218" s="4">
        <v>170804130294</v>
      </c>
      <c r="C218" s="121">
        <v>47.777777777777779</v>
      </c>
      <c r="D218" s="2"/>
      <c r="E218" s="121">
        <v>45.454545454545453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208</v>
      </c>
      <c r="B219" s="4">
        <v>170804130295</v>
      </c>
      <c r="C219" s="121">
        <v>50</v>
      </c>
      <c r="D219" s="2"/>
      <c r="E219" s="121">
        <v>45.454545454545453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209</v>
      </c>
      <c r="B220" s="4">
        <v>170804130296</v>
      </c>
      <c r="C220" s="121">
        <v>48.888888888888886</v>
      </c>
      <c r="D220" s="2"/>
      <c r="E220" s="121">
        <v>44.545454545454547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210</v>
      </c>
      <c r="B221" s="4">
        <v>170804130297</v>
      </c>
      <c r="C221" s="121">
        <v>50</v>
      </c>
      <c r="D221" s="2"/>
      <c r="E221" s="121">
        <v>46.363636363636367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211</v>
      </c>
      <c r="B222" s="4">
        <v>170804130298</v>
      </c>
      <c r="C222" s="121">
        <v>47.777777777777779</v>
      </c>
      <c r="D222" s="2"/>
      <c r="E222" s="121">
        <v>44.545454545454547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212</v>
      </c>
      <c r="B223" s="4">
        <v>170804130299</v>
      </c>
      <c r="C223" s="121">
        <v>47.777777777777779</v>
      </c>
      <c r="D223" s="2"/>
      <c r="E223" s="121">
        <v>45.454545454545453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213</v>
      </c>
      <c r="B224" s="4">
        <v>170804130300</v>
      </c>
      <c r="C224" s="121">
        <v>48.888888888888886</v>
      </c>
      <c r="D224" s="2"/>
      <c r="E224" s="121">
        <v>48.18181818181818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214</v>
      </c>
      <c r="B225" s="4">
        <v>170804130302</v>
      </c>
      <c r="C225" s="121">
        <v>46.666666666666664</v>
      </c>
      <c r="D225" s="2"/>
      <c r="E225" s="121">
        <v>45.454545454545453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215</v>
      </c>
      <c r="B226" s="4">
        <v>170804130303</v>
      </c>
      <c r="C226" s="121">
        <v>50</v>
      </c>
      <c r="D226" s="2"/>
      <c r="E226" s="121">
        <v>47.272727272727273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216</v>
      </c>
      <c r="B227" s="4">
        <v>170804130304</v>
      </c>
      <c r="C227" s="121">
        <v>44.444444444444443</v>
      </c>
      <c r="D227" s="2"/>
      <c r="E227" s="121">
        <v>43.636363636363633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217</v>
      </c>
      <c r="B228" s="4">
        <v>170804130306</v>
      </c>
      <c r="C228" s="121">
        <v>50</v>
      </c>
      <c r="D228" s="2"/>
      <c r="E228" s="121">
        <v>42.727272727272727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218</v>
      </c>
      <c r="B229" s="4">
        <v>170804130307</v>
      </c>
      <c r="C229" s="121">
        <v>48.888888888888886</v>
      </c>
      <c r="D229" s="2"/>
      <c r="E229" s="121">
        <v>45.454545454545453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219</v>
      </c>
      <c r="B230" s="4">
        <v>170804130308</v>
      </c>
      <c r="C230" s="121">
        <v>48.888888888888886</v>
      </c>
      <c r="D230" s="2"/>
      <c r="E230" s="121">
        <v>43.636363636363633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220</v>
      </c>
      <c r="B231" s="4">
        <v>170804130309</v>
      </c>
      <c r="C231" s="121">
        <v>46.666666666666664</v>
      </c>
      <c r="D231" s="2"/>
      <c r="E231" s="121">
        <v>41.81818181818182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221</v>
      </c>
      <c r="B232" s="4">
        <v>170804130310</v>
      </c>
      <c r="C232" s="121">
        <v>48.888888888888886</v>
      </c>
      <c r="D232" s="2"/>
      <c r="E232" s="121">
        <v>47.272727272727273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222</v>
      </c>
      <c r="B233" s="4">
        <v>170804130311</v>
      </c>
      <c r="C233" s="121">
        <v>48.888888888888886</v>
      </c>
      <c r="D233" s="2"/>
      <c r="E233" s="121">
        <v>43.636363636363633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223</v>
      </c>
      <c r="B234" s="4">
        <v>170804130312</v>
      </c>
      <c r="C234" s="121">
        <v>48.888888888888886</v>
      </c>
      <c r="D234" s="2"/>
      <c r="E234" s="121">
        <v>41.81818181818182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224</v>
      </c>
      <c r="B235" s="4">
        <v>170804130314</v>
      </c>
      <c r="C235" s="121">
        <v>50</v>
      </c>
      <c r="D235" s="2"/>
      <c r="E235" s="121">
        <v>49.090909090909093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225</v>
      </c>
      <c r="B236" s="4">
        <v>170804130315</v>
      </c>
      <c r="C236" s="121">
        <v>48.888888888888886</v>
      </c>
      <c r="D236" s="2"/>
      <c r="E236" s="121">
        <v>45.454545454545453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226</v>
      </c>
      <c r="B237" s="4">
        <v>170804130317</v>
      </c>
      <c r="C237" s="121">
        <v>48.888888888888886</v>
      </c>
      <c r="D237" s="2"/>
      <c r="E237" s="121">
        <v>48.18181818181818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227</v>
      </c>
      <c r="B238" s="4">
        <v>170804130318</v>
      </c>
      <c r="C238" s="121">
        <v>43.333333333333336</v>
      </c>
      <c r="D238" s="2"/>
      <c r="E238" s="121">
        <v>41.81818181818182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228</v>
      </c>
      <c r="B239" s="4">
        <v>170804130319</v>
      </c>
      <c r="C239" s="121">
        <v>40</v>
      </c>
      <c r="D239" s="2"/>
      <c r="E239" s="121">
        <v>40.909090909090907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229</v>
      </c>
      <c r="B240" s="4">
        <v>170804130320</v>
      </c>
      <c r="C240" s="121">
        <v>48.888888888888886</v>
      </c>
      <c r="D240" s="2"/>
      <c r="E240" s="121">
        <v>42.727272727272727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230</v>
      </c>
      <c r="B241" s="4">
        <v>170804130322</v>
      </c>
      <c r="C241" s="121">
        <v>46.666666666666664</v>
      </c>
      <c r="D241" s="2"/>
      <c r="E241" s="121">
        <v>42.727272727272727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231</v>
      </c>
      <c r="B242" s="4">
        <v>170804130323</v>
      </c>
      <c r="C242" s="121">
        <v>48.888888888888886</v>
      </c>
      <c r="D242" s="2"/>
      <c r="E242" s="121">
        <v>48.18181818181818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232</v>
      </c>
      <c r="B243" s="4">
        <v>170804130324</v>
      </c>
      <c r="C243" s="121">
        <v>50</v>
      </c>
      <c r="D243" s="2"/>
      <c r="E243" s="121">
        <v>50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233</v>
      </c>
      <c r="B244" s="4">
        <v>170804130325</v>
      </c>
      <c r="C244" s="121">
        <v>48.888888888888886</v>
      </c>
      <c r="D244" s="2"/>
      <c r="E244" s="121">
        <v>43.636363636363633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234</v>
      </c>
      <c r="B245" s="4">
        <v>170804130326</v>
      </c>
      <c r="C245" s="121">
        <v>48.888888888888886</v>
      </c>
      <c r="D245" s="2"/>
      <c r="E245" s="121">
        <v>44.545454545454547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235</v>
      </c>
      <c r="B246" s="4">
        <v>170804130327</v>
      </c>
      <c r="C246" s="121">
        <v>48.888888888888886</v>
      </c>
      <c r="D246" s="2"/>
      <c r="E246" s="121">
        <v>44.545454545454547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236</v>
      </c>
      <c r="B247" s="4">
        <v>170804130328</v>
      </c>
      <c r="C247" s="121">
        <v>48.888888888888886</v>
      </c>
      <c r="D247" s="2"/>
      <c r="E247" s="121">
        <v>42.727272727272727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237</v>
      </c>
      <c r="B248" s="4">
        <v>170804130329</v>
      </c>
      <c r="C248" s="121">
        <v>48.888888888888886</v>
      </c>
      <c r="D248" s="2"/>
      <c r="E248" s="121">
        <v>47.272727272727273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238</v>
      </c>
      <c r="B249" s="4">
        <v>170804130330</v>
      </c>
      <c r="C249" s="121">
        <v>48.888888888888886</v>
      </c>
      <c r="D249" s="2"/>
      <c r="E249" s="121">
        <v>47.272727272727273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239</v>
      </c>
      <c r="B250" s="4">
        <v>170804130331</v>
      </c>
      <c r="C250" s="121">
        <v>48.888888888888886</v>
      </c>
      <c r="D250" s="2"/>
      <c r="E250" s="121">
        <v>46.363636363636367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240</v>
      </c>
      <c r="B251" s="4">
        <v>170804130332</v>
      </c>
      <c r="C251" s="121">
        <v>41.111111111111114</v>
      </c>
      <c r="D251" s="2"/>
      <c r="E251" s="121">
        <v>39.090909090909093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241</v>
      </c>
      <c r="B252" s="4">
        <v>170804130333</v>
      </c>
      <c r="C252" s="121">
        <v>48.888888888888886</v>
      </c>
      <c r="D252" s="2"/>
      <c r="E252" s="121">
        <v>46.363636363636367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242</v>
      </c>
      <c r="B253" s="4">
        <v>170804130334</v>
      </c>
      <c r="C253" s="121">
        <v>48.888888888888886</v>
      </c>
      <c r="D253" s="2"/>
      <c r="E253" s="121">
        <v>47.272727272727273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243</v>
      </c>
      <c r="B254" s="4">
        <v>170804130336</v>
      </c>
      <c r="C254" s="121">
        <v>50</v>
      </c>
      <c r="D254" s="2"/>
      <c r="E254" s="121">
        <v>43.636363636363633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244</v>
      </c>
      <c r="B255" s="4">
        <v>170804130337</v>
      </c>
      <c r="C255" s="121">
        <v>43.333333333333336</v>
      </c>
      <c r="D255" s="2"/>
      <c r="E255" s="121">
        <v>43.636363636363633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245</v>
      </c>
      <c r="B256" s="4">
        <v>170804130338</v>
      </c>
      <c r="C256" s="121">
        <v>48.888888888888886</v>
      </c>
      <c r="D256" s="2"/>
      <c r="E256" s="121">
        <v>44.545454545454547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246</v>
      </c>
      <c r="B257" s="4">
        <v>170804130339</v>
      </c>
      <c r="C257" s="121">
        <v>48.888888888888886</v>
      </c>
      <c r="D257" s="2"/>
      <c r="E257" s="121">
        <v>45.454545454545453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247</v>
      </c>
      <c r="B258" s="4">
        <v>170804130341</v>
      </c>
      <c r="C258" s="121">
        <v>48.888888888888886</v>
      </c>
      <c r="D258" s="2"/>
      <c r="E258" s="121">
        <v>43.636363636363633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248</v>
      </c>
      <c r="B259" s="4">
        <v>170804130342</v>
      </c>
      <c r="C259" s="121">
        <v>48.888888888888886</v>
      </c>
      <c r="D259" s="2"/>
      <c r="E259" s="121">
        <v>43.636363636363633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249</v>
      </c>
      <c r="B260" s="4">
        <v>170804130343</v>
      </c>
      <c r="C260" s="121">
        <v>48.888888888888886</v>
      </c>
      <c r="D260" s="2"/>
      <c r="E260" s="121">
        <v>45.454545454545453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250</v>
      </c>
      <c r="B261" s="4">
        <v>170804130344</v>
      </c>
      <c r="C261" s="121">
        <v>50</v>
      </c>
      <c r="D261" s="2"/>
      <c r="E261" s="121">
        <v>43.636363636363633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251</v>
      </c>
      <c r="B262" s="4">
        <v>170804130345</v>
      </c>
      <c r="C262" s="121">
        <v>48.888888888888886</v>
      </c>
      <c r="D262" s="2"/>
      <c r="E262" s="121">
        <v>45.454545454545453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252</v>
      </c>
      <c r="B263" s="4">
        <v>170804130346</v>
      </c>
      <c r="C263" s="121">
        <v>43.333333333333336</v>
      </c>
      <c r="D263" s="2"/>
      <c r="E263" s="121">
        <v>42.727272727272727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253</v>
      </c>
      <c r="B264" s="4">
        <v>170804130347</v>
      </c>
      <c r="C264" s="121">
        <v>48.888888888888886</v>
      </c>
      <c r="D264" s="2"/>
      <c r="E264" s="121">
        <v>44.545454545454547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254</v>
      </c>
      <c r="B265" s="4">
        <v>170804130348</v>
      </c>
      <c r="C265" s="121">
        <v>48.888888888888886</v>
      </c>
      <c r="D265" s="2"/>
      <c r="E265" s="121">
        <v>47.272727272727273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255</v>
      </c>
      <c r="B266" s="4">
        <v>170804130349</v>
      </c>
      <c r="C266" s="121">
        <v>50</v>
      </c>
      <c r="D266" s="2"/>
      <c r="E266" s="121">
        <v>45.454545454545453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256</v>
      </c>
      <c r="B267" s="4">
        <v>170804130350</v>
      </c>
      <c r="C267" s="121">
        <v>47.777777777777779</v>
      </c>
      <c r="D267" s="2"/>
      <c r="E267" s="121">
        <v>42.727272727272727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257</v>
      </c>
      <c r="B268" s="4">
        <v>170804130351</v>
      </c>
      <c r="C268" s="121">
        <v>50</v>
      </c>
      <c r="D268" s="2"/>
      <c r="E268" s="121">
        <v>45.454545454545453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258</v>
      </c>
      <c r="B269" s="4">
        <v>170804130353</v>
      </c>
      <c r="C269" s="121">
        <v>50</v>
      </c>
      <c r="D269" s="2"/>
      <c r="E269" s="121">
        <v>45.454545454545453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259</v>
      </c>
      <c r="B270" s="4">
        <v>170804130354</v>
      </c>
      <c r="C270" s="121">
        <v>48.888888888888886</v>
      </c>
      <c r="D270" s="2"/>
      <c r="E270" s="121">
        <v>47.272727272727273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260</v>
      </c>
      <c r="B271" s="4">
        <v>170804130356</v>
      </c>
      <c r="C271" s="121">
        <v>48.888888888888886</v>
      </c>
      <c r="D271" s="2"/>
      <c r="E271" s="121">
        <v>46.363636363636367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261</v>
      </c>
      <c r="B272" s="4">
        <v>170804130357</v>
      </c>
      <c r="C272" s="121">
        <v>48.888888888888886</v>
      </c>
      <c r="D272" s="2"/>
      <c r="E272" s="121">
        <v>46.363636363636367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262</v>
      </c>
      <c r="B273" s="4">
        <v>170804130358</v>
      </c>
      <c r="C273" s="121">
        <v>48.888888888888886</v>
      </c>
      <c r="D273" s="2"/>
      <c r="E273" s="121">
        <v>46.363636363636367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263</v>
      </c>
      <c r="B274" s="4">
        <v>170804130359</v>
      </c>
      <c r="C274" s="121">
        <v>48.888888888888886</v>
      </c>
      <c r="D274" s="2"/>
      <c r="E274" s="121">
        <v>48.18181818181818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264</v>
      </c>
      <c r="B275" s="4">
        <v>170804130360</v>
      </c>
      <c r="C275" s="121">
        <v>48.888888888888886</v>
      </c>
      <c r="D275" s="2"/>
      <c r="E275" s="121">
        <v>46.363636363636367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265</v>
      </c>
      <c r="B276" s="4">
        <v>170804130361</v>
      </c>
      <c r="C276" s="121">
        <v>48.888888888888886</v>
      </c>
      <c r="D276" s="2"/>
      <c r="E276" s="121">
        <v>43.636363636363633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266</v>
      </c>
      <c r="B277" s="4">
        <v>170804130362</v>
      </c>
      <c r="C277" s="121">
        <v>48.888888888888886</v>
      </c>
      <c r="D277" s="2"/>
      <c r="E277" s="121">
        <v>45.454545454545453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267</v>
      </c>
      <c r="B278" s="4">
        <v>170804130363</v>
      </c>
      <c r="C278" s="121">
        <v>48.888888888888886</v>
      </c>
      <c r="D278" s="2"/>
      <c r="E278" s="121">
        <v>43.636363636363633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268</v>
      </c>
      <c r="B279" s="4">
        <v>170804130365</v>
      </c>
      <c r="C279" s="121">
        <v>48.888888888888886</v>
      </c>
      <c r="D279" s="2"/>
      <c r="E279" s="121">
        <v>44.545454545454547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</sheetData>
  <mergeCells count="8">
    <mergeCell ref="O3:T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4434-4B68-470A-9D78-B1B3CE9E0DDE}">
  <dimension ref="A1:W323"/>
  <sheetViews>
    <sheetView topLeftCell="I1"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tr">
        <f>[1]ASHO1101!A1</f>
        <v>Centurion University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66" t="str">
        <f>[1]ASHO1101!A2</f>
        <v>EXAMINATION</v>
      </c>
      <c r="B2" s="167"/>
      <c r="C2" s="167"/>
      <c r="D2" s="167"/>
      <c r="E2" s="168"/>
      <c r="F2" s="69"/>
      <c r="G2" s="26" t="s">
        <v>50</v>
      </c>
      <c r="H2" s="17"/>
      <c r="I2" s="15"/>
    </row>
    <row r="3" spans="1:23" ht="44.1" customHeight="1" x14ac:dyDescent="0.25">
      <c r="A3" s="166" t="str">
        <f>[1]ASHO1101!A3</f>
        <v>Question Paper: Fundamentals of Horticulture</v>
      </c>
      <c r="B3" s="167"/>
      <c r="C3" s="167"/>
      <c r="D3" s="167"/>
      <c r="E3" s="168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66" t="str">
        <f>[1]ASHO1101!A4</f>
        <v>Course Name : Fundamentals of Horticulture            Department : BSc Ag</v>
      </c>
      <c r="B4" s="167"/>
      <c r="C4" s="167"/>
      <c r="D4" s="167"/>
      <c r="E4" s="168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tr">
        <f>[1]ASHO1101!A5</f>
        <v>Course Code : ASHO1101                                          Max Marks :100</v>
      </c>
      <c r="B5" s="173"/>
      <c r="C5" s="173"/>
      <c r="D5" s="173"/>
      <c r="E5" s="174"/>
      <c r="F5" s="69"/>
      <c r="G5" s="26" t="s">
        <v>38</v>
      </c>
      <c r="H5" s="40">
        <f>D12</f>
        <v>80.511182108626201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63.258785942492011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23" t="s">
        <v>29</v>
      </c>
      <c r="D7" s="90"/>
      <c r="E7" s="23" t="s">
        <v>29</v>
      </c>
      <c r="F7" s="23"/>
      <c r="G7" s="27" t="s">
        <v>28</v>
      </c>
      <c r="H7" s="33">
        <f>AVERAGE(H5:H6)</f>
        <v>71.884984025559106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</row>
    <row r="11" spans="1:23" ht="24.95" customHeight="1" x14ac:dyDescent="0.25">
      <c r="A11" s="2">
        <v>1</v>
      </c>
      <c r="B11" s="4">
        <v>170804130001</v>
      </c>
      <c r="C11" s="149">
        <v>35.555555555555557</v>
      </c>
      <c r="D11" s="3">
        <f>COUNTIF(C11:C323,"&gt;="&amp;D10)</f>
        <v>252</v>
      </c>
      <c r="E11" s="149">
        <v>36.363636363636367</v>
      </c>
      <c r="F11" s="95">
        <f>COUNTIF(E11:E323,"&gt;="&amp;F10)</f>
        <v>198</v>
      </c>
      <c r="G11" s="108" t="s">
        <v>5</v>
      </c>
      <c r="H11" s="26">
        <v>2</v>
      </c>
      <c r="I11" s="26">
        <v>1</v>
      </c>
      <c r="J11" s="15">
        <v>1</v>
      </c>
      <c r="K11" s="15"/>
      <c r="L11" s="15"/>
      <c r="M11" s="15"/>
      <c r="N11" s="15"/>
      <c r="O11" s="15">
        <v>1</v>
      </c>
      <c r="P11" s="15"/>
      <c r="Q11" s="15">
        <v>2</v>
      </c>
      <c r="R11" s="15">
        <v>2</v>
      </c>
      <c r="S11" s="15"/>
      <c r="T11" s="80">
        <v>2</v>
      </c>
    </row>
    <row r="12" spans="1:23" ht="24.95" customHeight="1" x14ac:dyDescent="0.25">
      <c r="A12" s="2">
        <v>2</v>
      </c>
      <c r="B12" s="4">
        <v>170804130004</v>
      </c>
      <c r="C12" s="149">
        <v>41.111111111111114</v>
      </c>
      <c r="D12" s="96">
        <f>(252/313)*100</f>
        <v>80.511182108626201</v>
      </c>
      <c r="E12" s="149">
        <v>42.727272727272727</v>
      </c>
      <c r="F12" s="97">
        <f>(198/313)*100</f>
        <v>63.258785942492011</v>
      </c>
      <c r="G12" s="108" t="s">
        <v>4</v>
      </c>
      <c r="H12" s="16">
        <v>2</v>
      </c>
      <c r="I12" s="16">
        <v>2</v>
      </c>
      <c r="J12" s="15">
        <v>2</v>
      </c>
      <c r="K12" s="15">
        <v>1</v>
      </c>
      <c r="L12" s="15">
        <v>1</v>
      </c>
      <c r="M12" s="15">
        <v>1</v>
      </c>
      <c r="N12" s="15"/>
      <c r="O12" s="15">
        <v>2</v>
      </c>
      <c r="P12" s="15"/>
      <c r="Q12" s="15">
        <v>2</v>
      </c>
      <c r="R12" s="15">
        <v>2</v>
      </c>
      <c r="S12" s="15">
        <v>1</v>
      </c>
      <c r="T12" s="80">
        <v>2</v>
      </c>
    </row>
    <row r="13" spans="1:23" ht="24.95" customHeight="1" x14ac:dyDescent="0.25">
      <c r="A13" s="2">
        <v>3</v>
      </c>
      <c r="B13" s="4">
        <v>170804130005</v>
      </c>
      <c r="C13" s="149">
        <v>40</v>
      </c>
      <c r="D13" s="3"/>
      <c r="E13" s="149">
        <v>38.18181818181818</v>
      </c>
      <c r="F13" s="109"/>
      <c r="G13" s="108" t="s">
        <v>3</v>
      </c>
      <c r="H13" s="16">
        <v>2</v>
      </c>
      <c r="I13" s="16">
        <v>2</v>
      </c>
      <c r="J13" s="15">
        <v>1</v>
      </c>
      <c r="K13" s="15">
        <v>2</v>
      </c>
      <c r="L13" s="15">
        <v>2</v>
      </c>
      <c r="M13" s="15">
        <v>2</v>
      </c>
      <c r="N13" s="15">
        <v>1</v>
      </c>
      <c r="O13" s="15">
        <v>2</v>
      </c>
      <c r="P13" s="15">
        <v>1</v>
      </c>
      <c r="Q13" s="15">
        <v>2</v>
      </c>
      <c r="R13" s="15">
        <v>2</v>
      </c>
      <c r="S13" s="15">
        <v>1</v>
      </c>
      <c r="T13" s="80">
        <v>1</v>
      </c>
    </row>
    <row r="14" spans="1:23" ht="35.450000000000003" customHeight="1" x14ac:dyDescent="0.25">
      <c r="A14" s="2">
        <v>4</v>
      </c>
      <c r="B14" s="4">
        <v>170804130006</v>
      </c>
      <c r="C14" s="149">
        <v>31.111111111111111</v>
      </c>
      <c r="D14" s="3"/>
      <c r="E14" s="149">
        <v>28.181818181818183</v>
      </c>
      <c r="F14" s="109"/>
      <c r="G14" s="101" t="s">
        <v>2</v>
      </c>
      <c r="H14" s="59">
        <f>AVERAGE(H11:H13)</f>
        <v>2</v>
      </c>
      <c r="I14" s="59">
        <f t="shared" ref="I14:T14" si="0">AVERAGE(I11:I13)</f>
        <v>1.6666666666666667</v>
      </c>
      <c r="J14" s="59">
        <f t="shared" si="0"/>
        <v>1.3333333333333333</v>
      </c>
      <c r="K14" s="59">
        <f t="shared" si="0"/>
        <v>1.5</v>
      </c>
      <c r="L14" s="59">
        <f t="shared" si="0"/>
        <v>1.5</v>
      </c>
      <c r="M14" s="59">
        <f t="shared" si="0"/>
        <v>1.5</v>
      </c>
      <c r="N14" s="59">
        <f t="shared" si="0"/>
        <v>1</v>
      </c>
      <c r="O14" s="59">
        <f t="shared" si="0"/>
        <v>1.6666666666666667</v>
      </c>
      <c r="P14" s="59">
        <f t="shared" si="0"/>
        <v>1</v>
      </c>
      <c r="Q14" s="59">
        <f t="shared" si="0"/>
        <v>2</v>
      </c>
      <c r="R14" s="59">
        <f t="shared" si="0"/>
        <v>2</v>
      </c>
      <c r="S14" s="59">
        <f t="shared" si="0"/>
        <v>1</v>
      </c>
      <c r="T14" s="59">
        <f t="shared" si="0"/>
        <v>1.6666666666666667</v>
      </c>
    </row>
    <row r="15" spans="1:23" ht="38.1" customHeight="1" x14ac:dyDescent="0.25">
      <c r="A15" s="2">
        <v>5</v>
      </c>
      <c r="B15" s="4">
        <v>170804130009</v>
      </c>
      <c r="C15" s="149">
        <v>43.333333333333336</v>
      </c>
      <c r="D15" s="3"/>
      <c r="E15" s="149">
        <v>37.272727272727273</v>
      </c>
      <c r="F15" s="109"/>
      <c r="G15" s="102" t="s">
        <v>1</v>
      </c>
      <c r="H15" s="103">
        <f>(71.88*H14)/100</f>
        <v>1.4376</v>
      </c>
      <c r="I15" s="103">
        <f t="shared" ref="I15:T15" si="1">(71.88*I14)/100</f>
        <v>1.198</v>
      </c>
      <c r="J15" s="103">
        <f t="shared" si="1"/>
        <v>0.95839999999999992</v>
      </c>
      <c r="K15" s="103">
        <f t="shared" si="1"/>
        <v>1.0781999999999998</v>
      </c>
      <c r="L15" s="103">
        <f t="shared" si="1"/>
        <v>1.0781999999999998</v>
      </c>
      <c r="M15" s="103">
        <f t="shared" si="1"/>
        <v>1.0781999999999998</v>
      </c>
      <c r="N15" s="103">
        <f t="shared" si="1"/>
        <v>0.71879999999999999</v>
      </c>
      <c r="O15" s="103">
        <f t="shared" si="1"/>
        <v>1.198</v>
      </c>
      <c r="P15" s="103">
        <f t="shared" si="1"/>
        <v>0.71879999999999999</v>
      </c>
      <c r="Q15" s="103">
        <f t="shared" si="1"/>
        <v>1.4376</v>
      </c>
      <c r="R15" s="103">
        <f t="shared" si="1"/>
        <v>1.4376</v>
      </c>
      <c r="S15" s="103">
        <f t="shared" si="1"/>
        <v>0.71879999999999999</v>
      </c>
      <c r="T15" s="103">
        <f t="shared" si="1"/>
        <v>1.198</v>
      </c>
    </row>
    <row r="16" spans="1:23" ht="24.95" customHeight="1" x14ac:dyDescent="0.25">
      <c r="A16" s="2">
        <v>6</v>
      </c>
      <c r="B16" s="4">
        <v>170804130010</v>
      </c>
      <c r="C16" s="149">
        <v>37.777777777777779</v>
      </c>
      <c r="D16" s="3"/>
      <c r="E16" s="149">
        <v>34.545454545454547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149">
        <v>32.222222222222221</v>
      </c>
      <c r="D17" s="3"/>
      <c r="E17" s="149">
        <v>30</v>
      </c>
      <c r="F17" s="3"/>
    </row>
    <row r="18" spans="1:22" ht="24.95" customHeight="1" x14ac:dyDescent="0.25">
      <c r="A18" s="2">
        <v>8</v>
      </c>
      <c r="B18" s="4">
        <v>170804130017</v>
      </c>
      <c r="C18" s="149">
        <v>30</v>
      </c>
      <c r="D18" s="3"/>
      <c r="E18" s="149">
        <v>13.636363636363637</v>
      </c>
      <c r="F18" s="49"/>
    </row>
    <row r="19" spans="1:22" ht="24.95" customHeight="1" x14ac:dyDescent="0.25">
      <c r="A19" s="2">
        <v>9</v>
      </c>
      <c r="B19" s="4">
        <v>170804130021</v>
      </c>
      <c r="C19" s="149">
        <v>34.444444444444443</v>
      </c>
      <c r="D19" s="3"/>
      <c r="E19" s="149">
        <v>36.363636363636367</v>
      </c>
      <c r="F19" s="49"/>
    </row>
    <row r="20" spans="1:22" ht="24.95" customHeight="1" x14ac:dyDescent="0.25">
      <c r="A20" s="2">
        <v>10</v>
      </c>
      <c r="B20" s="4">
        <v>170804130022</v>
      </c>
      <c r="C20" s="149">
        <v>27.777777777777779</v>
      </c>
      <c r="D20" s="3"/>
      <c r="E20" s="149">
        <v>27.272727272727273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49">
        <v>32.222222222222221</v>
      </c>
      <c r="D21" s="3"/>
      <c r="E21" s="149">
        <v>30.90909090909091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49">
        <v>34.444444444444443</v>
      </c>
      <c r="D22" s="3"/>
      <c r="E22" s="149">
        <v>36.363636363636367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 t="s">
        <v>58</v>
      </c>
      <c r="C23" s="149">
        <v>0</v>
      </c>
      <c r="D23" s="3"/>
      <c r="E23" s="149">
        <v>0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170804130031</v>
      </c>
      <c r="C24" s="149">
        <v>31.111111111111111</v>
      </c>
      <c r="D24" s="3"/>
      <c r="E24" s="149">
        <v>27.272727272727273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170804130032</v>
      </c>
      <c r="C25" s="149">
        <v>31.111111111111111</v>
      </c>
      <c r="D25" s="112"/>
      <c r="E25" s="149">
        <v>33.636363636363633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170804130033</v>
      </c>
      <c r="C26" s="149">
        <v>44.444444444444443</v>
      </c>
      <c r="D26" s="3"/>
      <c r="E26" s="149">
        <v>31.818181818181817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170804130036</v>
      </c>
      <c r="C27" s="149">
        <v>36.666666666666664</v>
      </c>
      <c r="D27" s="3"/>
      <c r="E27" s="149">
        <v>32.727272727272727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170804130045</v>
      </c>
      <c r="C28" s="149">
        <v>33.333333333333336</v>
      </c>
      <c r="D28" s="3"/>
      <c r="E28" s="149">
        <v>30.90909090909091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170804130047</v>
      </c>
      <c r="C29" s="149">
        <v>28.888888888888889</v>
      </c>
      <c r="D29" s="3"/>
      <c r="E29" s="149">
        <v>30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170804130048</v>
      </c>
      <c r="C30" s="149">
        <v>34.444444444444443</v>
      </c>
      <c r="D30" s="3"/>
      <c r="E30" s="149">
        <v>37.272727272727273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170804130049</v>
      </c>
      <c r="C31" s="149">
        <v>30</v>
      </c>
      <c r="D31" s="3"/>
      <c r="E31" s="149">
        <v>34.545454545454547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170804130050</v>
      </c>
      <c r="C32" s="149">
        <v>32.222222222222221</v>
      </c>
      <c r="D32" s="3"/>
      <c r="E32" s="149">
        <v>21.818181818181817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170804130051</v>
      </c>
      <c r="C33" s="149">
        <v>30</v>
      </c>
      <c r="D33" s="3"/>
      <c r="E33" s="149">
        <v>30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170804130052</v>
      </c>
      <c r="C34" s="149">
        <v>37.777777777777779</v>
      </c>
      <c r="D34" s="3"/>
      <c r="E34" s="149">
        <v>36.363636363636367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170804130053</v>
      </c>
      <c r="C35" s="149">
        <v>28.888888888888889</v>
      </c>
      <c r="D35" s="3"/>
      <c r="E35" s="149">
        <v>29.09090909090909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170804130054</v>
      </c>
      <c r="C36" s="149">
        <v>28.888888888888889</v>
      </c>
      <c r="D36" s="3"/>
      <c r="E36" s="149">
        <v>29.09090909090909</v>
      </c>
      <c r="F36" s="49"/>
    </row>
    <row r="37" spans="1:23" ht="24.95" customHeight="1" x14ac:dyDescent="0.25">
      <c r="A37" s="2">
        <v>27</v>
      </c>
      <c r="B37" s="4">
        <v>170804130056</v>
      </c>
      <c r="C37" s="149">
        <v>30</v>
      </c>
      <c r="D37" s="3"/>
      <c r="E37" s="149">
        <v>35.454545454545453</v>
      </c>
      <c r="F37" s="49"/>
    </row>
    <row r="38" spans="1:23" ht="24.95" customHeight="1" x14ac:dyDescent="0.25">
      <c r="A38" s="2">
        <v>28</v>
      </c>
      <c r="B38" s="4">
        <v>170804130057</v>
      </c>
      <c r="C38" s="149">
        <v>31.111111111111111</v>
      </c>
      <c r="D38" s="3"/>
      <c r="E38" s="149">
        <v>31.818181818181817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170804130058</v>
      </c>
      <c r="C39" s="149">
        <v>32.222222222222221</v>
      </c>
      <c r="D39" s="3"/>
      <c r="E39" s="149">
        <v>33.636363636363633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170804130059</v>
      </c>
      <c r="C40" s="149">
        <v>26.666666666666668</v>
      </c>
      <c r="D40" s="3"/>
      <c r="E40" s="149">
        <v>25.454545454545453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170804130060</v>
      </c>
      <c r="C41" s="149">
        <v>38.888888888888886</v>
      </c>
      <c r="D41" s="3"/>
      <c r="E41" s="149">
        <v>40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170804130061</v>
      </c>
      <c r="C42" s="149">
        <v>33.333333333333336</v>
      </c>
      <c r="D42" s="3"/>
      <c r="E42" s="149">
        <v>35.454545454545453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170804130062</v>
      </c>
      <c r="C43" s="149">
        <v>31.111111111111111</v>
      </c>
      <c r="D43" s="3"/>
      <c r="E43" s="149">
        <v>31.818181818181817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170804130063</v>
      </c>
      <c r="C44" s="149">
        <v>32.222222222222221</v>
      </c>
      <c r="D44" s="3"/>
      <c r="E44" s="149">
        <v>38.18181818181818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170804130064</v>
      </c>
      <c r="C45" s="149">
        <v>18.888888888888889</v>
      </c>
      <c r="D45" s="3"/>
      <c r="E45" s="149">
        <v>33.636363636363633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170804130065</v>
      </c>
      <c r="C46" s="149">
        <v>24.444444444444443</v>
      </c>
      <c r="D46" s="3"/>
      <c r="E46" s="149">
        <v>15.454545454545455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170804130066</v>
      </c>
      <c r="C47" s="149">
        <v>33.333333333333336</v>
      </c>
      <c r="D47" s="3"/>
      <c r="E47" s="149">
        <v>35.454545454545453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170804130067</v>
      </c>
      <c r="C48" s="149">
        <v>43.333333333333336</v>
      </c>
      <c r="D48" s="3"/>
      <c r="E48" s="149">
        <v>40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170804130069</v>
      </c>
      <c r="C49" s="149">
        <v>47.777777777777779</v>
      </c>
      <c r="D49" s="3"/>
      <c r="E49" s="149">
        <v>45.454545454545453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170804130071</v>
      </c>
      <c r="C50" s="149">
        <v>31.111111111111111</v>
      </c>
      <c r="D50" s="3"/>
      <c r="E50" s="149">
        <v>38.18181818181818</v>
      </c>
      <c r="F50" s="49"/>
    </row>
    <row r="51" spans="1:22" ht="24.95" customHeight="1" x14ac:dyDescent="0.25">
      <c r="A51" s="2">
        <v>41</v>
      </c>
      <c r="B51" s="4">
        <v>170804130075</v>
      </c>
      <c r="C51" s="149">
        <v>33.333333333333336</v>
      </c>
      <c r="D51" s="3"/>
      <c r="E51" s="149">
        <v>32.727272727272727</v>
      </c>
      <c r="F51" s="49"/>
    </row>
    <row r="52" spans="1:22" ht="24.95" customHeight="1" x14ac:dyDescent="0.25">
      <c r="A52" s="2">
        <v>42</v>
      </c>
      <c r="B52" s="4">
        <v>170804130076</v>
      </c>
      <c r="C52" s="149">
        <v>35.555555555555557</v>
      </c>
      <c r="D52" s="112"/>
      <c r="E52" s="149">
        <v>24.545454545454547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170804130077</v>
      </c>
      <c r="C53" s="149">
        <v>34.444444444444443</v>
      </c>
      <c r="D53" s="112"/>
      <c r="E53" s="149">
        <v>37.272727272727273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170804130078</v>
      </c>
      <c r="C54" s="149">
        <v>34.444444444444443</v>
      </c>
      <c r="D54" s="3"/>
      <c r="E54" s="149">
        <v>32.727272727272727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170804130079</v>
      </c>
      <c r="C55" s="149">
        <v>40</v>
      </c>
      <c r="D55" s="3"/>
      <c r="E55" s="149">
        <v>37.272727272727273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170804130080</v>
      </c>
      <c r="C56" s="149">
        <v>27.777777777777779</v>
      </c>
      <c r="D56" s="3"/>
      <c r="E56" s="149">
        <v>25.454545454545453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170804130081</v>
      </c>
      <c r="C57" s="149">
        <v>37.777777777777779</v>
      </c>
      <c r="D57" s="3"/>
      <c r="E57" s="149">
        <v>35.454545454545453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170804130082</v>
      </c>
      <c r="C58" s="149">
        <v>35.555555555555557</v>
      </c>
      <c r="D58" s="3"/>
      <c r="E58" s="149">
        <v>35.454545454545453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170804130083</v>
      </c>
      <c r="C59" s="149">
        <v>36.666666666666664</v>
      </c>
      <c r="D59" s="3"/>
      <c r="E59" s="149">
        <v>38.18181818181818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170804130084</v>
      </c>
      <c r="C60" s="149">
        <v>35.555555555555557</v>
      </c>
      <c r="D60" s="3"/>
      <c r="E60" s="149">
        <v>31.818181818181817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170804130085</v>
      </c>
      <c r="C61" s="149">
        <v>33.333333333333336</v>
      </c>
      <c r="D61" s="3"/>
      <c r="E61" s="149">
        <v>30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170804130086</v>
      </c>
      <c r="C62" s="149">
        <v>45.555555555555557</v>
      </c>
      <c r="D62" s="3"/>
      <c r="E62" s="149">
        <v>34.545454545454547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170804130087</v>
      </c>
      <c r="C63" s="149">
        <v>0</v>
      </c>
      <c r="D63" s="3"/>
      <c r="E63" s="149">
        <v>0</v>
      </c>
      <c r="F63" s="49"/>
    </row>
    <row r="64" spans="1:22" ht="24.95" customHeight="1" x14ac:dyDescent="0.25">
      <c r="A64" s="2">
        <v>54</v>
      </c>
      <c r="B64" s="4">
        <v>170804130088</v>
      </c>
      <c r="C64" s="149">
        <v>0</v>
      </c>
      <c r="D64" s="3"/>
      <c r="E64" s="149">
        <v>0</v>
      </c>
      <c r="F64" s="49"/>
    </row>
    <row r="65" spans="1:9" ht="24.95" customHeight="1" x14ac:dyDescent="0.25">
      <c r="A65" s="2">
        <v>55</v>
      </c>
      <c r="B65" s="4">
        <v>170804130089</v>
      </c>
      <c r="C65" s="149">
        <v>38.888888888888886</v>
      </c>
      <c r="D65" s="3"/>
      <c r="E65" s="149">
        <v>34.545454545454547</v>
      </c>
      <c r="F65" s="49"/>
    </row>
    <row r="66" spans="1:9" ht="24.95" customHeight="1" x14ac:dyDescent="0.25">
      <c r="A66" s="2">
        <v>56</v>
      </c>
      <c r="B66" s="4">
        <v>170804130090</v>
      </c>
      <c r="C66" s="149">
        <v>36.666666666666664</v>
      </c>
      <c r="D66" s="3"/>
      <c r="E66" s="149">
        <v>29.09090909090909</v>
      </c>
      <c r="F66" s="49"/>
    </row>
    <row r="67" spans="1:9" ht="24.95" customHeight="1" x14ac:dyDescent="0.25">
      <c r="A67" s="2">
        <v>57</v>
      </c>
      <c r="B67" s="4">
        <v>170804130091</v>
      </c>
      <c r="C67" s="149">
        <v>36.666666666666664</v>
      </c>
      <c r="D67" s="3"/>
      <c r="E67" s="149">
        <v>0</v>
      </c>
      <c r="F67" s="49"/>
    </row>
    <row r="68" spans="1:9" ht="24.95" customHeight="1" x14ac:dyDescent="0.25">
      <c r="A68" s="2">
        <v>58</v>
      </c>
      <c r="B68" s="4">
        <v>170804130092</v>
      </c>
      <c r="C68" s="149">
        <v>37.777777777777779</v>
      </c>
      <c r="D68" s="3"/>
      <c r="E68" s="149">
        <v>34.545454545454547</v>
      </c>
      <c r="F68" s="49"/>
    </row>
    <row r="69" spans="1:9" ht="24.95" customHeight="1" x14ac:dyDescent="0.25">
      <c r="A69" s="2">
        <v>59</v>
      </c>
      <c r="B69" s="4">
        <v>170804130093</v>
      </c>
      <c r="C69" s="149">
        <v>27.777777777777779</v>
      </c>
      <c r="D69" s="3"/>
      <c r="E69" s="149">
        <v>20</v>
      </c>
      <c r="F69" s="49"/>
    </row>
    <row r="70" spans="1:9" ht="24.95" customHeight="1" x14ac:dyDescent="0.25">
      <c r="A70" s="2">
        <v>60</v>
      </c>
      <c r="B70" s="4">
        <v>170804130094</v>
      </c>
      <c r="C70" s="149">
        <v>28.888888888888889</v>
      </c>
      <c r="D70" s="3"/>
      <c r="E70" s="149">
        <v>27.272727272727273</v>
      </c>
      <c r="F70" s="49"/>
    </row>
    <row r="71" spans="1:9" ht="24.95" customHeight="1" x14ac:dyDescent="0.25">
      <c r="A71" s="2">
        <v>61</v>
      </c>
      <c r="B71" s="4">
        <v>170804130096</v>
      </c>
      <c r="C71" s="149">
        <v>10</v>
      </c>
      <c r="D71" s="3"/>
      <c r="E71" s="149">
        <v>0</v>
      </c>
      <c r="F71" s="49"/>
    </row>
    <row r="72" spans="1:9" ht="24.95" customHeight="1" x14ac:dyDescent="0.25">
      <c r="A72" s="2">
        <v>62</v>
      </c>
      <c r="B72" s="4">
        <v>170804130097</v>
      </c>
      <c r="C72" s="149">
        <v>40</v>
      </c>
      <c r="D72" s="3"/>
      <c r="E72" s="149">
        <v>37.272727272727273</v>
      </c>
      <c r="F72" s="49"/>
    </row>
    <row r="73" spans="1:9" ht="24.95" customHeight="1" x14ac:dyDescent="0.25">
      <c r="A73" s="2">
        <v>63</v>
      </c>
      <c r="B73" s="4">
        <v>170804130098</v>
      </c>
      <c r="C73" s="149">
        <v>0</v>
      </c>
      <c r="D73" s="3"/>
      <c r="E73" s="149">
        <v>0</v>
      </c>
      <c r="F73" s="49"/>
    </row>
    <row r="74" spans="1:9" ht="24.95" customHeight="1" x14ac:dyDescent="0.25">
      <c r="A74" s="2">
        <v>64</v>
      </c>
      <c r="B74" s="4">
        <v>170804130099</v>
      </c>
      <c r="C74" s="149">
        <v>45.555555555555557</v>
      </c>
      <c r="D74" s="3"/>
      <c r="E74" s="149">
        <v>33.636363636363633</v>
      </c>
      <c r="F74" s="49"/>
    </row>
    <row r="75" spans="1:9" ht="24.95" customHeight="1" x14ac:dyDescent="0.25">
      <c r="A75" s="2">
        <v>65</v>
      </c>
      <c r="B75" s="4">
        <v>170804130100</v>
      </c>
      <c r="C75" s="149">
        <v>0</v>
      </c>
      <c r="D75" s="3"/>
      <c r="E75" s="149">
        <v>0</v>
      </c>
      <c r="F75" s="49"/>
    </row>
    <row r="76" spans="1:9" ht="24.95" customHeight="1" x14ac:dyDescent="0.25">
      <c r="A76" s="2">
        <v>66</v>
      </c>
      <c r="B76" s="4">
        <v>170804130101</v>
      </c>
      <c r="C76" s="149">
        <v>10</v>
      </c>
      <c r="D76" s="3"/>
      <c r="E76" s="149">
        <v>0</v>
      </c>
      <c r="F76" s="49"/>
    </row>
    <row r="77" spans="1:9" ht="24.95" customHeight="1" x14ac:dyDescent="0.25">
      <c r="A77" s="2">
        <v>67</v>
      </c>
      <c r="B77" s="4">
        <v>170804130102</v>
      </c>
      <c r="C77" s="149">
        <v>34.444444444444443</v>
      </c>
      <c r="D77" s="3"/>
      <c r="E77" s="149">
        <v>37.272727272727273</v>
      </c>
      <c r="F77" s="49"/>
    </row>
    <row r="78" spans="1:9" ht="24.95" customHeight="1" x14ac:dyDescent="0.25">
      <c r="A78" s="2">
        <v>68</v>
      </c>
      <c r="B78" s="4">
        <v>170804130103</v>
      </c>
      <c r="C78" s="149">
        <v>28.888888888888889</v>
      </c>
      <c r="D78" s="3"/>
      <c r="E78" s="149">
        <v>31.818181818181817</v>
      </c>
      <c r="F78" s="49"/>
    </row>
    <row r="79" spans="1:9" ht="24.95" customHeight="1" x14ac:dyDescent="0.25">
      <c r="A79" s="2">
        <v>69</v>
      </c>
      <c r="B79" s="4">
        <v>170804130104</v>
      </c>
      <c r="C79" s="149">
        <v>35.555555555555557</v>
      </c>
      <c r="D79" s="3"/>
      <c r="E79" s="149">
        <v>37.272727272727273</v>
      </c>
      <c r="F79" s="49"/>
      <c r="G79" s="5"/>
    </row>
    <row r="80" spans="1:9" ht="24.95" customHeight="1" x14ac:dyDescent="0.25">
      <c r="A80" s="2">
        <v>70</v>
      </c>
      <c r="B80" s="4">
        <v>170804130105</v>
      </c>
      <c r="C80" s="149">
        <v>35.555555555555557</v>
      </c>
      <c r="D80" s="112"/>
      <c r="E80" s="149">
        <v>30.90909090909091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170804130106</v>
      </c>
      <c r="C81" s="149">
        <v>33.333333333333336</v>
      </c>
      <c r="D81" s="112"/>
      <c r="E81" s="149">
        <v>35.454545454545453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170804130107</v>
      </c>
      <c r="C82" s="149">
        <v>38.888888888888886</v>
      </c>
      <c r="D82" s="3"/>
      <c r="E82" s="149">
        <v>32.727272727272727</v>
      </c>
      <c r="F82" s="49"/>
      <c r="G82" s="5"/>
      <c r="H82"/>
      <c r="I82"/>
    </row>
    <row r="83" spans="1:23" x14ac:dyDescent="0.25">
      <c r="A83" s="2">
        <v>73</v>
      </c>
      <c r="B83" s="4">
        <v>170804130108</v>
      </c>
      <c r="C83" s="149">
        <v>38.888888888888886</v>
      </c>
      <c r="D83" s="5"/>
      <c r="E83" s="149">
        <v>40.909090909090907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170804130109</v>
      </c>
      <c r="C84" s="149">
        <v>23.333333333333332</v>
      </c>
      <c r="D84" s="115"/>
      <c r="E84" s="149">
        <v>0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170804130110</v>
      </c>
      <c r="C85" s="149">
        <v>32.222222222222221</v>
      </c>
      <c r="D85" s="5"/>
      <c r="E85" s="149">
        <v>36.363636363636367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170804130112</v>
      </c>
      <c r="C86" s="149">
        <v>34.444444444444443</v>
      </c>
      <c r="D86" s="116"/>
      <c r="E86" s="149">
        <v>33.636363636363633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170804130113</v>
      </c>
      <c r="C87" s="149">
        <v>33.333333333333336</v>
      </c>
      <c r="D87" s="5"/>
      <c r="E87" s="149">
        <v>35.454545454545453</v>
      </c>
      <c r="F87" s="5"/>
      <c r="G87" s="5"/>
      <c r="H87"/>
      <c r="I87"/>
    </row>
    <row r="88" spans="1:23" x14ac:dyDescent="0.25">
      <c r="A88" s="2">
        <v>78</v>
      </c>
      <c r="B88" s="4">
        <v>170804130114</v>
      </c>
      <c r="C88" s="149">
        <v>0</v>
      </c>
      <c r="D88" s="5"/>
      <c r="E88" s="149">
        <v>0</v>
      </c>
      <c r="F88" s="5"/>
      <c r="G88" s="5"/>
      <c r="H88"/>
      <c r="I88"/>
    </row>
    <row r="89" spans="1:23" x14ac:dyDescent="0.25">
      <c r="A89" s="2">
        <v>79</v>
      </c>
      <c r="B89" s="4">
        <v>170804130115</v>
      </c>
      <c r="C89" s="149">
        <v>0</v>
      </c>
      <c r="D89" s="5"/>
      <c r="E89" s="149">
        <v>0</v>
      </c>
      <c r="F89" s="5"/>
      <c r="G89" s="5"/>
      <c r="H89"/>
      <c r="I89"/>
    </row>
    <row r="90" spans="1:23" x14ac:dyDescent="0.25">
      <c r="A90" s="2">
        <v>80</v>
      </c>
      <c r="B90" s="4">
        <v>170804130116</v>
      </c>
      <c r="C90" s="149">
        <v>0</v>
      </c>
      <c r="D90" s="5"/>
      <c r="E90" s="149">
        <v>0</v>
      </c>
      <c r="F90" s="5"/>
      <c r="G90" s="5"/>
      <c r="H90"/>
      <c r="I90"/>
    </row>
    <row r="91" spans="1:23" s="6" customFormat="1" ht="15.75" x14ac:dyDescent="0.25">
      <c r="A91" s="2">
        <v>81</v>
      </c>
      <c r="B91" s="4" t="s">
        <v>0</v>
      </c>
      <c r="C91" s="149">
        <v>37.777777777777779</v>
      </c>
      <c r="D91" s="5"/>
      <c r="E91" s="149">
        <v>35.454545454545453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170804130118</v>
      </c>
      <c r="C92" s="149">
        <v>31.111111111111111</v>
      </c>
      <c r="D92" s="5"/>
      <c r="E92" s="149">
        <v>28.181818181818183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170804130119</v>
      </c>
      <c r="C93" s="149">
        <v>42.222222222222221</v>
      </c>
      <c r="D93" s="5"/>
      <c r="E93" s="149">
        <v>35.454545454545453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170804130120</v>
      </c>
      <c r="C94" s="149">
        <v>30</v>
      </c>
      <c r="D94" s="5"/>
      <c r="E94" s="149">
        <v>29.09090909090909</v>
      </c>
      <c r="F94" s="5"/>
      <c r="G94" s="5"/>
      <c r="H94"/>
      <c r="I94"/>
    </row>
    <row r="95" spans="1:23" x14ac:dyDescent="0.25">
      <c r="A95" s="2">
        <v>85</v>
      </c>
      <c r="B95" s="4">
        <v>170804130121</v>
      </c>
      <c r="C95" s="149">
        <v>0</v>
      </c>
      <c r="D95" s="5"/>
      <c r="E95" s="149">
        <v>0</v>
      </c>
      <c r="F95" s="5"/>
      <c r="G95" s="5"/>
      <c r="H95"/>
      <c r="I95"/>
    </row>
    <row r="96" spans="1:23" x14ac:dyDescent="0.25">
      <c r="A96" s="2">
        <v>86</v>
      </c>
      <c r="B96" s="4">
        <v>170804130122</v>
      </c>
      <c r="C96" s="149">
        <v>0</v>
      </c>
      <c r="D96" s="5"/>
      <c r="E96" s="149">
        <v>0</v>
      </c>
      <c r="F96" s="5"/>
      <c r="G96" s="5"/>
      <c r="H96"/>
      <c r="I96"/>
    </row>
    <row r="97" spans="1:23" x14ac:dyDescent="0.25">
      <c r="A97" s="2">
        <v>87</v>
      </c>
      <c r="B97" s="4">
        <v>170804130123</v>
      </c>
      <c r="C97" s="149">
        <v>45.555555555555557</v>
      </c>
      <c r="D97" s="5"/>
      <c r="E97" s="149">
        <v>36.363636363636367</v>
      </c>
      <c r="F97" s="5"/>
      <c r="G97" s="5"/>
      <c r="H97"/>
      <c r="I97"/>
    </row>
    <row r="98" spans="1:23" x14ac:dyDescent="0.25">
      <c r="A98" s="2">
        <v>88</v>
      </c>
      <c r="B98" s="4">
        <v>170804130124</v>
      </c>
      <c r="C98" s="149">
        <v>21.111111111111111</v>
      </c>
      <c r="D98" s="5"/>
      <c r="E98" s="149">
        <v>20.90909090909091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170804130125</v>
      </c>
      <c r="C99" s="149">
        <v>40</v>
      </c>
      <c r="D99" s="5"/>
      <c r="E99" s="149">
        <v>39.090909090909093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170804130126</v>
      </c>
      <c r="C100" s="149">
        <v>43.333333333333336</v>
      </c>
      <c r="D100" s="5"/>
      <c r="E100" s="149">
        <v>41.81818181818182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170804130127</v>
      </c>
      <c r="C101" s="149">
        <v>32.222222222222221</v>
      </c>
      <c r="D101" s="5"/>
      <c r="E101" s="149">
        <v>26.363636363636363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170804130128</v>
      </c>
      <c r="C102" s="149">
        <v>37.777777777777779</v>
      </c>
      <c r="D102" s="5"/>
      <c r="E102" s="149">
        <v>33.636363636363633</v>
      </c>
      <c r="F102" s="5"/>
      <c r="G102" s="5"/>
      <c r="H102"/>
      <c r="I102"/>
    </row>
    <row r="103" spans="1:23" x14ac:dyDescent="0.25">
      <c r="A103" s="2">
        <v>93</v>
      </c>
      <c r="B103" s="4">
        <v>170804130129</v>
      </c>
      <c r="C103" s="149">
        <v>0</v>
      </c>
      <c r="E103" s="149">
        <v>0</v>
      </c>
      <c r="G103" s="5"/>
      <c r="H103"/>
      <c r="I103"/>
    </row>
    <row r="104" spans="1:23" x14ac:dyDescent="0.25">
      <c r="A104" s="2">
        <v>94</v>
      </c>
      <c r="B104" s="4">
        <v>170804130131</v>
      </c>
      <c r="C104" s="149">
        <v>37.777777777777779</v>
      </c>
      <c r="E104" s="149">
        <v>31.818181818181817</v>
      </c>
      <c r="H104"/>
      <c r="I104"/>
    </row>
    <row r="105" spans="1:23" x14ac:dyDescent="0.25">
      <c r="A105" s="2">
        <v>95</v>
      </c>
      <c r="B105" s="4">
        <v>170804130132</v>
      </c>
      <c r="C105" s="149">
        <v>28.888888888888889</v>
      </c>
      <c r="E105" s="149">
        <v>28.181818181818183</v>
      </c>
    </row>
    <row r="106" spans="1:23" x14ac:dyDescent="0.25">
      <c r="A106" s="2">
        <v>96</v>
      </c>
      <c r="B106" s="4">
        <v>170804130133</v>
      </c>
      <c r="C106" s="149">
        <v>32.222222222222221</v>
      </c>
      <c r="E106" s="149">
        <v>30</v>
      </c>
    </row>
    <row r="107" spans="1:23" x14ac:dyDescent="0.25">
      <c r="A107" s="2">
        <v>97</v>
      </c>
      <c r="B107" s="4">
        <v>170804130134</v>
      </c>
      <c r="C107" s="149">
        <v>35.555555555555557</v>
      </c>
      <c r="E107" s="149">
        <v>28.181818181818183</v>
      </c>
    </row>
    <row r="108" spans="1:23" x14ac:dyDescent="0.25">
      <c r="A108" s="2">
        <v>98</v>
      </c>
      <c r="B108" s="4">
        <v>170804130135</v>
      </c>
      <c r="C108" s="149">
        <v>40</v>
      </c>
      <c r="E108" s="149">
        <v>37.272727272727273</v>
      </c>
    </row>
    <row r="109" spans="1:23" x14ac:dyDescent="0.25">
      <c r="A109" s="2">
        <v>99</v>
      </c>
      <c r="B109" s="4">
        <v>170804130136</v>
      </c>
      <c r="C109" s="149">
        <v>32.222222222222221</v>
      </c>
      <c r="E109" s="149">
        <v>23.636363636363637</v>
      </c>
    </row>
    <row r="110" spans="1:23" x14ac:dyDescent="0.25">
      <c r="A110" s="2">
        <v>100</v>
      </c>
      <c r="B110" s="4">
        <v>170804130137</v>
      </c>
      <c r="C110" s="149">
        <v>35.555555555555557</v>
      </c>
      <c r="E110" s="149">
        <v>37.272727272727273</v>
      </c>
    </row>
    <row r="111" spans="1:23" x14ac:dyDescent="0.25">
      <c r="A111" s="2">
        <v>101</v>
      </c>
      <c r="B111" s="4">
        <v>170804130138</v>
      </c>
      <c r="C111" s="149">
        <v>0</v>
      </c>
      <c r="E111" s="149">
        <v>0</v>
      </c>
    </row>
    <row r="112" spans="1:23" x14ac:dyDescent="0.25">
      <c r="A112" s="2">
        <v>102</v>
      </c>
      <c r="B112" s="4">
        <v>170804130139</v>
      </c>
      <c r="C112" s="149">
        <v>18.888888888888889</v>
      </c>
      <c r="E112" s="149">
        <v>36.363636363636367</v>
      </c>
    </row>
    <row r="113" spans="1:5" x14ac:dyDescent="0.25">
      <c r="A113" s="2">
        <v>103</v>
      </c>
      <c r="B113" s="4">
        <v>170804130140</v>
      </c>
      <c r="C113" s="149">
        <v>44.444444444444443</v>
      </c>
      <c r="E113" s="149">
        <v>40</v>
      </c>
    </row>
    <row r="114" spans="1:5" x14ac:dyDescent="0.25">
      <c r="A114" s="2">
        <v>104</v>
      </c>
      <c r="B114" s="4">
        <v>170804130141</v>
      </c>
      <c r="C114" s="149">
        <v>0</v>
      </c>
      <c r="E114" s="149">
        <v>0</v>
      </c>
    </row>
    <row r="115" spans="1:5" x14ac:dyDescent="0.25">
      <c r="A115" s="2">
        <v>105</v>
      </c>
      <c r="B115" s="4">
        <v>170804130142</v>
      </c>
      <c r="C115" s="149">
        <v>36.666666666666664</v>
      </c>
      <c r="E115" s="149">
        <v>30.90909090909091</v>
      </c>
    </row>
    <row r="116" spans="1:5" x14ac:dyDescent="0.25">
      <c r="A116" s="2">
        <v>106</v>
      </c>
      <c r="B116" s="4">
        <v>170804130143</v>
      </c>
      <c r="C116" s="149">
        <v>41.111111111111114</v>
      </c>
      <c r="E116" s="149">
        <v>38.18181818181818</v>
      </c>
    </row>
    <row r="117" spans="1:5" x14ac:dyDescent="0.25">
      <c r="A117" s="2">
        <v>107</v>
      </c>
      <c r="B117" s="4">
        <v>170804130144</v>
      </c>
      <c r="C117" s="149">
        <v>38.888888888888886</v>
      </c>
      <c r="E117" s="149">
        <v>34.545454545454547</v>
      </c>
    </row>
    <row r="118" spans="1:5" x14ac:dyDescent="0.25">
      <c r="A118" s="2">
        <v>108</v>
      </c>
      <c r="B118" s="4">
        <v>170804130145</v>
      </c>
      <c r="C118" s="149">
        <v>38.888888888888886</v>
      </c>
      <c r="E118" s="149">
        <v>33.636363636363633</v>
      </c>
    </row>
    <row r="119" spans="1:5" x14ac:dyDescent="0.25">
      <c r="A119" s="2">
        <v>109</v>
      </c>
      <c r="B119" s="4">
        <v>170804130146</v>
      </c>
      <c r="C119" s="149">
        <v>40</v>
      </c>
      <c r="E119" s="149">
        <v>34.545454545454547</v>
      </c>
    </row>
    <row r="120" spans="1:5" x14ac:dyDescent="0.25">
      <c r="A120" s="2">
        <v>110</v>
      </c>
      <c r="B120" s="4">
        <v>170804130147</v>
      </c>
      <c r="C120" s="149">
        <v>44.444444444444443</v>
      </c>
      <c r="E120" s="149">
        <v>37.272727272727273</v>
      </c>
    </row>
    <row r="121" spans="1:5" x14ac:dyDescent="0.25">
      <c r="A121" s="2">
        <v>111</v>
      </c>
      <c r="B121" s="4">
        <v>170804130148</v>
      </c>
      <c r="C121" s="149">
        <v>32.222222222222221</v>
      </c>
      <c r="E121" s="149">
        <v>22.727272727272727</v>
      </c>
    </row>
    <row r="122" spans="1:5" x14ac:dyDescent="0.25">
      <c r="A122" s="2">
        <v>112</v>
      </c>
      <c r="B122" s="4">
        <v>170804130149</v>
      </c>
      <c r="C122" s="149">
        <v>32.222222222222221</v>
      </c>
      <c r="E122" s="149">
        <v>30</v>
      </c>
    </row>
    <row r="123" spans="1:5" x14ac:dyDescent="0.25">
      <c r="A123" s="2">
        <v>113</v>
      </c>
      <c r="B123" s="4">
        <v>170804130150</v>
      </c>
      <c r="C123" s="149">
        <v>38.888888888888886</v>
      </c>
      <c r="E123" s="149">
        <v>32.727272727272727</v>
      </c>
    </row>
    <row r="124" spans="1:5" x14ac:dyDescent="0.25">
      <c r="A124" s="2">
        <v>114</v>
      </c>
      <c r="B124" s="4">
        <v>170804130151</v>
      </c>
      <c r="C124" s="149">
        <v>35.555555555555557</v>
      </c>
      <c r="E124" s="149">
        <v>30.90909090909091</v>
      </c>
    </row>
    <row r="125" spans="1:5" x14ac:dyDescent="0.25">
      <c r="A125" s="2">
        <v>115</v>
      </c>
      <c r="B125" s="4">
        <v>170804130152</v>
      </c>
      <c r="C125" s="149">
        <v>44.444444444444443</v>
      </c>
      <c r="E125" s="149">
        <v>41.81818181818182</v>
      </c>
    </row>
    <row r="126" spans="1:5" x14ac:dyDescent="0.25">
      <c r="A126" s="2">
        <v>116</v>
      </c>
      <c r="B126" s="4">
        <v>170804130153</v>
      </c>
      <c r="C126" s="149">
        <v>0</v>
      </c>
      <c r="E126" s="149">
        <v>0</v>
      </c>
    </row>
    <row r="127" spans="1:5" x14ac:dyDescent="0.25">
      <c r="A127" s="2">
        <v>117</v>
      </c>
      <c r="B127" s="4">
        <v>170804130154</v>
      </c>
      <c r="C127" s="149">
        <v>40</v>
      </c>
      <c r="E127" s="149">
        <v>36.363636363636367</v>
      </c>
    </row>
    <row r="128" spans="1:5" x14ac:dyDescent="0.25">
      <c r="A128" s="2">
        <v>118</v>
      </c>
      <c r="B128" s="4">
        <v>170804130155</v>
      </c>
      <c r="C128" s="149">
        <v>36.666666666666664</v>
      </c>
      <c r="E128" s="149">
        <v>30</v>
      </c>
    </row>
    <row r="129" spans="1:5" x14ac:dyDescent="0.25">
      <c r="A129" s="2">
        <v>119</v>
      </c>
      <c r="B129" s="4">
        <v>170804130156</v>
      </c>
      <c r="C129" s="149">
        <v>0</v>
      </c>
      <c r="E129" s="149">
        <v>0</v>
      </c>
    </row>
    <row r="130" spans="1:5" x14ac:dyDescent="0.25">
      <c r="A130" s="2">
        <v>120</v>
      </c>
      <c r="B130" s="4">
        <v>170804130157</v>
      </c>
      <c r="C130" s="149">
        <v>34.444444444444443</v>
      </c>
      <c r="E130" s="149">
        <v>31.818181818181817</v>
      </c>
    </row>
    <row r="131" spans="1:5" x14ac:dyDescent="0.25">
      <c r="A131" s="2">
        <v>121</v>
      </c>
      <c r="B131" s="4">
        <v>170804130158</v>
      </c>
      <c r="C131" s="149">
        <v>21.111111111111111</v>
      </c>
      <c r="E131" s="149">
        <v>14.545454545454545</v>
      </c>
    </row>
    <row r="132" spans="1:5" x14ac:dyDescent="0.25">
      <c r="A132" s="2">
        <v>122</v>
      </c>
      <c r="B132" s="4">
        <v>170804130159</v>
      </c>
      <c r="C132" s="149">
        <v>44.444444444444443</v>
      </c>
      <c r="E132" s="149">
        <v>35.454545454545453</v>
      </c>
    </row>
    <row r="133" spans="1:5" x14ac:dyDescent="0.25">
      <c r="A133" s="2">
        <v>123</v>
      </c>
      <c r="B133" s="4">
        <v>170804130160</v>
      </c>
      <c r="C133" s="149">
        <v>35.555555555555557</v>
      </c>
      <c r="E133" s="149">
        <v>39.090909090909093</v>
      </c>
    </row>
    <row r="134" spans="1:5" x14ac:dyDescent="0.25">
      <c r="A134" s="2">
        <v>124</v>
      </c>
      <c r="B134" s="4">
        <v>170804130161</v>
      </c>
      <c r="C134" s="149">
        <v>36.666666666666664</v>
      </c>
      <c r="E134" s="149">
        <v>15.454545454545455</v>
      </c>
    </row>
    <row r="135" spans="1:5" x14ac:dyDescent="0.25">
      <c r="A135" s="2">
        <v>125</v>
      </c>
      <c r="B135" s="4">
        <v>170804130162</v>
      </c>
      <c r="C135" s="149">
        <v>43.333333333333336</v>
      </c>
      <c r="E135" s="149">
        <v>43.636363636363633</v>
      </c>
    </row>
    <row r="136" spans="1:5" x14ac:dyDescent="0.25">
      <c r="A136" s="2">
        <v>126</v>
      </c>
      <c r="B136" s="4">
        <v>170804130163</v>
      </c>
      <c r="C136" s="149">
        <v>41.111111111111114</v>
      </c>
      <c r="E136" s="149">
        <v>40</v>
      </c>
    </row>
    <row r="137" spans="1:5" x14ac:dyDescent="0.25">
      <c r="A137" s="2">
        <v>127</v>
      </c>
      <c r="B137" s="4">
        <v>170804130164</v>
      </c>
      <c r="C137" s="149">
        <v>0</v>
      </c>
      <c r="E137" s="149">
        <v>0</v>
      </c>
    </row>
    <row r="138" spans="1:5" x14ac:dyDescent="0.25">
      <c r="A138" s="2">
        <v>128</v>
      </c>
      <c r="B138" s="4">
        <v>170804130165</v>
      </c>
      <c r="C138" s="149">
        <v>0</v>
      </c>
      <c r="E138" s="149">
        <v>0</v>
      </c>
    </row>
    <row r="139" spans="1:5" x14ac:dyDescent="0.25">
      <c r="A139" s="2">
        <v>129</v>
      </c>
      <c r="B139" s="4">
        <v>170804130166</v>
      </c>
      <c r="C139" s="149">
        <v>1.1111111111111112</v>
      </c>
      <c r="E139" s="149">
        <v>0</v>
      </c>
    </row>
    <row r="140" spans="1:5" x14ac:dyDescent="0.25">
      <c r="A140" s="2">
        <v>130</v>
      </c>
      <c r="B140" s="4">
        <v>170804130167</v>
      </c>
      <c r="C140" s="149">
        <v>38.888888888888886</v>
      </c>
      <c r="E140" s="149">
        <v>43.636363636363633</v>
      </c>
    </row>
    <row r="141" spans="1:5" x14ac:dyDescent="0.25">
      <c r="A141" s="2">
        <v>131</v>
      </c>
      <c r="B141" s="4">
        <v>170804130168</v>
      </c>
      <c r="C141" s="149">
        <v>30</v>
      </c>
      <c r="E141" s="149">
        <v>34.545454545454547</v>
      </c>
    </row>
    <row r="142" spans="1:5" x14ac:dyDescent="0.25">
      <c r="A142" s="2">
        <v>132</v>
      </c>
      <c r="B142" s="4">
        <v>170804130169</v>
      </c>
      <c r="C142" s="149">
        <v>42.222222222222221</v>
      </c>
      <c r="E142" s="149">
        <v>38.18181818181818</v>
      </c>
    </row>
    <row r="143" spans="1:5" x14ac:dyDescent="0.25">
      <c r="A143" s="2">
        <v>133</v>
      </c>
      <c r="B143" s="4">
        <v>170804130170</v>
      </c>
      <c r="C143" s="149">
        <v>0</v>
      </c>
      <c r="E143" s="149">
        <v>0</v>
      </c>
    </row>
    <row r="144" spans="1:5" x14ac:dyDescent="0.25">
      <c r="A144" s="2">
        <v>134</v>
      </c>
      <c r="B144" s="4">
        <v>170804130171</v>
      </c>
      <c r="C144" s="149">
        <v>30</v>
      </c>
      <c r="E144" s="149">
        <v>24.545454545454547</v>
      </c>
    </row>
    <row r="145" spans="1:5" x14ac:dyDescent="0.25">
      <c r="A145" s="2">
        <v>135</v>
      </c>
      <c r="B145" s="4">
        <v>170804130172</v>
      </c>
      <c r="C145" s="149">
        <v>40</v>
      </c>
      <c r="E145" s="149">
        <v>40.909090909090907</v>
      </c>
    </row>
    <row r="146" spans="1:5" x14ac:dyDescent="0.25">
      <c r="A146" s="2">
        <v>136</v>
      </c>
      <c r="B146" s="4">
        <v>170804130173</v>
      </c>
      <c r="C146" s="149">
        <v>31.111111111111111</v>
      </c>
      <c r="E146" s="149">
        <v>29.09090909090909</v>
      </c>
    </row>
    <row r="147" spans="1:5" x14ac:dyDescent="0.25">
      <c r="A147" s="2">
        <v>137</v>
      </c>
      <c r="B147" s="4">
        <v>170804130174</v>
      </c>
      <c r="C147" s="149">
        <v>33.333333333333336</v>
      </c>
      <c r="E147" s="149">
        <v>33.636363636363633</v>
      </c>
    </row>
    <row r="148" spans="1:5" x14ac:dyDescent="0.25">
      <c r="A148" s="2">
        <v>138</v>
      </c>
      <c r="B148" s="4">
        <v>170804130175</v>
      </c>
      <c r="C148" s="149">
        <v>0</v>
      </c>
      <c r="E148" s="149">
        <v>0</v>
      </c>
    </row>
    <row r="149" spans="1:5" x14ac:dyDescent="0.25">
      <c r="A149" s="2">
        <v>139</v>
      </c>
      <c r="B149" s="4">
        <v>170804130176</v>
      </c>
      <c r="C149" s="149">
        <v>45.555555555555557</v>
      </c>
      <c r="E149" s="149">
        <v>44.545454545454547</v>
      </c>
    </row>
    <row r="150" spans="1:5" x14ac:dyDescent="0.25">
      <c r="A150" s="2">
        <v>140</v>
      </c>
      <c r="B150" s="4">
        <v>170804130177</v>
      </c>
      <c r="C150" s="149">
        <v>43.333333333333336</v>
      </c>
      <c r="E150" s="149">
        <v>42.727272727272727</v>
      </c>
    </row>
    <row r="151" spans="1:5" x14ac:dyDescent="0.25">
      <c r="A151" s="2">
        <v>141</v>
      </c>
      <c r="B151" s="4">
        <v>170804130178</v>
      </c>
      <c r="C151" s="149">
        <v>30</v>
      </c>
      <c r="E151" s="149">
        <v>30.90909090909091</v>
      </c>
    </row>
    <row r="152" spans="1:5" x14ac:dyDescent="0.25">
      <c r="A152" s="2">
        <v>142</v>
      </c>
      <c r="B152" s="4">
        <v>170804130179</v>
      </c>
      <c r="C152" s="149">
        <v>32.222222222222221</v>
      </c>
      <c r="E152" s="149">
        <v>23.636363636363637</v>
      </c>
    </row>
    <row r="153" spans="1:5" x14ac:dyDescent="0.25">
      <c r="A153" s="2">
        <v>143</v>
      </c>
      <c r="B153" s="4">
        <v>170804130180</v>
      </c>
      <c r="C153" s="149">
        <v>42.222222222222221</v>
      </c>
      <c r="E153" s="149">
        <v>39.090909090909093</v>
      </c>
    </row>
    <row r="154" spans="1:5" x14ac:dyDescent="0.25">
      <c r="A154" s="2">
        <v>144</v>
      </c>
      <c r="B154" s="4">
        <v>170804130181</v>
      </c>
      <c r="C154" s="149">
        <v>33.333333333333336</v>
      </c>
      <c r="E154" s="149">
        <v>27.272727272727273</v>
      </c>
    </row>
    <row r="155" spans="1:5" x14ac:dyDescent="0.25">
      <c r="A155" s="2">
        <v>145</v>
      </c>
      <c r="B155" s="4">
        <v>170804130182</v>
      </c>
      <c r="C155" s="149">
        <v>0</v>
      </c>
      <c r="E155" s="149">
        <v>0</v>
      </c>
    </row>
    <row r="156" spans="1:5" x14ac:dyDescent="0.25">
      <c r="A156" s="2">
        <v>146</v>
      </c>
      <c r="B156" s="4">
        <v>170804130183</v>
      </c>
      <c r="C156" s="149">
        <v>43.333333333333336</v>
      </c>
      <c r="E156" s="149">
        <v>36.363636363636367</v>
      </c>
    </row>
    <row r="157" spans="1:5" x14ac:dyDescent="0.25">
      <c r="A157" s="2">
        <v>147</v>
      </c>
      <c r="B157" s="4">
        <v>170804130185</v>
      </c>
      <c r="C157" s="149">
        <v>41.111111111111114</v>
      </c>
      <c r="E157" s="149">
        <v>37.272727272727273</v>
      </c>
    </row>
    <row r="158" spans="1:5" x14ac:dyDescent="0.25">
      <c r="A158" s="2">
        <v>148</v>
      </c>
      <c r="B158" s="4">
        <v>170804130186</v>
      </c>
      <c r="C158" s="149">
        <v>42.222222222222221</v>
      </c>
      <c r="E158" s="149">
        <v>36.363636363636367</v>
      </c>
    </row>
    <row r="159" spans="1:5" x14ac:dyDescent="0.25">
      <c r="A159" s="2">
        <v>149</v>
      </c>
      <c r="B159" s="4">
        <v>170804130187</v>
      </c>
      <c r="C159" s="149">
        <v>33.333333333333336</v>
      </c>
      <c r="E159" s="149">
        <v>30</v>
      </c>
    </row>
    <row r="160" spans="1:5" x14ac:dyDescent="0.25">
      <c r="A160" s="2">
        <v>150</v>
      </c>
      <c r="B160" s="4">
        <v>170804130188</v>
      </c>
      <c r="C160" s="149">
        <v>35.555555555555557</v>
      </c>
      <c r="E160" s="149">
        <v>36.363636363636367</v>
      </c>
    </row>
    <row r="161" spans="1:5" x14ac:dyDescent="0.25">
      <c r="A161" s="2">
        <v>151</v>
      </c>
      <c r="B161" s="4">
        <v>170804130189</v>
      </c>
      <c r="C161" s="149">
        <v>35.555555555555557</v>
      </c>
      <c r="E161" s="149">
        <v>35.454545454545453</v>
      </c>
    </row>
    <row r="162" spans="1:5" x14ac:dyDescent="0.25">
      <c r="A162" s="2">
        <v>152</v>
      </c>
      <c r="B162" s="4">
        <v>170804130190</v>
      </c>
      <c r="C162" s="149">
        <v>37.777777777777779</v>
      </c>
      <c r="E162" s="149">
        <v>39.090909090909093</v>
      </c>
    </row>
    <row r="163" spans="1:5" x14ac:dyDescent="0.25">
      <c r="A163" s="2">
        <v>153</v>
      </c>
      <c r="B163" s="4">
        <v>170804130191</v>
      </c>
      <c r="C163" s="149">
        <v>45.555555555555557</v>
      </c>
      <c r="E163" s="149">
        <v>44.545454545454547</v>
      </c>
    </row>
    <row r="164" spans="1:5" x14ac:dyDescent="0.25">
      <c r="A164" s="2">
        <v>154</v>
      </c>
      <c r="B164" s="4">
        <v>170804130192</v>
      </c>
      <c r="C164" s="149">
        <v>36.666666666666664</v>
      </c>
      <c r="E164" s="149">
        <v>26.363636363636363</v>
      </c>
    </row>
    <row r="165" spans="1:5" x14ac:dyDescent="0.25">
      <c r="A165" s="2">
        <v>155</v>
      </c>
      <c r="B165" s="4">
        <v>170804130193</v>
      </c>
      <c r="C165" s="149">
        <v>0</v>
      </c>
      <c r="E165" s="149">
        <v>0</v>
      </c>
    </row>
    <row r="166" spans="1:5" x14ac:dyDescent="0.25">
      <c r="A166" s="2">
        <v>156</v>
      </c>
      <c r="B166" s="4">
        <v>170804130195</v>
      </c>
      <c r="C166" s="149">
        <v>42.222222222222221</v>
      </c>
      <c r="E166" s="149">
        <v>42.727272727272727</v>
      </c>
    </row>
    <row r="167" spans="1:5" x14ac:dyDescent="0.25">
      <c r="A167" s="2">
        <v>157</v>
      </c>
      <c r="B167" s="4">
        <v>170804130196</v>
      </c>
      <c r="C167" s="149">
        <v>32.222222222222221</v>
      </c>
      <c r="E167" s="149">
        <v>36.363636363636367</v>
      </c>
    </row>
    <row r="168" spans="1:5" x14ac:dyDescent="0.25">
      <c r="A168" s="2">
        <v>158</v>
      </c>
      <c r="B168" s="4">
        <v>170804130197</v>
      </c>
      <c r="C168" s="149">
        <v>31.111111111111111</v>
      </c>
      <c r="E168" s="149">
        <v>30</v>
      </c>
    </row>
    <row r="169" spans="1:5" x14ac:dyDescent="0.25">
      <c r="A169" s="2">
        <v>159</v>
      </c>
      <c r="B169" s="4">
        <v>170804130198</v>
      </c>
      <c r="C169" s="149">
        <v>35.555555555555557</v>
      </c>
      <c r="E169" s="149">
        <v>32.727272727272727</v>
      </c>
    </row>
    <row r="170" spans="1:5" x14ac:dyDescent="0.25">
      <c r="A170" s="2">
        <v>160</v>
      </c>
      <c r="B170" s="4">
        <v>170804130199</v>
      </c>
      <c r="C170" s="149">
        <v>44.444444444444443</v>
      </c>
      <c r="E170" s="149">
        <v>32.727272727272727</v>
      </c>
    </row>
    <row r="171" spans="1:5" x14ac:dyDescent="0.25">
      <c r="A171" s="2">
        <v>161</v>
      </c>
      <c r="B171" s="4">
        <v>170804130200</v>
      </c>
      <c r="C171" s="149">
        <v>41.111111111111114</v>
      </c>
      <c r="E171" s="149">
        <v>39.090909090909093</v>
      </c>
    </row>
    <row r="172" spans="1:5" x14ac:dyDescent="0.25">
      <c r="A172" s="2">
        <v>162</v>
      </c>
      <c r="B172" s="4">
        <v>170804130202</v>
      </c>
      <c r="C172" s="149">
        <v>40</v>
      </c>
      <c r="E172" s="149">
        <v>30.90909090909091</v>
      </c>
    </row>
    <row r="173" spans="1:5" x14ac:dyDescent="0.25">
      <c r="A173" s="2">
        <v>163</v>
      </c>
      <c r="B173" s="4">
        <v>170804130203</v>
      </c>
      <c r="C173" s="149">
        <v>43.333333333333336</v>
      </c>
      <c r="E173" s="149">
        <v>36.363636363636367</v>
      </c>
    </row>
    <row r="174" spans="1:5" x14ac:dyDescent="0.25">
      <c r="A174" s="2">
        <v>164</v>
      </c>
      <c r="B174" s="4">
        <v>170804130204</v>
      </c>
      <c r="C174" s="149">
        <v>42.222222222222221</v>
      </c>
      <c r="E174" s="149">
        <v>38.18181818181818</v>
      </c>
    </row>
    <row r="175" spans="1:5" x14ac:dyDescent="0.25">
      <c r="A175" s="2">
        <v>165</v>
      </c>
      <c r="B175" s="4">
        <v>170804130205</v>
      </c>
      <c r="C175" s="149">
        <v>35.555555555555557</v>
      </c>
      <c r="E175" s="149">
        <v>40</v>
      </c>
    </row>
    <row r="176" spans="1:5" x14ac:dyDescent="0.25">
      <c r="A176" s="2">
        <v>166</v>
      </c>
      <c r="B176" s="4">
        <v>170804130206</v>
      </c>
      <c r="C176" s="149">
        <v>31.111111111111111</v>
      </c>
      <c r="E176" s="149">
        <v>32.727272727272727</v>
      </c>
    </row>
    <row r="177" spans="1:5" x14ac:dyDescent="0.25">
      <c r="A177" s="2">
        <v>167</v>
      </c>
      <c r="B177" s="4">
        <v>170804130207</v>
      </c>
      <c r="C177" s="149">
        <v>36.666666666666664</v>
      </c>
      <c r="E177" s="149">
        <v>33.636363636363633</v>
      </c>
    </row>
    <row r="178" spans="1:5" x14ac:dyDescent="0.25">
      <c r="A178" s="2">
        <v>168</v>
      </c>
      <c r="B178" s="4">
        <v>170804130208</v>
      </c>
      <c r="C178" s="149">
        <v>33.333333333333336</v>
      </c>
      <c r="E178" s="149">
        <v>34.545454545454547</v>
      </c>
    </row>
    <row r="179" spans="1:5" x14ac:dyDescent="0.25">
      <c r="A179" s="2">
        <v>169</v>
      </c>
      <c r="B179" s="4">
        <v>170804130209</v>
      </c>
      <c r="C179" s="149">
        <v>45.555555555555557</v>
      </c>
      <c r="E179" s="149">
        <v>37.272727272727273</v>
      </c>
    </row>
    <row r="180" spans="1:5" x14ac:dyDescent="0.25">
      <c r="A180" s="2">
        <v>170</v>
      </c>
      <c r="B180" s="4">
        <v>170804130211</v>
      </c>
      <c r="C180" s="149">
        <v>38.888888888888886</v>
      </c>
      <c r="E180" s="149">
        <v>40.909090909090907</v>
      </c>
    </row>
    <row r="181" spans="1:5" x14ac:dyDescent="0.25">
      <c r="A181" s="2">
        <v>171</v>
      </c>
      <c r="B181" s="4">
        <v>170804130212</v>
      </c>
      <c r="C181" s="149">
        <v>36.666666666666664</v>
      </c>
      <c r="E181" s="149">
        <v>36.363636363636367</v>
      </c>
    </row>
    <row r="182" spans="1:5" x14ac:dyDescent="0.25">
      <c r="A182" s="2">
        <v>172</v>
      </c>
      <c r="B182" s="4">
        <v>170804130213</v>
      </c>
      <c r="C182" s="149">
        <v>36.666666666666664</v>
      </c>
      <c r="E182" s="149">
        <v>37.272727272727273</v>
      </c>
    </row>
    <row r="183" spans="1:5" x14ac:dyDescent="0.25">
      <c r="A183" s="2">
        <v>173</v>
      </c>
      <c r="B183" s="4">
        <v>170804130214</v>
      </c>
      <c r="C183" s="149">
        <v>38.888888888888886</v>
      </c>
      <c r="E183" s="149">
        <v>44.545454545454547</v>
      </c>
    </row>
    <row r="184" spans="1:5" x14ac:dyDescent="0.25">
      <c r="A184" s="2">
        <v>174</v>
      </c>
      <c r="B184" s="4">
        <v>170804130215</v>
      </c>
      <c r="C184" s="149">
        <v>0</v>
      </c>
      <c r="E184" s="149">
        <v>0</v>
      </c>
    </row>
    <row r="185" spans="1:5" x14ac:dyDescent="0.25">
      <c r="A185" s="2">
        <v>175</v>
      </c>
      <c r="B185" s="4">
        <v>170804130216</v>
      </c>
      <c r="C185" s="149">
        <v>36.666666666666664</v>
      </c>
      <c r="E185" s="149">
        <v>36.363636363636367</v>
      </c>
    </row>
    <row r="186" spans="1:5" x14ac:dyDescent="0.25">
      <c r="A186" s="2">
        <v>176</v>
      </c>
      <c r="B186" s="4">
        <v>170804130217</v>
      </c>
      <c r="C186" s="149">
        <v>36.666666666666664</v>
      </c>
      <c r="E186" s="149">
        <v>37.272727272727273</v>
      </c>
    </row>
    <row r="187" spans="1:5" x14ac:dyDescent="0.25">
      <c r="A187" s="2">
        <v>177</v>
      </c>
      <c r="B187" s="4">
        <v>170804130218</v>
      </c>
      <c r="C187" s="149">
        <v>34.444444444444443</v>
      </c>
      <c r="E187" s="149">
        <v>26.363636363636363</v>
      </c>
    </row>
    <row r="188" spans="1:5" x14ac:dyDescent="0.25">
      <c r="A188" s="2">
        <v>178</v>
      </c>
      <c r="B188" s="4">
        <v>170804130220</v>
      </c>
      <c r="C188" s="149">
        <v>37.777777777777779</v>
      </c>
      <c r="E188" s="149">
        <v>30.90909090909091</v>
      </c>
    </row>
    <row r="189" spans="1:5" x14ac:dyDescent="0.25">
      <c r="A189" s="2">
        <v>179</v>
      </c>
      <c r="B189" s="4">
        <v>170804130221</v>
      </c>
      <c r="C189" s="149">
        <v>42.222222222222221</v>
      </c>
      <c r="E189" s="149">
        <v>41.81818181818182</v>
      </c>
    </row>
    <row r="190" spans="1:5" x14ac:dyDescent="0.25">
      <c r="A190" s="2">
        <v>180</v>
      </c>
      <c r="B190" s="4">
        <v>170804130222</v>
      </c>
      <c r="C190" s="149">
        <v>36.666666666666664</v>
      </c>
      <c r="E190" s="149">
        <v>36.363636363636367</v>
      </c>
    </row>
    <row r="191" spans="1:5" x14ac:dyDescent="0.25">
      <c r="A191" s="2">
        <v>181</v>
      </c>
      <c r="B191" s="4">
        <v>170804130223</v>
      </c>
      <c r="C191" s="149">
        <v>40</v>
      </c>
      <c r="E191" s="149">
        <v>35.454545454545453</v>
      </c>
    </row>
    <row r="192" spans="1:5" x14ac:dyDescent="0.25">
      <c r="A192" s="2">
        <v>182</v>
      </c>
      <c r="B192" s="4">
        <v>170804130224</v>
      </c>
      <c r="C192" s="149">
        <v>41.111111111111114</v>
      </c>
      <c r="E192" s="149">
        <v>38.18181818181818</v>
      </c>
    </row>
    <row r="193" spans="1:5" x14ac:dyDescent="0.25">
      <c r="A193" s="2">
        <v>183</v>
      </c>
      <c r="B193" s="4">
        <v>170804130226</v>
      </c>
      <c r="C193" s="149">
        <v>28.888888888888889</v>
      </c>
      <c r="E193" s="149">
        <v>18.181818181818183</v>
      </c>
    </row>
    <row r="194" spans="1:5" x14ac:dyDescent="0.25">
      <c r="A194" s="2">
        <v>184</v>
      </c>
      <c r="B194" s="4">
        <v>170804130227</v>
      </c>
      <c r="C194" s="149">
        <v>32.222222222222221</v>
      </c>
      <c r="E194" s="149">
        <v>28.181818181818183</v>
      </c>
    </row>
    <row r="195" spans="1:5" x14ac:dyDescent="0.25">
      <c r="A195" s="2">
        <v>185</v>
      </c>
      <c r="B195" s="4">
        <v>170804130228</v>
      </c>
      <c r="C195" s="149">
        <v>31.111111111111111</v>
      </c>
      <c r="E195" s="149">
        <v>23.636363636363637</v>
      </c>
    </row>
    <row r="196" spans="1:5" x14ac:dyDescent="0.25">
      <c r="A196" s="2">
        <v>186</v>
      </c>
      <c r="B196" s="4">
        <v>170804130229</v>
      </c>
      <c r="C196" s="149">
        <v>41.111111111111114</v>
      </c>
      <c r="E196" s="149">
        <v>38.18181818181818</v>
      </c>
    </row>
    <row r="197" spans="1:5" x14ac:dyDescent="0.25">
      <c r="A197" s="2">
        <v>187</v>
      </c>
      <c r="B197" s="4">
        <v>170804130230</v>
      </c>
      <c r="C197" s="149">
        <v>0</v>
      </c>
      <c r="E197" s="149">
        <v>0</v>
      </c>
    </row>
    <row r="198" spans="1:5" x14ac:dyDescent="0.25">
      <c r="A198" s="2">
        <v>188</v>
      </c>
      <c r="B198" s="4">
        <v>170804130231</v>
      </c>
      <c r="C198" s="149">
        <v>36.666666666666664</v>
      </c>
      <c r="E198" s="149">
        <v>34.545454545454547</v>
      </c>
    </row>
    <row r="199" spans="1:5" x14ac:dyDescent="0.25">
      <c r="A199" s="2">
        <v>189</v>
      </c>
      <c r="B199" s="4">
        <v>170804130233</v>
      </c>
      <c r="C199" s="149">
        <v>41.111111111111114</v>
      </c>
      <c r="E199" s="149">
        <v>35.454545454545453</v>
      </c>
    </row>
    <row r="200" spans="1:5" x14ac:dyDescent="0.25">
      <c r="A200" s="2">
        <v>190</v>
      </c>
      <c r="B200" s="4">
        <v>170804130234</v>
      </c>
      <c r="C200" s="149">
        <v>41.111111111111114</v>
      </c>
      <c r="E200" s="149">
        <v>35.454545454545453</v>
      </c>
    </row>
    <row r="201" spans="1:5" x14ac:dyDescent="0.25">
      <c r="A201" s="2">
        <v>191</v>
      </c>
      <c r="B201" s="4">
        <v>170804130238</v>
      </c>
      <c r="C201" s="149">
        <v>0</v>
      </c>
      <c r="E201" s="149">
        <v>0</v>
      </c>
    </row>
    <row r="202" spans="1:5" x14ac:dyDescent="0.25">
      <c r="A202" s="2">
        <v>192</v>
      </c>
      <c r="B202" s="4">
        <v>170804130239</v>
      </c>
      <c r="C202" s="149">
        <v>16.666666666666668</v>
      </c>
      <c r="E202" s="149">
        <v>19.09090909090909</v>
      </c>
    </row>
    <row r="203" spans="1:5" x14ac:dyDescent="0.25">
      <c r="A203" s="2">
        <v>193</v>
      </c>
      <c r="B203" s="4">
        <v>170804130240</v>
      </c>
      <c r="C203" s="149">
        <v>0</v>
      </c>
      <c r="E203" s="149">
        <v>0</v>
      </c>
    </row>
    <row r="204" spans="1:5" x14ac:dyDescent="0.25">
      <c r="A204" s="2">
        <v>194</v>
      </c>
      <c r="B204" s="4">
        <v>170804130241</v>
      </c>
      <c r="C204" s="149">
        <v>30</v>
      </c>
      <c r="E204" s="149">
        <v>26.363636363636363</v>
      </c>
    </row>
    <row r="205" spans="1:5" x14ac:dyDescent="0.25">
      <c r="A205" s="2">
        <v>195</v>
      </c>
      <c r="B205" s="4">
        <v>170804130242</v>
      </c>
      <c r="C205" s="149">
        <v>26.666666666666668</v>
      </c>
      <c r="E205" s="149">
        <v>27.272727272727273</v>
      </c>
    </row>
    <row r="206" spans="1:5" x14ac:dyDescent="0.25">
      <c r="A206" s="2">
        <v>196</v>
      </c>
      <c r="B206" s="4">
        <v>170804130243</v>
      </c>
      <c r="C206" s="149">
        <v>28.888888888888889</v>
      </c>
      <c r="E206" s="149">
        <v>33.636363636363633</v>
      </c>
    </row>
    <row r="207" spans="1:5" x14ac:dyDescent="0.25">
      <c r="A207" s="2">
        <v>197</v>
      </c>
      <c r="B207" s="4">
        <v>170804130244</v>
      </c>
      <c r="C207" s="149">
        <v>32.222222222222221</v>
      </c>
      <c r="E207" s="149">
        <v>36.363636363636367</v>
      </c>
    </row>
    <row r="208" spans="1:5" x14ac:dyDescent="0.25">
      <c r="A208" s="2">
        <v>198</v>
      </c>
      <c r="B208" s="4">
        <v>170804130245</v>
      </c>
      <c r="C208" s="149">
        <v>40</v>
      </c>
      <c r="E208" s="149">
        <v>37.272727272727273</v>
      </c>
    </row>
    <row r="209" spans="1:5" x14ac:dyDescent="0.25">
      <c r="A209" s="2">
        <v>199</v>
      </c>
      <c r="B209" s="4">
        <v>170804130246</v>
      </c>
      <c r="C209" s="149">
        <v>30</v>
      </c>
      <c r="E209" s="149">
        <v>24.545454545454547</v>
      </c>
    </row>
    <row r="210" spans="1:5" x14ac:dyDescent="0.25">
      <c r="A210" s="2">
        <v>200</v>
      </c>
      <c r="B210" s="4">
        <v>170804130247</v>
      </c>
      <c r="C210" s="149">
        <v>28.888888888888889</v>
      </c>
      <c r="E210" s="149">
        <v>27.272727272727273</v>
      </c>
    </row>
    <row r="211" spans="1:5" x14ac:dyDescent="0.25">
      <c r="A211" s="2">
        <v>201</v>
      </c>
      <c r="B211" s="4">
        <v>170804130248</v>
      </c>
      <c r="C211" s="149">
        <v>37.777777777777779</v>
      </c>
      <c r="E211" s="149">
        <v>32.727272727272727</v>
      </c>
    </row>
    <row r="212" spans="1:5" x14ac:dyDescent="0.25">
      <c r="A212" s="2">
        <v>202</v>
      </c>
      <c r="B212" s="4">
        <v>170804130249</v>
      </c>
      <c r="C212" s="149">
        <v>30</v>
      </c>
      <c r="E212" s="149">
        <v>30</v>
      </c>
    </row>
    <row r="213" spans="1:5" x14ac:dyDescent="0.25">
      <c r="A213" s="2">
        <v>203</v>
      </c>
      <c r="B213" s="4">
        <v>170804130250</v>
      </c>
      <c r="C213" s="149">
        <v>24.444444444444443</v>
      </c>
      <c r="E213" s="149">
        <v>23.636363636363637</v>
      </c>
    </row>
    <row r="214" spans="1:5" x14ac:dyDescent="0.25">
      <c r="A214" s="2">
        <v>204</v>
      </c>
      <c r="B214" s="4">
        <v>170804130251</v>
      </c>
      <c r="C214" s="149">
        <v>45.555555555555557</v>
      </c>
      <c r="E214" s="149">
        <v>40.909090909090907</v>
      </c>
    </row>
    <row r="215" spans="1:5" x14ac:dyDescent="0.25">
      <c r="A215" s="2">
        <v>205</v>
      </c>
      <c r="B215" s="4">
        <v>170804130253</v>
      </c>
      <c r="C215" s="149">
        <v>28.888888888888889</v>
      </c>
      <c r="E215" s="149">
        <v>27.272727272727273</v>
      </c>
    </row>
    <row r="216" spans="1:5" x14ac:dyDescent="0.25">
      <c r="A216" s="2">
        <v>206</v>
      </c>
      <c r="B216" s="4">
        <v>170804130254</v>
      </c>
      <c r="C216" s="149">
        <v>38.888888888888886</v>
      </c>
      <c r="E216" s="149">
        <v>27.272727272727273</v>
      </c>
    </row>
    <row r="217" spans="1:5" x14ac:dyDescent="0.25">
      <c r="A217" s="2">
        <v>207</v>
      </c>
      <c r="B217" s="4">
        <v>170804130255</v>
      </c>
      <c r="C217" s="149">
        <v>38.888888888888886</v>
      </c>
      <c r="E217" s="149">
        <v>35.454545454545453</v>
      </c>
    </row>
    <row r="218" spans="1:5" x14ac:dyDescent="0.25">
      <c r="A218" s="2">
        <v>208</v>
      </c>
      <c r="B218" s="4">
        <v>170804130256</v>
      </c>
      <c r="C218" s="149">
        <v>41.111111111111114</v>
      </c>
      <c r="E218" s="149">
        <v>36.363636363636367</v>
      </c>
    </row>
    <row r="219" spans="1:5" x14ac:dyDescent="0.25">
      <c r="A219" s="2">
        <v>209</v>
      </c>
      <c r="B219" s="4">
        <v>170804130257</v>
      </c>
      <c r="C219" s="149">
        <v>35.555555555555557</v>
      </c>
      <c r="E219" s="149">
        <v>24.545454545454547</v>
      </c>
    </row>
    <row r="220" spans="1:5" x14ac:dyDescent="0.25">
      <c r="A220" s="2">
        <v>210</v>
      </c>
      <c r="B220" s="4">
        <v>170804130258</v>
      </c>
      <c r="C220" s="149">
        <v>43.333333333333336</v>
      </c>
      <c r="E220" s="149">
        <v>39.090909090909093</v>
      </c>
    </row>
    <row r="221" spans="1:5" x14ac:dyDescent="0.25">
      <c r="A221" s="2">
        <v>211</v>
      </c>
      <c r="B221" s="4">
        <v>170804130259</v>
      </c>
      <c r="C221" s="149">
        <v>32.222222222222221</v>
      </c>
      <c r="E221" s="149">
        <v>29.09090909090909</v>
      </c>
    </row>
    <row r="222" spans="1:5" x14ac:dyDescent="0.25">
      <c r="A222" s="2">
        <v>212</v>
      </c>
      <c r="B222" s="4">
        <v>170804130260</v>
      </c>
      <c r="C222" s="149">
        <v>33.333333333333336</v>
      </c>
      <c r="E222" s="149">
        <v>33.636363636363633</v>
      </c>
    </row>
    <row r="223" spans="1:5" x14ac:dyDescent="0.25">
      <c r="A223" s="2">
        <v>213</v>
      </c>
      <c r="B223" s="4">
        <v>170804130261</v>
      </c>
      <c r="C223" s="149">
        <v>0</v>
      </c>
      <c r="E223" s="149">
        <v>0</v>
      </c>
    </row>
    <row r="224" spans="1:5" x14ac:dyDescent="0.25">
      <c r="A224" s="2">
        <v>214</v>
      </c>
      <c r="B224" s="4">
        <v>170804130262</v>
      </c>
      <c r="C224" s="149">
        <v>38.888888888888886</v>
      </c>
      <c r="E224" s="149">
        <v>27.272727272727273</v>
      </c>
    </row>
    <row r="225" spans="1:5" x14ac:dyDescent="0.25">
      <c r="A225" s="2">
        <v>215</v>
      </c>
      <c r="B225" s="4">
        <v>170804130263</v>
      </c>
      <c r="C225" s="149">
        <v>33.333333333333336</v>
      </c>
      <c r="E225" s="149">
        <v>33.636363636363633</v>
      </c>
    </row>
    <row r="226" spans="1:5" x14ac:dyDescent="0.25">
      <c r="A226" s="2">
        <v>216</v>
      </c>
      <c r="B226" s="4">
        <v>170804130264</v>
      </c>
      <c r="C226" s="149">
        <v>32.222222222222221</v>
      </c>
      <c r="E226" s="149">
        <v>36.363636363636367</v>
      </c>
    </row>
    <row r="227" spans="1:5" x14ac:dyDescent="0.25">
      <c r="A227" s="2">
        <v>217</v>
      </c>
      <c r="B227" s="4">
        <v>170804130265</v>
      </c>
      <c r="C227" s="149">
        <v>30</v>
      </c>
      <c r="E227" s="149">
        <v>27.272727272727273</v>
      </c>
    </row>
    <row r="228" spans="1:5" x14ac:dyDescent="0.25">
      <c r="A228" s="2">
        <v>218</v>
      </c>
      <c r="B228" s="4">
        <v>170804130266</v>
      </c>
      <c r="C228" s="149">
        <v>28.888888888888889</v>
      </c>
      <c r="E228" s="149">
        <v>27.272727272727273</v>
      </c>
    </row>
    <row r="229" spans="1:5" x14ac:dyDescent="0.25">
      <c r="A229" s="2">
        <v>219</v>
      </c>
      <c r="B229" s="4">
        <v>170804130267</v>
      </c>
      <c r="C229" s="149">
        <v>43.333333333333336</v>
      </c>
      <c r="E229" s="149">
        <v>36.363636363636367</v>
      </c>
    </row>
    <row r="230" spans="1:5" x14ac:dyDescent="0.25">
      <c r="A230" s="2">
        <v>220</v>
      </c>
      <c r="B230" s="4">
        <v>170804130268</v>
      </c>
      <c r="C230" s="149">
        <v>11.111111111111111</v>
      </c>
      <c r="E230" s="149">
        <v>0</v>
      </c>
    </row>
    <row r="231" spans="1:5" x14ac:dyDescent="0.25">
      <c r="A231" s="2">
        <v>221</v>
      </c>
      <c r="B231" s="4">
        <v>170804130269</v>
      </c>
      <c r="C231" s="149">
        <v>34.444444444444443</v>
      </c>
      <c r="E231" s="149">
        <v>33.636363636363633</v>
      </c>
    </row>
    <row r="232" spans="1:5" x14ac:dyDescent="0.25">
      <c r="A232" s="2">
        <v>222</v>
      </c>
      <c r="B232" s="4">
        <v>170804130270</v>
      </c>
      <c r="C232" s="149">
        <v>30</v>
      </c>
      <c r="E232" s="149">
        <v>28.181818181818183</v>
      </c>
    </row>
    <row r="233" spans="1:5" x14ac:dyDescent="0.25">
      <c r="A233" s="2">
        <v>223</v>
      </c>
      <c r="B233" s="4">
        <v>170804130271</v>
      </c>
      <c r="C233" s="149">
        <v>42.222222222222221</v>
      </c>
      <c r="E233" s="149">
        <v>33.636363636363633</v>
      </c>
    </row>
    <row r="234" spans="1:5" x14ac:dyDescent="0.25">
      <c r="A234" s="2">
        <v>224</v>
      </c>
      <c r="B234" s="4">
        <v>170804130272</v>
      </c>
      <c r="C234" s="149">
        <v>36.666666666666664</v>
      </c>
      <c r="E234" s="149">
        <v>28.181818181818183</v>
      </c>
    </row>
    <row r="235" spans="1:5" x14ac:dyDescent="0.25">
      <c r="A235" s="2">
        <v>225</v>
      </c>
      <c r="B235" s="4">
        <v>170804130273</v>
      </c>
      <c r="C235" s="149">
        <v>38.888888888888886</v>
      </c>
      <c r="E235" s="149">
        <v>38.18181818181818</v>
      </c>
    </row>
    <row r="236" spans="1:5" x14ac:dyDescent="0.25">
      <c r="A236" s="2">
        <v>226</v>
      </c>
      <c r="B236" s="4">
        <v>170804130274</v>
      </c>
      <c r="C236" s="149">
        <v>33.333333333333336</v>
      </c>
      <c r="E236" s="149">
        <v>20.90909090909091</v>
      </c>
    </row>
    <row r="237" spans="1:5" x14ac:dyDescent="0.25">
      <c r="A237" s="2">
        <v>227</v>
      </c>
      <c r="B237" s="4">
        <v>170804130275</v>
      </c>
      <c r="C237" s="149">
        <v>30</v>
      </c>
      <c r="E237" s="149">
        <v>24.545454545454547</v>
      </c>
    </row>
    <row r="238" spans="1:5" x14ac:dyDescent="0.25">
      <c r="A238" s="2">
        <v>228</v>
      </c>
      <c r="B238" s="4">
        <v>170804130276</v>
      </c>
      <c r="C238" s="149">
        <v>36.666666666666664</v>
      </c>
      <c r="E238" s="149">
        <v>30</v>
      </c>
    </row>
    <row r="239" spans="1:5" x14ac:dyDescent="0.25">
      <c r="A239" s="2">
        <v>229</v>
      </c>
      <c r="B239" s="4">
        <v>170804130277</v>
      </c>
      <c r="C239" s="149">
        <v>30</v>
      </c>
      <c r="E239" s="149">
        <v>14.545454545454545</v>
      </c>
    </row>
    <row r="240" spans="1:5" x14ac:dyDescent="0.25">
      <c r="A240" s="2">
        <v>230</v>
      </c>
      <c r="B240" s="4">
        <v>170804130278</v>
      </c>
      <c r="C240" s="149">
        <v>31.111111111111111</v>
      </c>
      <c r="E240" s="149">
        <v>26.363636363636363</v>
      </c>
    </row>
    <row r="241" spans="1:5" x14ac:dyDescent="0.25">
      <c r="A241" s="2">
        <v>231</v>
      </c>
      <c r="B241" s="4">
        <v>170804130279</v>
      </c>
      <c r="C241" s="149">
        <v>30</v>
      </c>
      <c r="E241" s="149">
        <v>18.181818181818183</v>
      </c>
    </row>
    <row r="242" spans="1:5" x14ac:dyDescent="0.25">
      <c r="A242" s="2">
        <v>232</v>
      </c>
      <c r="B242" s="4">
        <v>170804130280</v>
      </c>
      <c r="C242" s="149">
        <v>34.444444444444443</v>
      </c>
      <c r="E242" s="149">
        <v>30</v>
      </c>
    </row>
    <row r="243" spans="1:5" x14ac:dyDescent="0.25">
      <c r="A243" s="2">
        <v>233</v>
      </c>
      <c r="B243" s="4">
        <v>170804130281</v>
      </c>
      <c r="C243" s="149">
        <v>38.888888888888886</v>
      </c>
      <c r="E243" s="149">
        <v>33.636363636363633</v>
      </c>
    </row>
    <row r="244" spans="1:5" x14ac:dyDescent="0.25">
      <c r="A244" s="2">
        <v>234</v>
      </c>
      <c r="B244" s="4">
        <v>170804130282</v>
      </c>
      <c r="C244" s="149">
        <v>34.444444444444443</v>
      </c>
      <c r="E244" s="149">
        <v>28.181818181818183</v>
      </c>
    </row>
    <row r="245" spans="1:5" x14ac:dyDescent="0.25">
      <c r="A245" s="2">
        <v>235</v>
      </c>
      <c r="B245" s="4">
        <v>170804130283</v>
      </c>
      <c r="C245" s="149">
        <v>43.333333333333336</v>
      </c>
      <c r="E245" s="149">
        <v>37.272727272727273</v>
      </c>
    </row>
    <row r="246" spans="1:5" x14ac:dyDescent="0.25">
      <c r="A246" s="2">
        <v>236</v>
      </c>
      <c r="B246" s="4">
        <v>170804130284</v>
      </c>
      <c r="C246" s="149">
        <v>37.777777777777779</v>
      </c>
      <c r="E246" s="149">
        <v>40</v>
      </c>
    </row>
    <row r="247" spans="1:5" x14ac:dyDescent="0.25">
      <c r="A247" s="2">
        <v>237</v>
      </c>
      <c r="B247" s="4">
        <v>170804130285</v>
      </c>
      <c r="C247" s="149">
        <v>33.333333333333336</v>
      </c>
      <c r="E247" s="149">
        <v>34.545454545454547</v>
      </c>
    </row>
    <row r="248" spans="1:5" x14ac:dyDescent="0.25">
      <c r="A248" s="2">
        <v>238</v>
      </c>
      <c r="B248" s="4">
        <v>170804130286</v>
      </c>
      <c r="C248" s="149">
        <v>37.777777777777779</v>
      </c>
      <c r="E248" s="149">
        <v>40</v>
      </c>
    </row>
    <row r="249" spans="1:5" x14ac:dyDescent="0.25">
      <c r="A249" s="2">
        <v>239</v>
      </c>
      <c r="B249" s="4">
        <v>170804130287</v>
      </c>
      <c r="C249" s="149">
        <v>33.333333333333336</v>
      </c>
      <c r="E249" s="149">
        <v>36.363636363636367</v>
      </c>
    </row>
    <row r="250" spans="1:5" x14ac:dyDescent="0.25">
      <c r="A250" s="2">
        <v>240</v>
      </c>
      <c r="B250" s="4">
        <v>170804130288</v>
      </c>
      <c r="C250" s="149">
        <v>41.111111111111114</v>
      </c>
      <c r="E250" s="149">
        <v>32.727272727272727</v>
      </c>
    </row>
    <row r="251" spans="1:5" x14ac:dyDescent="0.25">
      <c r="A251" s="2">
        <v>241</v>
      </c>
      <c r="B251" s="4">
        <v>170804130289</v>
      </c>
      <c r="C251" s="149">
        <v>34.444444444444443</v>
      </c>
      <c r="E251" s="149">
        <v>14.545454545454545</v>
      </c>
    </row>
    <row r="252" spans="1:5" x14ac:dyDescent="0.25">
      <c r="A252" s="2">
        <v>242</v>
      </c>
      <c r="B252" s="4">
        <v>170804130291</v>
      </c>
      <c r="C252" s="149">
        <v>43.333333333333336</v>
      </c>
      <c r="E252" s="149">
        <v>41.81818181818182</v>
      </c>
    </row>
    <row r="253" spans="1:5" x14ac:dyDescent="0.25">
      <c r="A253" s="2">
        <v>243</v>
      </c>
      <c r="B253" s="4">
        <v>170804130292</v>
      </c>
      <c r="C253" s="149">
        <v>38.888888888888886</v>
      </c>
      <c r="E253" s="149">
        <v>37.272727272727273</v>
      </c>
    </row>
    <row r="254" spans="1:5" x14ac:dyDescent="0.25">
      <c r="A254" s="2">
        <v>244</v>
      </c>
      <c r="B254" s="4">
        <v>170804130293</v>
      </c>
      <c r="C254" s="149">
        <v>31.111111111111111</v>
      </c>
      <c r="E254" s="149">
        <v>23.636363636363637</v>
      </c>
    </row>
    <row r="255" spans="1:5" x14ac:dyDescent="0.25">
      <c r="A255" s="2">
        <v>245</v>
      </c>
      <c r="B255" s="4">
        <v>170804130294</v>
      </c>
      <c r="C255" s="149">
        <v>28.888888888888889</v>
      </c>
      <c r="E255" s="149">
        <v>26.363636363636363</v>
      </c>
    </row>
    <row r="256" spans="1:5" x14ac:dyDescent="0.25">
      <c r="A256" s="2">
        <v>246</v>
      </c>
      <c r="B256" s="4">
        <v>170804130295</v>
      </c>
      <c r="C256" s="149">
        <v>44.444444444444443</v>
      </c>
      <c r="E256" s="149">
        <v>31.818181818181817</v>
      </c>
    </row>
    <row r="257" spans="1:5" x14ac:dyDescent="0.25">
      <c r="A257" s="2">
        <v>247</v>
      </c>
      <c r="B257" s="4">
        <v>170804130296</v>
      </c>
      <c r="C257" s="149">
        <v>37.777777777777779</v>
      </c>
      <c r="E257" s="149">
        <v>28.181818181818183</v>
      </c>
    </row>
    <row r="258" spans="1:5" x14ac:dyDescent="0.25">
      <c r="A258" s="2">
        <v>248</v>
      </c>
      <c r="B258" s="4">
        <v>170804130297</v>
      </c>
      <c r="C258" s="149">
        <v>35.555555555555557</v>
      </c>
      <c r="E258" s="149">
        <v>32.727272727272727</v>
      </c>
    </row>
    <row r="259" spans="1:5" x14ac:dyDescent="0.25">
      <c r="A259" s="2">
        <v>249</v>
      </c>
      <c r="B259" s="4">
        <v>170804130298</v>
      </c>
      <c r="C259" s="149">
        <v>33.333333333333336</v>
      </c>
      <c r="E259" s="149">
        <v>25.454545454545453</v>
      </c>
    </row>
    <row r="260" spans="1:5" x14ac:dyDescent="0.25">
      <c r="A260" s="2">
        <v>250</v>
      </c>
      <c r="B260" s="4">
        <v>170804130299</v>
      </c>
      <c r="C260" s="149">
        <v>37.777777777777779</v>
      </c>
      <c r="E260" s="149">
        <v>35.454545454545453</v>
      </c>
    </row>
    <row r="261" spans="1:5" x14ac:dyDescent="0.25">
      <c r="A261" s="2">
        <v>251</v>
      </c>
      <c r="B261" s="4">
        <v>170804130300</v>
      </c>
      <c r="C261" s="149">
        <v>34.444444444444443</v>
      </c>
      <c r="E261" s="149">
        <v>37.272727272727273</v>
      </c>
    </row>
    <row r="262" spans="1:5" x14ac:dyDescent="0.25">
      <c r="A262" s="2">
        <v>252</v>
      </c>
      <c r="B262" s="4">
        <v>170804130301</v>
      </c>
      <c r="C262" s="149">
        <v>0</v>
      </c>
      <c r="E262" s="149">
        <v>0</v>
      </c>
    </row>
    <row r="263" spans="1:5" x14ac:dyDescent="0.25">
      <c r="A263" s="2">
        <v>253</v>
      </c>
      <c r="B263" s="4">
        <v>170804130302</v>
      </c>
      <c r="C263" s="149">
        <v>44.444444444444443</v>
      </c>
      <c r="E263" s="149">
        <v>30.90909090909091</v>
      </c>
    </row>
    <row r="264" spans="1:5" x14ac:dyDescent="0.25">
      <c r="A264" s="2">
        <v>254</v>
      </c>
      <c r="B264" s="4">
        <v>170804130303</v>
      </c>
      <c r="C264" s="149">
        <v>35.555555555555557</v>
      </c>
      <c r="E264" s="149">
        <v>28.181818181818183</v>
      </c>
    </row>
    <row r="265" spans="1:5" x14ac:dyDescent="0.25">
      <c r="A265" s="2">
        <v>255</v>
      </c>
      <c r="B265" s="4">
        <v>170804130304</v>
      </c>
      <c r="C265" s="149">
        <v>45.555555555555557</v>
      </c>
      <c r="E265" s="149">
        <v>38.18181818181818</v>
      </c>
    </row>
    <row r="266" spans="1:5" x14ac:dyDescent="0.25">
      <c r="A266" s="2">
        <v>256</v>
      </c>
      <c r="B266" s="4">
        <v>170804130305</v>
      </c>
      <c r="C266" s="149">
        <v>0</v>
      </c>
      <c r="E266" s="149">
        <v>0</v>
      </c>
    </row>
    <row r="267" spans="1:5" x14ac:dyDescent="0.25">
      <c r="A267" s="2">
        <v>257</v>
      </c>
      <c r="B267" s="4">
        <v>170804130306</v>
      </c>
      <c r="C267" s="149">
        <v>40</v>
      </c>
      <c r="E267" s="149">
        <v>36.363636363636367</v>
      </c>
    </row>
    <row r="268" spans="1:5" x14ac:dyDescent="0.25">
      <c r="A268" s="2">
        <v>258</v>
      </c>
      <c r="B268" s="4">
        <v>170804130307</v>
      </c>
      <c r="C268" s="149">
        <v>41.111111111111114</v>
      </c>
      <c r="E268" s="149">
        <v>40.909090909090907</v>
      </c>
    </row>
    <row r="269" spans="1:5" x14ac:dyDescent="0.25">
      <c r="A269" s="2">
        <v>259</v>
      </c>
      <c r="B269" s="4">
        <v>170804130308</v>
      </c>
      <c r="C269" s="149">
        <v>30</v>
      </c>
      <c r="E269" s="149">
        <v>33.636363636363633</v>
      </c>
    </row>
    <row r="270" spans="1:5" x14ac:dyDescent="0.25">
      <c r="A270" s="2">
        <v>260</v>
      </c>
      <c r="B270" s="4">
        <v>170804130309</v>
      </c>
      <c r="C270" s="149">
        <v>43.333333333333336</v>
      </c>
      <c r="E270" s="149">
        <v>29.09090909090909</v>
      </c>
    </row>
    <row r="271" spans="1:5" x14ac:dyDescent="0.25">
      <c r="A271" s="2">
        <v>261</v>
      </c>
      <c r="B271" s="4">
        <v>170804130310</v>
      </c>
      <c r="C271" s="149">
        <v>31.111111111111111</v>
      </c>
      <c r="E271" s="149">
        <v>32.727272727272727</v>
      </c>
    </row>
    <row r="272" spans="1:5" x14ac:dyDescent="0.25">
      <c r="A272" s="2">
        <v>262</v>
      </c>
      <c r="B272" s="4">
        <v>170804130311</v>
      </c>
      <c r="C272" s="149">
        <v>41.111111111111114</v>
      </c>
      <c r="E272" s="149">
        <v>36.363636363636367</v>
      </c>
    </row>
    <row r="273" spans="1:5" x14ac:dyDescent="0.25">
      <c r="A273" s="2">
        <v>263</v>
      </c>
      <c r="B273" s="4">
        <v>170804130312</v>
      </c>
      <c r="C273" s="149">
        <v>33.333333333333336</v>
      </c>
      <c r="E273" s="149">
        <v>25.454545454545453</v>
      </c>
    </row>
    <row r="274" spans="1:5" x14ac:dyDescent="0.25">
      <c r="A274" s="2">
        <v>264</v>
      </c>
      <c r="B274" s="4">
        <v>170804130313</v>
      </c>
      <c r="C274" s="149">
        <v>18.888888888888889</v>
      </c>
      <c r="E274" s="149">
        <v>15.454545454545455</v>
      </c>
    </row>
    <row r="275" spans="1:5" x14ac:dyDescent="0.25">
      <c r="A275" s="2">
        <v>265</v>
      </c>
      <c r="B275" s="4">
        <v>170804130314</v>
      </c>
      <c r="C275" s="149">
        <v>42.222222222222221</v>
      </c>
      <c r="E275" s="149">
        <v>41.81818181818182</v>
      </c>
    </row>
    <row r="276" spans="1:5" x14ac:dyDescent="0.25">
      <c r="A276" s="2">
        <v>266</v>
      </c>
      <c r="B276" s="4">
        <v>170804130315</v>
      </c>
      <c r="C276" s="149">
        <v>33.333333333333336</v>
      </c>
      <c r="E276" s="149">
        <v>21.818181818181817</v>
      </c>
    </row>
    <row r="277" spans="1:5" x14ac:dyDescent="0.25">
      <c r="A277" s="2">
        <v>267</v>
      </c>
      <c r="B277" s="4">
        <v>170804130317</v>
      </c>
      <c r="C277" s="149">
        <v>37.777777777777779</v>
      </c>
      <c r="E277" s="149">
        <v>30.90909090909091</v>
      </c>
    </row>
    <row r="278" spans="1:5" x14ac:dyDescent="0.25">
      <c r="A278" s="2">
        <v>268</v>
      </c>
      <c r="B278" s="4">
        <v>170804130318</v>
      </c>
      <c r="C278" s="149">
        <v>35.555555555555557</v>
      </c>
      <c r="E278" s="149">
        <v>20</v>
      </c>
    </row>
    <row r="279" spans="1:5" x14ac:dyDescent="0.25">
      <c r="A279" s="2">
        <v>269</v>
      </c>
      <c r="B279" s="4">
        <v>170804130319</v>
      </c>
      <c r="C279" s="149">
        <v>44.444444444444443</v>
      </c>
      <c r="E279" s="149">
        <v>33.636363636363633</v>
      </c>
    </row>
    <row r="280" spans="1:5" x14ac:dyDescent="0.25">
      <c r="A280" s="2">
        <v>270</v>
      </c>
      <c r="B280" s="4">
        <v>170804130320</v>
      </c>
      <c r="C280" s="149">
        <v>45.555555555555557</v>
      </c>
      <c r="E280" s="149">
        <v>34.545454545454547</v>
      </c>
    </row>
    <row r="281" spans="1:5" x14ac:dyDescent="0.25">
      <c r="A281" s="2">
        <v>271</v>
      </c>
      <c r="B281" s="4">
        <v>170804130322</v>
      </c>
      <c r="C281" s="149">
        <v>46.666666666666664</v>
      </c>
      <c r="E281" s="149">
        <v>39.090909090909093</v>
      </c>
    </row>
    <row r="282" spans="1:5" x14ac:dyDescent="0.25">
      <c r="A282" s="2">
        <v>272</v>
      </c>
      <c r="B282" s="4">
        <v>170804130323</v>
      </c>
      <c r="C282" s="149">
        <v>35.555555555555557</v>
      </c>
      <c r="E282" s="149">
        <v>15.454545454545455</v>
      </c>
    </row>
    <row r="283" spans="1:5" x14ac:dyDescent="0.25">
      <c r="A283" s="2">
        <v>273</v>
      </c>
      <c r="B283" s="4">
        <v>170804130324</v>
      </c>
      <c r="C283" s="149">
        <v>45.555555555555557</v>
      </c>
      <c r="E283" s="149">
        <v>38.18181818181818</v>
      </c>
    </row>
    <row r="284" spans="1:5" x14ac:dyDescent="0.25">
      <c r="A284" s="2">
        <v>274</v>
      </c>
      <c r="B284" s="4">
        <v>170804130325</v>
      </c>
      <c r="C284" s="149">
        <v>36.666666666666664</v>
      </c>
      <c r="E284" s="149">
        <v>26.363636363636363</v>
      </c>
    </row>
    <row r="285" spans="1:5" x14ac:dyDescent="0.25">
      <c r="A285" s="2">
        <v>275</v>
      </c>
      <c r="B285" s="4">
        <v>170804130326</v>
      </c>
      <c r="C285" s="149">
        <v>38.888888888888886</v>
      </c>
      <c r="E285" s="149">
        <v>29.09090909090909</v>
      </c>
    </row>
    <row r="286" spans="1:5" x14ac:dyDescent="0.25">
      <c r="A286" s="2">
        <v>276</v>
      </c>
      <c r="B286" s="4">
        <v>170804130327</v>
      </c>
      <c r="C286" s="149">
        <v>36.666666666666664</v>
      </c>
      <c r="E286" s="149">
        <v>26.363636363636363</v>
      </c>
    </row>
    <row r="287" spans="1:5" x14ac:dyDescent="0.25">
      <c r="A287" s="2">
        <v>277</v>
      </c>
      <c r="B287" s="4">
        <v>170804130328</v>
      </c>
      <c r="C287" s="149">
        <v>34.444444444444443</v>
      </c>
      <c r="E287" s="149">
        <v>21.818181818181817</v>
      </c>
    </row>
    <row r="288" spans="1:5" x14ac:dyDescent="0.25">
      <c r="A288" s="2">
        <v>278</v>
      </c>
      <c r="B288" s="4">
        <v>170804130329</v>
      </c>
      <c r="C288" s="149">
        <v>44.444444444444443</v>
      </c>
      <c r="E288" s="149">
        <v>33.636363636363633</v>
      </c>
    </row>
    <row r="289" spans="1:5" x14ac:dyDescent="0.25">
      <c r="A289" s="2">
        <v>279</v>
      </c>
      <c r="B289" s="4">
        <v>170804130330</v>
      </c>
      <c r="C289" s="149">
        <v>47.777777777777779</v>
      </c>
      <c r="E289" s="149">
        <v>35.454545454545453</v>
      </c>
    </row>
    <row r="290" spans="1:5" x14ac:dyDescent="0.25">
      <c r="A290" s="2">
        <v>280</v>
      </c>
      <c r="B290" s="4">
        <v>170804130331</v>
      </c>
      <c r="C290" s="149">
        <v>25.555555555555557</v>
      </c>
      <c r="E290" s="149">
        <v>38.18181818181818</v>
      </c>
    </row>
    <row r="291" spans="1:5" x14ac:dyDescent="0.25">
      <c r="A291" s="2">
        <v>281</v>
      </c>
      <c r="B291" s="4">
        <v>170804130332</v>
      </c>
      <c r="C291" s="149">
        <v>36.666666666666664</v>
      </c>
      <c r="E291" s="149">
        <v>15.454545454545455</v>
      </c>
    </row>
    <row r="292" spans="1:5" x14ac:dyDescent="0.25">
      <c r="A292" s="2">
        <v>282</v>
      </c>
      <c r="B292" s="4">
        <v>170804130333</v>
      </c>
      <c r="C292" s="149">
        <v>45.555555555555557</v>
      </c>
      <c r="E292" s="149">
        <v>30.90909090909091</v>
      </c>
    </row>
    <row r="293" spans="1:5" x14ac:dyDescent="0.25">
      <c r="A293" s="2">
        <v>283</v>
      </c>
      <c r="B293" s="4">
        <v>170804130334</v>
      </c>
      <c r="C293" s="149">
        <v>40</v>
      </c>
      <c r="E293" s="149">
        <v>34.545454545454547</v>
      </c>
    </row>
    <row r="294" spans="1:5" x14ac:dyDescent="0.25">
      <c r="A294" s="2">
        <v>284</v>
      </c>
      <c r="B294" s="4">
        <v>170804130335</v>
      </c>
      <c r="C294" s="149">
        <v>0</v>
      </c>
      <c r="E294" s="149">
        <v>0</v>
      </c>
    </row>
    <row r="295" spans="1:5" x14ac:dyDescent="0.25">
      <c r="A295" s="2">
        <v>285</v>
      </c>
      <c r="B295" s="4">
        <v>170804130336</v>
      </c>
      <c r="C295" s="149">
        <v>44.444444444444443</v>
      </c>
      <c r="E295" s="149">
        <v>34.545454545454547</v>
      </c>
    </row>
    <row r="296" spans="1:5" x14ac:dyDescent="0.25">
      <c r="A296" s="2">
        <v>286</v>
      </c>
      <c r="B296" s="4">
        <v>170804130337</v>
      </c>
      <c r="C296" s="149">
        <v>36.666666666666664</v>
      </c>
      <c r="E296" s="149">
        <v>27.272727272727273</v>
      </c>
    </row>
    <row r="297" spans="1:5" x14ac:dyDescent="0.25">
      <c r="A297" s="2">
        <v>287</v>
      </c>
      <c r="B297" s="4">
        <v>170804130338</v>
      </c>
      <c r="C297" s="149">
        <v>43.333333333333336</v>
      </c>
      <c r="E297" s="149">
        <v>33.636363636363633</v>
      </c>
    </row>
    <row r="298" spans="1:5" x14ac:dyDescent="0.25">
      <c r="A298" s="2">
        <v>288</v>
      </c>
      <c r="B298" s="4">
        <v>170804130339</v>
      </c>
      <c r="C298" s="149">
        <v>41.111111111111114</v>
      </c>
      <c r="E298" s="149">
        <v>30</v>
      </c>
    </row>
    <row r="299" spans="1:5" x14ac:dyDescent="0.25">
      <c r="A299" s="2">
        <v>289</v>
      </c>
      <c r="B299" s="4">
        <v>170804130340</v>
      </c>
      <c r="C299" s="149">
        <v>43.333333333333336</v>
      </c>
      <c r="E299" s="149">
        <v>36.363636363636367</v>
      </c>
    </row>
    <row r="300" spans="1:5" x14ac:dyDescent="0.25">
      <c r="A300" s="2">
        <v>290</v>
      </c>
      <c r="B300" s="4">
        <v>170804130341</v>
      </c>
      <c r="C300" s="149">
        <v>47.777777777777779</v>
      </c>
      <c r="E300" s="149">
        <v>37.272727272727273</v>
      </c>
    </row>
    <row r="301" spans="1:5" x14ac:dyDescent="0.25">
      <c r="A301" s="2">
        <v>291</v>
      </c>
      <c r="B301" s="4">
        <v>170804130342</v>
      </c>
      <c r="C301" s="149">
        <v>36.666666666666664</v>
      </c>
      <c r="E301" s="149">
        <v>27.272727272727273</v>
      </c>
    </row>
    <row r="302" spans="1:5" x14ac:dyDescent="0.25">
      <c r="A302" s="2">
        <v>292</v>
      </c>
      <c r="B302" s="4">
        <v>170804130343</v>
      </c>
      <c r="C302" s="149">
        <v>45.555555555555557</v>
      </c>
      <c r="E302" s="149">
        <v>33.636363636363633</v>
      </c>
    </row>
    <row r="303" spans="1:5" x14ac:dyDescent="0.25">
      <c r="A303" s="2">
        <v>293</v>
      </c>
      <c r="B303" s="4">
        <v>170804130344</v>
      </c>
      <c r="C303" s="149">
        <v>33.333333333333336</v>
      </c>
      <c r="E303" s="149">
        <v>28.181818181818183</v>
      </c>
    </row>
    <row r="304" spans="1:5" x14ac:dyDescent="0.25">
      <c r="A304" s="2">
        <v>294</v>
      </c>
      <c r="B304" s="4">
        <v>170804130345</v>
      </c>
      <c r="C304" s="149">
        <v>32.222222222222221</v>
      </c>
      <c r="E304" s="149">
        <v>28.181818181818183</v>
      </c>
    </row>
    <row r="305" spans="1:5" x14ac:dyDescent="0.25">
      <c r="A305" s="2">
        <v>295</v>
      </c>
      <c r="B305" s="4">
        <v>170804130346</v>
      </c>
      <c r="C305" s="149">
        <v>43.333333333333336</v>
      </c>
      <c r="E305" s="149">
        <v>32.727272727272727</v>
      </c>
    </row>
    <row r="306" spans="1:5" x14ac:dyDescent="0.25">
      <c r="A306" s="2">
        <v>296</v>
      </c>
      <c r="B306" s="4">
        <v>170804130347</v>
      </c>
      <c r="C306" s="149">
        <v>41.111111111111114</v>
      </c>
      <c r="E306" s="149">
        <v>37.272727272727273</v>
      </c>
    </row>
    <row r="307" spans="1:5" x14ac:dyDescent="0.25">
      <c r="A307" s="2">
        <v>297</v>
      </c>
      <c r="B307" s="4">
        <v>170804130348</v>
      </c>
      <c r="C307" s="149">
        <v>38.888888888888886</v>
      </c>
      <c r="E307" s="149">
        <v>27.272727272727273</v>
      </c>
    </row>
    <row r="308" spans="1:5" x14ac:dyDescent="0.25">
      <c r="A308" s="2">
        <v>298</v>
      </c>
      <c r="B308" s="4">
        <v>170804130349</v>
      </c>
      <c r="C308" s="149">
        <v>47.777777777777779</v>
      </c>
      <c r="E308" s="149">
        <v>37.272727272727273</v>
      </c>
    </row>
    <row r="309" spans="1:5" x14ac:dyDescent="0.25">
      <c r="A309" s="2">
        <v>299</v>
      </c>
      <c r="B309" s="4">
        <v>170804130350</v>
      </c>
      <c r="C309" s="149">
        <v>45.555555555555557</v>
      </c>
      <c r="E309" s="149">
        <v>36.363636363636367</v>
      </c>
    </row>
    <row r="310" spans="1:5" x14ac:dyDescent="0.25">
      <c r="A310" s="2">
        <v>300</v>
      </c>
      <c r="B310" s="4">
        <v>170804130351</v>
      </c>
      <c r="C310" s="149">
        <v>41.111111111111114</v>
      </c>
      <c r="E310" s="149">
        <v>26.363636363636363</v>
      </c>
    </row>
    <row r="311" spans="1:5" x14ac:dyDescent="0.25">
      <c r="A311" s="2">
        <v>301</v>
      </c>
      <c r="B311" s="4">
        <v>170804130352</v>
      </c>
      <c r="C311" s="149">
        <v>0</v>
      </c>
      <c r="E311" s="149">
        <v>0</v>
      </c>
    </row>
    <row r="312" spans="1:5" x14ac:dyDescent="0.25">
      <c r="A312" s="2">
        <v>302</v>
      </c>
      <c r="B312" s="4">
        <v>170804130353</v>
      </c>
      <c r="C312" s="149">
        <v>35.555555555555557</v>
      </c>
      <c r="E312" s="149">
        <v>35.454545454545453</v>
      </c>
    </row>
    <row r="313" spans="1:5" x14ac:dyDescent="0.25">
      <c r="A313" s="2">
        <v>303</v>
      </c>
      <c r="B313" s="4">
        <v>170804130354</v>
      </c>
      <c r="C313" s="149">
        <v>38.888888888888886</v>
      </c>
      <c r="E313" s="149">
        <v>33.636363636363633</v>
      </c>
    </row>
    <row r="314" spans="1:5" x14ac:dyDescent="0.25">
      <c r="A314" s="2">
        <v>304</v>
      </c>
      <c r="B314" s="4">
        <v>170804130356</v>
      </c>
      <c r="C314" s="149">
        <v>42.222222222222221</v>
      </c>
      <c r="E314" s="149">
        <v>42.727272727272727</v>
      </c>
    </row>
    <row r="315" spans="1:5" x14ac:dyDescent="0.25">
      <c r="A315" s="2">
        <v>305</v>
      </c>
      <c r="B315" s="4">
        <v>170804130357</v>
      </c>
      <c r="C315" s="149">
        <v>40</v>
      </c>
      <c r="E315" s="149">
        <v>30</v>
      </c>
    </row>
    <row r="316" spans="1:5" x14ac:dyDescent="0.25">
      <c r="A316" s="2">
        <v>306</v>
      </c>
      <c r="B316" s="4">
        <v>170804130358</v>
      </c>
      <c r="C316" s="149">
        <v>38.888888888888886</v>
      </c>
      <c r="E316" s="149">
        <v>33.636363636363633</v>
      </c>
    </row>
    <row r="317" spans="1:5" x14ac:dyDescent="0.25">
      <c r="A317" s="2">
        <v>307</v>
      </c>
      <c r="B317" s="4">
        <v>170804130359</v>
      </c>
      <c r="C317" s="149">
        <v>38.888888888888886</v>
      </c>
      <c r="E317" s="149">
        <v>36.363636363636367</v>
      </c>
    </row>
    <row r="318" spans="1:5" x14ac:dyDescent="0.25">
      <c r="A318" s="2">
        <v>308</v>
      </c>
      <c r="B318" s="4">
        <v>170804130360</v>
      </c>
      <c r="C318" s="149">
        <v>41.111111111111114</v>
      </c>
      <c r="E318" s="149">
        <v>39.090909090909093</v>
      </c>
    </row>
    <row r="319" spans="1:5" x14ac:dyDescent="0.25">
      <c r="A319" s="2">
        <v>309</v>
      </c>
      <c r="B319" s="4">
        <v>170804130361</v>
      </c>
      <c r="C319" s="149">
        <v>38.888888888888886</v>
      </c>
      <c r="E319" s="149">
        <v>24.545454545454547</v>
      </c>
    </row>
    <row r="320" spans="1:5" x14ac:dyDescent="0.25">
      <c r="A320" s="2">
        <v>310</v>
      </c>
      <c r="B320" s="4">
        <v>170804130362</v>
      </c>
      <c r="C320" s="149">
        <v>43.333333333333336</v>
      </c>
      <c r="E320" s="149">
        <v>42.727272727272727</v>
      </c>
    </row>
    <row r="321" spans="1:5" x14ac:dyDescent="0.25">
      <c r="A321" s="2">
        <v>311</v>
      </c>
      <c r="B321" s="4">
        <v>170804130363</v>
      </c>
      <c r="C321" s="149">
        <v>37.777777777777779</v>
      </c>
      <c r="E321" s="149">
        <v>32.727272727272727</v>
      </c>
    </row>
    <row r="322" spans="1:5" x14ac:dyDescent="0.25">
      <c r="A322" s="2">
        <v>312</v>
      </c>
      <c r="B322" s="4">
        <v>170804130364</v>
      </c>
      <c r="C322" s="149">
        <v>40</v>
      </c>
      <c r="E322" s="149">
        <v>27.272727272727273</v>
      </c>
    </row>
    <row r="323" spans="1:5" x14ac:dyDescent="0.25">
      <c r="A323" s="2">
        <v>313</v>
      </c>
      <c r="B323" s="4">
        <v>170804130365</v>
      </c>
      <c r="C323" s="149">
        <v>42.222222222222221</v>
      </c>
      <c r="E323" s="149">
        <v>31.818181818181817</v>
      </c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54C6C-B7E1-47CD-BC9D-70820155C83E}">
  <dimension ref="A1:W323"/>
  <sheetViews>
    <sheetView topLeftCell="I1"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tr">
        <f>[1]ASHO1101!A1</f>
        <v>Centurion University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66" t="str">
        <f>[1]ASHO1101!A2</f>
        <v>EXAMINATION</v>
      </c>
      <c r="B2" s="167"/>
      <c r="C2" s="167"/>
      <c r="D2" s="167"/>
      <c r="E2" s="168"/>
      <c r="F2" s="69"/>
      <c r="G2" s="26" t="s">
        <v>50</v>
      </c>
      <c r="H2" s="17"/>
      <c r="I2" s="15"/>
    </row>
    <row r="3" spans="1:23" ht="44.1" customHeight="1" x14ac:dyDescent="0.25">
      <c r="A3" s="166" t="str">
        <f>[1]ASHO1101!A3</f>
        <v>Question Paper: Fundamentals of Horticulture</v>
      </c>
      <c r="B3" s="167"/>
      <c r="C3" s="167"/>
      <c r="D3" s="167"/>
      <c r="E3" s="168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66" t="str">
        <f>[1]ASHO1101!A4</f>
        <v>Course Name : Fundamentals of Horticulture            Department : BSc Ag</v>
      </c>
      <c r="B4" s="167"/>
      <c r="C4" s="167"/>
      <c r="D4" s="167"/>
      <c r="E4" s="168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tr">
        <f>[1]ASHO1101!A5</f>
        <v>Course Code : ASHO1101                                          Max Marks :100</v>
      </c>
      <c r="B5" s="173"/>
      <c r="C5" s="173"/>
      <c r="D5" s="173"/>
      <c r="E5" s="174"/>
      <c r="F5" s="69"/>
      <c r="G5" s="26" t="s">
        <v>38</v>
      </c>
      <c r="H5" s="40">
        <f>D12</f>
        <v>91.814946619217082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54.44839857651246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23" t="s">
        <v>29</v>
      </c>
      <c r="D7" s="90"/>
      <c r="E7" s="23" t="s">
        <v>29</v>
      </c>
      <c r="F7" s="23"/>
      <c r="G7" s="27" t="s">
        <v>28</v>
      </c>
      <c r="H7" s="33">
        <f>AVERAGE(H5:H6)</f>
        <v>73.131672597864764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86</v>
      </c>
      <c r="D9" s="23"/>
      <c r="E9" s="23" t="s">
        <v>86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</row>
    <row r="11" spans="1:23" ht="24.95" customHeight="1" x14ac:dyDescent="0.25">
      <c r="A11" s="2">
        <v>1</v>
      </c>
      <c r="B11" s="150">
        <v>170804130001</v>
      </c>
      <c r="C11" s="18">
        <v>37.777777777777779</v>
      </c>
      <c r="D11" s="3">
        <f>COUNTIF(C11:C291,"&gt;="&amp;D10)</f>
        <v>258</v>
      </c>
      <c r="E11" s="18">
        <v>31.818181818181817</v>
      </c>
      <c r="F11" s="95">
        <f>COUNTIF(E11:E291,"&gt;="&amp;F10)</f>
        <v>153</v>
      </c>
      <c r="G11" s="108" t="s">
        <v>5</v>
      </c>
      <c r="H11" s="26">
        <f>[1]ASHO1203!I10</f>
        <v>2</v>
      </c>
      <c r="I11" s="26">
        <f>[1]ASHO1203!J10</f>
        <v>1</v>
      </c>
      <c r="J11" s="15"/>
      <c r="K11" s="15">
        <f>[1]ASHO1203!L10</f>
        <v>1</v>
      </c>
      <c r="L11" s="15">
        <f>[1]ASHO1203!M10</f>
        <v>1</v>
      </c>
      <c r="M11" s="15"/>
      <c r="N11" s="15"/>
      <c r="O11" s="15">
        <f>[1]ASHO1203!P10</f>
        <v>2</v>
      </c>
      <c r="P11" s="15"/>
      <c r="Q11" s="15">
        <f>[1]ASHO1203!R10</f>
        <v>2</v>
      </c>
      <c r="R11" s="15">
        <f>[1]ASHO1203!S10</f>
        <v>2</v>
      </c>
      <c r="S11" s="15">
        <f>[1]ASHO1203!T10</f>
        <v>1</v>
      </c>
      <c r="T11" s="80">
        <f>[1]ASHO1203!U10</f>
        <v>1</v>
      </c>
    </row>
    <row r="12" spans="1:23" ht="24.95" customHeight="1" x14ac:dyDescent="0.25">
      <c r="A12" s="2">
        <v>2</v>
      </c>
      <c r="B12" s="150">
        <v>170804130004</v>
      </c>
      <c r="C12" s="18">
        <v>37.777777777777779</v>
      </c>
      <c r="D12" s="96">
        <f>(258/281)*100</f>
        <v>91.814946619217082</v>
      </c>
      <c r="E12" s="18">
        <v>35.454545454545453</v>
      </c>
      <c r="F12" s="97">
        <f>(153/281)*100</f>
        <v>54.44839857651246</v>
      </c>
      <c r="G12" s="108" t="s">
        <v>4</v>
      </c>
      <c r="H12" s="16">
        <f>[1]ASHO1203!I11</f>
        <v>2</v>
      </c>
      <c r="I12" s="16">
        <f>[1]ASHO1203!J11</f>
        <v>2</v>
      </c>
      <c r="J12" s="15">
        <f>[1]ASHO1203!K11</f>
        <v>2</v>
      </c>
      <c r="K12" s="15">
        <f>[1]ASHO1203!L11</f>
        <v>2</v>
      </c>
      <c r="L12" s="15">
        <f>[1]ASHO1203!M11</f>
        <v>2</v>
      </c>
      <c r="M12" s="15">
        <f>[1]ASHO1203!N11</f>
        <v>2</v>
      </c>
      <c r="N12" s="15">
        <f>[1]ASHO1203!O11</f>
        <v>1</v>
      </c>
      <c r="O12" s="15">
        <f>[1]ASHO1203!P11</f>
        <v>2</v>
      </c>
      <c r="P12" s="15"/>
      <c r="Q12" s="15">
        <f>[1]ASHO1203!R11</f>
        <v>2</v>
      </c>
      <c r="R12" s="15">
        <f>[1]ASHO1203!S11</f>
        <v>2</v>
      </c>
      <c r="S12" s="15"/>
      <c r="T12" s="80">
        <f>[1]ASHO1203!U11</f>
        <v>2</v>
      </c>
    </row>
    <row r="13" spans="1:23" ht="24.95" customHeight="1" x14ac:dyDescent="0.25">
      <c r="A13" s="2">
        <v>3</v>
      </c>
      <c r="B13" s="150">
        <v>170804130005</v>
      </c>
      <c r="C13" s="18">
        <v>37.777777777777779</v>
      </c>
      <c r="D13" s="3"/>
      <c r="E13" s="18">
        <v>34.545454545454547</v>
      </c>
      <c r="F13" s="109"/>
      <c r="G13" s="108" t="s">
        <v>3</v>
      </c>
      <c r="H13" s="16">
        <f>[1]ASHO1203!I12</f>
        <v>2</v>
      </c>
      <c r="I13" s="16">
        <f>[1]ASHO1203!J12</f>
        <v>2</v>
      </c>
      <c r="J13" s="15">
        <f>[1]ASHO1203!K12</f>
        <v>2</v>
      </c>
      <c r="K13" s="15">
        <f>[1]ASHO1203!L12</f>
        <v>2</v>
      </c>
      <c r="L13" s="15">
        <f>[1]ASHO1203!M12</f>
        <v>2</v>
      </c>
      <c r="M13" s="15">
        <f>[1]ASHO1203!N12</f>
        <v>2</v>
      </c>
      <c r="N13" s="15">
        <f>[1]ASHO1203!O12</f>
        <v>1</v>
      </c>
      <c r="O13" s="15">
        <f>[1]ASHO1203!P12</f>
        <v>2</v>
      </c>
      <c r="P13" s="15">
        <f>[1]ASHO1203!Q12</f>
        <v>2</v>
      </c>
      <c r="Q13" s="15">
        <f>[1]ASHO1203!R12</f>
        <v>2</v>
      </c>
      <c r="R13" s="15">
        <f>[1]ASHO1203!S12</f>
        <v>2</v>
      </c>
      <c r="S13" s="15">
        <f>[1]ASHO1203!T12</f>
        <v>1</v>
      </c>
      <c r="T13" s="80">
        <f>[1]ASHO1203!U12</f>
        <v>2</v>
      </c>
    </row>
    <row r="14" spans="1:23" ht="24.95" customHeight="1" x14ac:dyDescent="0.25">
      <c r="A14" s="2">
        <v>4</v>
      </c>
      <c r="B14" s="150">
        <v>170804130006</v>
      </c>
      <c r="C14" s="18">
        <v>34.444444444444443</v>
      </c>
      <c r="D14" s="3"/>
      <c r="E14" s="18">
        <v>28.181818181818183</v>
      </c>
      <c r="F14" s="109"/>
      <c r="G14" s="101" t="s">
        <v>87</v>
      </c>
      <c r="H14" s="16">
        <f>[1]ASHO1203!I13</f>
        <v>2</v>
      </c>
      <c r="I14" s="16">
        <f>[1]ASHO1203!J13</f>
        <v>2</v>
      </c>
      <c r="J14" s="15">
        <f>[1]ASHO1203!K13</f>
        <v>2</v>
      </c>
      <c r="K14" s="15">
        <f>[1]ASHO1203!L13</f>
        <v>1</v>
      </c>
      <c r="L14" s="15">
        <f>[1]ASHO1203!M13</f>
        <v>1</v>
      </c>
      <c r="M14" s="15">
        <f>[1]ASHO1203!N13</f>
        <v>1</v>
      </c>
      <c r="N14" s="15">
        <f>[1]ASHO1203!O13</f>
        <v>2</v>
      </c>
      <c r="O14" s="15">
        <f>[1]ASHO1203!P13</f>
        <v>2</v>
      </c>
      <c r="P14" s="15">
        <f>[1]ASHO1203!Q13</f>
        <v>2</v>
      </c>
      <c r="Q14" s="15">
        <f>[1]ASHO1203!R13</f>
        <v>2</v>
      </c>
      <c r="R14" s="15">
        <f>[1]ASHO1203!S13</f>
        <v>2</v>
      </c>
      <c r="S14" s="15"/>
      <c r="T14" s="80">
        <f>[1]ASHO1203!U13</f>
        <v>1</v>
      </c>
    </row>
    <row r="15" spans="1:23" ht="35.450000000000003" customHeight="1" x14ac:dyDescent="0.25">
      <c r="A15" s="2">
        <v>5</v>
      </c>
      <c r="B15" s="150">
        <v>170804130009</v>
      </c>
      <c r="C15" s="18">
        <v>36.666666666666664</v>
      </c>
      <c r="D15" s="3"/>
      <c r="E15" s="18">
        <v>30.90909090909091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1.75</v>
      </c>
      <c r="J15" s="59">
        <f t="shared" si="0"/>
        <v>2</v>
      </c>
      <c r="K15" s="59">
        <f t="shared" si="0"/>
        <v>1.5</v>
      </c>
      <c r="L15" s="59">
        <f t="shared" si="0"/>
        <v>1.5</v>
      </c>
      <c r="M15" s="59">
        <f t="shared" si="0"/>
        <v>1.6666666666666667</v>
      </c>
      <c r="N15" s="59">
        <f t="shared" si="0"/>
        <v>1.3333333333333333</v>
      </c>
      <c r="O15" s="59">
        <f t="shared" si="0"/>
        <v>2</v>
      </c>
      <c r="P15" s="59">
        <f t="shared" si="0"/>
        <v>2</v>
      </c>
      <c r="Q15" s="59">
        <f t="shared" si="0"/>
        <v>2</v>
      </c>
      <c r="R15" s="59">
        <f t="shared" si="0"/>
        <v>2</v>
      </c>
      <c r="S15" s="59">
        <f t="shared" si="0"/>
        <v>1</v>
      </c>
      <c r="T15" s="59">
        <f t="shared" si="0"/>
        <v>1.5</v>
      </c>
    </row>
    <row r="16" spans="1:23" ht="38.1" customHeight="1" x14ac:dyDescent="0.25">
      <c r="A16" s="2">
        <v>6</v>
      </c>
      <c r="B16" s="150">
        <v>170804130010</v>
      </c>
      <c r="C16" s="18">
        <v>40</v>
      </c>
      <c r="D16" s="3"/>
      <c r="E16" s="18">
        <v>32.727272727272727</v>
      </c>
      <c r="F16" s="109"/>
      <c r="G16" s="102" t="s">
        <v>1</v>
      </c>
      <c r="H16" s="103">
        <f>(73.13*H15)/100</f>
        <v>1.4625999999999999</v>
      </c>
      <c r="I16" s="103">
        <f t="shared" ref="I16:T16" si="1">(73.13*I15)/100</f>
        <v>1.2797749999999999</v>
      </c>
      <c r="J16" s="103">
        <f t="shared" si="1"/>
        <v>1.4625999999999999</v>
      </c>
      <c r="K16" s="103">
        <f t="shared" si="1"/>
        <v>1.0969499999999999</v>
      </c>
      <c r="L16" s="103">
        <f t="shared" si="1"/>
        <v>1.0969499999999999</v>
      </c>
      <c r="M16" s="103">
        <f t="shared" si="1"/>
        <v>1.2188333333333332</v>
      </c>
      <c r="N16" s="103">
        <f t="shared" si="1"/>
        <v>0.97506666666666664</v>
      </c>
      <c r="O16" s="103">
        <f t="shared" si="1"/>
        <v>1.4625999999999999</v>
      </c>
      <c r="P16" s="103">
        <f t="shared" si="1"/>
        <v>1.4625999999999999</v>
      </c>
      <c r="Q16" s="103">
        <f t="shared" si="1"/>
        <v>1.4625999999999999</v>
      </c>
      <c r="R16" s="103">
        <f t="shared" si="1"/>
        <v>1.4625999999999999</v>
      </c>
      <c r="S16" s="103">
        <f t="shared" si="1"/>
        <v>0.73129999999999995</v>
      </c>
      <c r="T16" s="103">
        <f t="shared" si="1"/>
        <v>1.0969499999999999</v>
      </c>
    </row>
    <row r="17" spans="1:22" ht="24.95" customHeight="1" x14ac:dyDescent="0.25">
      <c r="A17" s="2">
        <v>7</v>
      </c>
      <c r="B17" s="150">
        <v>170804130012</v>
      </c>
      <c r="C17" s="18">
        <v>34.444444444444443</v>
      </c>
      <c r="D17" s="3"/>
      <c r="E17" s="18">
        <v>26.363636363636363</v>
      </c>
      <c r="F17" s="3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1:22" ht="41.1" customHeight="1" x14ac:dyDescent="0.25">
      <c r="A18" s="2">
        <v>8</v>
      </c>
      <c r="B18" s="150">
        <v>170804130017</v>
      </c>
      <c r="C18" s="18">
        <v>6.666666666666667</v>
      </c>
      <c r="D18" s="3"/>
      <c r="E18" s="18">
        <v>3.6363636363636362</v>
      </c>
      <c r="F18" s="49"/>
    </row>
    <row r="19" spans="1:22" ht="24.95" customHeight="1" x14ac:dyDescent="0.25">
      <c r="A19" s="2">
        <v>9</v>
      </c>
      <c r="B19" s="150">
        <v>170804130021</v>
      </c>
      <c r="C19" s="18">
        <v>31.111111111111111</v>
      </c>
      <c r="D19" s="3"/>
      <c r="E19" s="18">
        <v>35.454545454545453</v>
      </c>
      <c r="F19" s="49"/>
    </row>
    <row r="20" spans="1:22" ht="24.95" customHeight="1" x14ac:dyDescent="0.25">
      <c r="A20" s="2">
        <v>10</v>
      </c>
      <c r="B20" s="150">
        <v>170804130022</v>
      </c>
      <c r="C20" s="18">
        <v>32.222222222222221</v>
      </c>
      <c r="D20" s="3"/>
      <c r="E20" s="18">
        <v>23.636363636363637</v>
      </c>
      <c r="F20" s="49"/>
    </row>
    <row r="21" spans="1:22" ht="24.95" customHeight="1" x14ac:dyDescent="0.25">
      <c r="A21" s="2">
        <v>11</v>
      </c>
      <c r="B21" s="150">
        <v>170804130027</v>
      </c>
      <c r="C21" s="18">
        <v>35.555555555555557</v>
      </c>
      <c r="D21" s="3"/>
      <c r="E21" s="18">
        <v>25.454545454545453</v>
      </c>
      <c r="F21" s="49"/>
      <c r="J21" s="7"/>
      <c r="K21" s="7"/>
    </row>
    <row r="22" spans="1:22" ht="31.5" customHeight="1" x14ac:dyDescent="0.25">
      <c r="A22" s="2">
        <v>12</v>
      </c>
      <c r="B22" s="150">
        <v>170804130028</v>
      </c>
      <c r="C22" s="18">
        <v>38.888888888888886</v>
      </c>
      <c r="D22" s="3"/>
      <c r="E22" s="18">
        <v>26.363636363636363</v>
      </c>
      <c r="F22" s="49"/>
      <c r="H22" s="104"/>
      <c r="I22" s="165"/>
      <c r="J22" s="165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150">
        <v>170804130031</v>
      </c>
      <c r="C23" s="18">
        <v>34.444444444444443</v>
      </c>
      <c r="D23" s="3"/>
      <c r="E23" s="18">
        <v>25.454545454545453</v>
      </c>
      <c r="F23" s="49"/>
      <c r="H23" s="111"/>
      <c r="I23" s="84"/>
      <c r="J23" s="84"/>
      <c r="M23" s="7"/>
      <c r="N23" s="7"/>
      <c r="O23" s="7"/>
      <c r="P23" s="7"/>
      <c r="Q23" s="7"/>
    </row>
    <row r="24" spans="1:22" ht="24.95" customHeight="1" x14ac:dyDescent="0.25">
      <c r="A24" s="2">
        <v>14</v>
      </c>
      <c r="B24" s="150">
        <v>170804130032</v>
      </c>
      <c r="C24" s="18">
        <v>35.555555555555557</v>
      </c>
      <c r="D24" s="3"/>
      <c r="E24" s="18">
        <v>22.727272727272727</v>
      </c>
      <c r="F24" s="49"/>
      <c r="H24" s="2"/>
      <c r="N24" s="7"/>
      <c r="O24" s="7"/>
      <c r="P24" s="7"/>
      <c r="Q24" s="7"/>
      <c r="R24" s="7"/>
    </row>
    <row r="25" spans="1:22" ht="24.95" customHeight="1" x14ac:dyDescent="0.25">
      <c r="A25" s="2">
        <v>15</v>
      </c>
      <c r="B25" s="150">
        <v>170804130033</v>
      </c>
      <c r="C25" s="18">
        <v>31.111111111111111</v>
      </c>
      <c r="D25" s="112"/>
      <c r="E25" s="18">
        <v>23.636363636363637</v>
      </c>
      <c r="F25" s="113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150">
        <v>170804130036</v>
      </c>
      <c r="C26" s="18">
        <v>36.666666666666664</v>
      </c>
      <c r="D26" s="3"/>
      <c r="E26" s="18">
        <v>27.272727272727273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150">
        <v>170804130045</v>
      </c>
      <c r="C27" s="18">
        <v>38.888888888888886</v>
      </c>
      <c r="D27" s="3"/>
      <c r="E27" s="18">
        <v>29.09090909090909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150">
        <v>170804130047</v>
      </c>
      <c r="C28" s="18">
        <v>35.555555555555557</v>
      </c>
      <c r="D28" s="3"/>
      <c r="E28" s="18">
        <v>23.636363636363637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150">
        <v>170804130048</v>
      </c>
      <c r="C29" s="18">
        <v>41.111111111111114</v>
      </c>
      <c r="D29" s="3"/>
      <c r="E29" s="18">
        <v>28.181818181818183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150">
        <v>170804130049</v>
      </c>
      <c r="C30" s="18">
        <v>33.333333333333336</v>
      </c>
      <c r="D30" s="3"/>
      <c r="E30" s="18">
        <v>24.545454545454547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150">
        <v>170804130050</v>
      </c>
      <c r="C31" s="18">
        <v>34.444444444444443</v>
      </c>
      <c r="D31" s="3"/>
      <c r="E31" s="18">
        <v>24.545454545454547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150">
        <v>170804130051</v>
      </c>
      <c r="C32" s="18">
        <v>34.444444444444443</v>
      </c>
      <c r="D32" s="3"/>
      <c r="E32" s="18">
        <v>26.363636363636363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150">
        <v>170804130052</v>
      </c>
      <c r="C33" s="18">
        <v>37.777777777777779</v>
      </c>
      <c r="D33" s="3"/>
      <c r="E33" s="18">
        <v>32.727272727272727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150">
        <v>170804130053</v>
      </c>
      <c r="C34" s="18">
        <v>35.555555555555557</v>
      </c>
      <c r="D34" s="3"/>
      <c r="E34" s="18">
        <v>21.818181818181817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150">
        <v>170804130054</v>
      </c>
      <c r="C35" s="18">
        <v>36.666666666666664</v>
      </c>
      <c r="D35" s="3"/>
      <c r="E35" s="18">
        <v>26.363636363636363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</row>
    <row r="36" spans="1:23" ht="24.95" customHeight="1" x14ac:dyDescent="0.25">
      <c r="A36" s="2">
        <v>26</v>
      </c>
      <c r="B36" s="150">
        <v>170804130056</v>
      </c>
      <c r="C36" s="18">
        <v>36.666666666666664</v>
      </c>
      <c r="D36" s="3"/>
      <c r="E36" s="18">
        <v>20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</row>
    <row r="37" spans="1:23" ht="24.95" customHeight="1" x14ac:dyDescent="0.25">
      <c r="A37" s="2">
        <v>27</v>
      </c>
      <c r="B37" s="150">
        <v>170804130057</v>
      </c>
      <c r="C37" s="18">
        <v>34.444444444444443</v>
      </c>
      <c r="D37" s="3"/>
      <c r="E37" s="18">
        <v>29.09090909090909</v>
      </c>
      <c r="F37" s="49"/>
    </row>
    <row r="38" spans="1:23" ht="24.95" customHeight="1" x14ac:dyDescent="0.25">
      <c r="A38" s="2">
        <v>28</v>
      </c>
      <c r="B38" s="150">
        <v>170804130058</v>
      </c>
      <c r="C38" s="18">
        <v>35.555555555555557</v>
      </c>
      <c r="D38" s="3"/>
      <c r="E38" s="18">
        <v>28.181818181818183</v>
      </c>
      <c r="F38" s="49"/>
    </row>
    <row r="39" spans="1:23" ht="24.95" customHeight="1" x14ac:dyDescent="0.25">
      <c r="A39" s="2">
        <v>29</v>
      </c>
      <c r="B39" s="150">
        <v>170804130059</v>
      </c>
      <c r="C39" s="18">
        <v>35.555555555555557</v>
      </c>
      <c r="D39" s="3"/>
      <c r="E39" s="18">
        <v>15.454545454545455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150">
        <v>170804130060</v>
      </c>
      <c r="C40" s="18">
        <v>34.444444444444443</v>
      </c>
      <c r="D40" s="3"/>
      <c r="E40" s="18">
        <v>34.545454545454547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150">
        <v>170804130061</v>
      </c>
      <c r="C41" s="18">
        <v>36.666666666666664</v>
      </c>
      <c r="D41" s="3"/>
      <c r="E41" s="18">
        <v>24.545454545454547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150">
        <v>170804130062</v>
      </c>
      <c r="C42" s="18">
        <v>35.555555555555557</v>
      </c>
      <c r="D42" s="3"/>
      <c r="E42" s="18">
        <v>25.454545454545453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150">
        <v>170804130063</v>
      </c>
      <c r="C43" s="18">
        <v>34.444444444444443</v>
      </c>
      <c r="D43" s="3"/>
      <c r="E43" s="18">
        <v>29.09090909090909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150">
        <v>170804130064</v>
      </c>
      <c r="C44" s="18">
        <v>36.666666666666664</v>
      </c>
      <c r="D44" s="3"/>
      <c r="E44" s="18">
        <v>29.09090909090909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150">
        <v>170804130065</v>
      </c>
      <c r="C45" s="18">
        <v>34.444444444444443</v>
      </c>
      <c r="D45" s="3"/>
      <c r="E45" s="18">
        <v>24.545454545454547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150">
        <v>170804130066</v>
      </c>
      <c r="C46" s="18">
        <v>38.888888888888886</v>
      </c>
      <c r="D46" s="3"/>
      <c r="E46" s="18">
        <v>28.181818181818183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150">
        <v>170804130067</v>
      </c>
      <c r="C47" s="18">
        <v>41.111111111111114</v>
      </c>
      <c r="D47" s="3"/>
      <c r="E47" s="18">
        <v>31.818181818181817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150">
        <v>170804130069</v>
      </c>
      <c r="C48" s="18">
        <v>46.666666666666664</v>
      </c>
      <c r="D48" s="3"/>
      <c r="E48" s="18">
        <v>39.090909090909093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150">
        <v>170804130071</v>
      </c>
      <c r="C49" s="18">
        <v>37.777777777777779</v>
      </c>
      <c r="D49" s="3"/>
      <c r="E49" s="18">
        <v>25.454545454545453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150">
        <v>170804130075</v>
      </c>
      <c r="C50" s="18">
        <v>34.444444444444443</v>
      </c>
      <c r="D50" s="3"/>
      <c r="E50" s="18">
        <v>32.727272727272727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</row>
    <row r="51" spans="1:22" ht="24.95" customHeight="1" x14ac:dyDescent="0.25">
      <c r="A51" s="2">
        <v>41</v>
      </c>
      <c r="B51" s="150">
        <v>170804130076</v>
      </c>
      <c r="C51" s="18">
        <v>35.555555555555557</v>
      </c>
      <c r="D51" s="3"/>
      <c r="E51" s="18">
        <v>36.363636363636367</v>
      </c>
      <c r="F51" s="49"/>
    </row>
    <row r="52" spans="1:22" ht="24.95" customHeight="1" x14ac:dyDescent="0.25">
      <c r="A52" s="2">
        <v>42</v>
      </c>
      <c r="B52" s="150">
        <v>170804130077</v>
      </c>
      <c r="C52" s="18">
        <v>34.444444444444443</v>
      </c>
      <c r="D52" s="112"/>
      <c r="E52" s="18">
        <v>37.272727272727273</v>
      </c>
      <c r="F52" s="113"/>
    </row>
    <row r="53" spans="1:22" ht="24.95" customHeight="1" x14ac:dyDescent="0.25">
      <c r="A53" s="2">
        <v>43</v>
      </c>
      <c r="B53" s="150">
        <v>170804130078</v>
      </c>
      <c r="C53" s="18">
        <v>36.666666666666664</v>
      </c>
      <c r="D53" s="112"/>
      <c r="E53" s="18">
        <v>35.454545454545453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150">
        <v>170804130079</v>
      </c>
      <c r="C54" s="18">
        <v>43.333333333333336</v>
      </c>
      <c r="D54" s="3"/>
      <c r="E54" s="18">
        <v>36.363636363636367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150">
        <v>170804130080</v>
      </c>
      <c r="C55" s="18">
        <v>35.555555555555557</v>
      </c>
      <c r="D55" s="3"/>
      <c r="E55" s="18">
        <v>27.272727272727273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150">
        <v>170804130081</v>
      </c>
      <c r="C56" s="18">
        <v>36.666666666666664</v>
      </c>
      <c r="D56" s="3"/>
      <c r="E56" s="18">
        <v>27.272727272727273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150">
        <v>170804130082</v>
      </c>
      <c r="C57" s="18">
        <v>34.444444444444443</v>
      </c>
      <c r="D57" s="3"/>
      <c r="E57" s="18">
        <v>31.818181818181817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150">
        <v>170804130083</v>
      </c>
      <c r="C58" s="18">
        <v>31.111111111111111</v>
      </c>
      <c r="D58" s="3"/>
      <c r="E58" s="18">
        <v>29.09090909090909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150">
        <v>170804130084</v>
      </c>
      <c r="C59" s="18">
        <v>34.444444444444443</v>
      </c>
      <c r="D59" s="3"/>
      <c r="E59" s="18">
        <v>32.727272727272727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150">
        <v>170804130085</v>
      </c>
      <c r="C60" s="18">
        <v>36.666666666666664</v>
      </c>
      <c r="D60" s="3"/>
      <c r="E60" s="18">
        <v>30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150">
        <v>170804130086</v>
      </c>
      <c r="C61" s="18">
        <v>41.111111111111114</v>
      </c>
      <c r="D61" s="3"/>
      <c r="E61" s="18">
        <v>32.727272727272727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150">
        <v>170804130089</v>
      </c>
      <c r="C62" s="18">
        <v>37.777777777777779</v>
      </c>
      <c r="D62" s="3"/>
      <c r="E62" s="18">
        <v>33.636363636363633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150">
        <v>170804130090</v>
      </c>
      <c r="C63" s="18">
        <v>38.888888888888886</v>
      </c>
      <c r="D63" s="3"/>
      <c r="E63" s="18">
        <v>27.272727272727273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150">
        <v>170804130091</v>
      </c>
      <c r="C64" s="18">
        <v>42.222222222222221</v>
      </c>
      <c r="D64" s="3"/>
      <c r="E64" s="18">
        <v>32.727272727272727</v>
      </c>
      <c r="F64" s="49"/>
    </row>
    <row r="65" spans="1:7" ht="24.95" customHeight="1" x14ac:dyDescent="0.25">
      <c r="A65" s="2">
        <v>55</v>
      </c>
      <c r="B65" s="150">
        <v>170804130092</v>
      </c>
      <c r="C65" s="18">
        <v>36.666666666666664</v>
      </c>
      <c r="D65" s="3"/>
      <c r="E65" s="18">
        <v>36.363636363636367</v>
      </c>
      <c r="F65" s="49"/>
    </row>
    <row r="66" spans="1:7" ht="24.95" customHeight="1" x14ac:dyDescent="0.25">
      <c r="A66" s="2">
        <v>56</v>
      </c>
      <c r="B66" s="150">
        <v>170804130093</v>
      </c>
      <c r="C66" s="18">
        <v>34.444444444444443</v>
      </c>
      <c r="D66" s="3"/>
      <c r="E66" s="18">
        <v>22.727272727272727</v>
      </c>
      <c r="F66" s="49"/>
    </row>
    <row r="67" spans="1:7" ht="24.95" customHeight="1" x14ac:dyDescent="0.25">
      <c r="A67" s="2">
        <v>57</v>
      </c>
      <c r="B67" s="150">
        <v>170804130094</v>
      </c>
      <c r="C67" s="18">
        <v>33.333333333333336</v>
      </c>
      <c r="D67" s="3"/>
      <c r="E67" s="18">
        <v>30</v>
      </c>
      <c r="F67" s="49"/>
    </row>
    <row r="68" spans="1:7" ht="24.95" customHeight="1" x14ac:dyDescent="0.25">
      <c r="A68" s="2">
        <v>58</v>
      </c>
      <c r="B68" s="150">
        <v>170804130096</v>
      </c>
      <c r="C68" s="18">
        <v>7.7777777777777777</v>
      </c>
      <c r="D68" s="3"/>
      <c r="E68" s="18">
        <v>0</v>
      </c>
      <c r="F68" s="49"/>
    </row>
    <row r="69" spans="1:7" ht="24.95" customHeight="1" x14ac:dyDescent="0.25">
      <c r="A69" s="2">
        <v>59</v>
      </c>
      <c r="B69" s="150">
        <v>170804130097</v>
      </c>
      <c r="C69" s="18">
        <v>36.666666666666664</v>
      </c>
      <c r="D69" s="3"/>
      <c r="E69" s="18">
        <v>30</v>
      </c>
      <c r="F69" s="49"/>
    </row>
    <row r="70" spans="1:7" ht="24.95" customHeight="1" x14ac:dyDescent="0.25">
      <c r="A70" s="2">
        <v>60</v>
      </c>
      <c r="B70" s="150">
        <v>170804130099</v>
      </c>
      <c r="C70" s="18">
        <v>34.444444444444443</v>
      </c>
      <c r="D70" s="3"/>
      <c r="E70" s="18">
        <v>30.90909090909091</v>
      </c>
      <c r="F70" s="49"/>
    </row>
    <row r="71" spans="1:7" ht="24.95" customHeight="1" x14ac:dyDescent="0.25">
      <c r="A71" s="2">
        <v>61</v>
      </c>
      <c r="B71" s="150">
        <v>170804130101</v>
      </c>
      <c r="C71" s="18">
        <v>14.444444444444445</v>
      </c>
      <c r="D71" s="3"/>
      <c r="E71" s="18">
        <v>4.5454545454545459</v>
      </c>
      <c r="F71" s="49"/>
    </row>
    <row r="72" spans="1:7" ht="24.95" customHeight="1" x14ac:dyDescent="0.25">
      <c r="A72" s="2">
        <v>62</v>
      </c>
      <c r="B72" s="150">
        <v>170804130102</v>
      </c>
      <c r="C72" s="18">
        <v>40</v>
      </c>
      <c r="D72" s="3"/>
      <c r="E72" s="18">
        <v>30.90909090909091</v>
      </c>
      <c r="F72" s="49"/>
    </row>
    <row r="73" spans="1:7" ht="24.95" customHeight="1" x14ac:dyDescent="0.25">
      <c r="A73" s="2">
        <v>63</v>
      </c>
      <c r="B73" s="151">
        <v>170804130103</v>
      </c>
      <c r="C73" s="18">
        <v>34.444444444444443</v>
      </c>
      <c r="D73" s="3"/>
      <c r="E73" s="18">
        <v>25.454545454545453</v>
      </c>
      <c r="F73" s="49"/>
    </row>
    <row r="74" spans="1:7" ht="24.95" customHeight="1" x14ac:dyDescent="0.25">
      <c r="A74" s="2">
        <v>64</v>
      </c>
      <c r="B74" s="151">
        <v>170804130104</v>
      </c>
      <c r="C74" s="18">
        <v>38.888888888888886</v>
      </c>
      <c r="D74" s="3"/>
      <c r="E74" s="18">
        <v>33.636363636363633</v>
      </c>
      <c r="F74" s="49"/>
    </row>
    <row r="75" spans="1:7" ht="24.95" customHeight="1" x14ac:dyDescent="0.25">
      <c r="A75" s="2">
        <v>65</v>
      </c>
      <c r="B75" s="151">
        <v>170804130105</v>
      </c>
      <c r="C75" s="18">
        <v>38.888888888888886</v>
      </c>
      <c r="D75" s="3"/>
      <c r="E75" s="18">
        <v>36.363636363636367</v>
      </c>
      <c r="F75" s="49"/>
    </row>
    <row r="76" spans="1:7" ht="24.95" customHeight="1" x14ac:dyDescent="0.25">
      <c r="A76" s="2">
        <v>66</v>
      </c>
      <c r="B76" s="151">
        <v>170804130106</v>
      </c>
      <c r="C76" s="18">
        <v>40</v>
      </c>
      <c r="D76" s="3"/>
      <c r="E76" s="18">
        <v>30.90909090909091</v>
      </c>
      <c r="F76" s="49"/>
    </row>
    <row r="77" spans="1:7" ht="24.95" customHeight="1" x14ac:dyDescent="0.25">
      <c r="A77" s="2">
        <v>67</v>
      </c>
      <c r="B77" s="151">
        <v>170804130107</v>
      </c>
      <c r="C77" s="18">
        <v>35.555555555555557</v>
      </c>
      <c r="D77" s="3"/>
      <c r="E77" s="18">
        <v>28.181818181818183</v>
      </c>
      <c r="F77" s="49"/>
    </row>
    <row r="78" spans="1:7" ht="24.95" customHeight="1" x14ac:dyDescent="0.25">
      <c r="A78" s="2">
        <v>68</v>
      </c>
      <c r="B78" s="151">
        <v>170804130108</v>
      </c>
      <c r="C78" s="18">
        <v>40</v>
      </c>
      <c r="D78" s="3"/>
      <c r="E78" s="18">
        <v>32.727272727272727</v>
      </c>
      <c r="F78" s="49"/>
    </row>
    <row r="79" spans="1:7" ht="24.95" customHeight="1" x14ac:dyDescent="0.25">
      <c r="A79" s="2">
        <v>69</v>
      </c>
      <c r="B79" s="151">
        <v>170804130109</v>
      </c>
      <c r="C79" s="18">
        <v>34.444444444444443</v>
      </c>
      <c r="D79" s="3"/>
      <c r="E79" s="18">
        <v>21.818181818181817</v>
      </c>
      <c r="F79" s="49"/>
    </row>
    <row r="80" spans="1:7" ht="24.95" customHeight="1" x14ac:dyDescent="0.25">
      <c r="A80" s="2">
        <v>70</v>
      </c>
      <c r="B80" s="151">
        <v>170804130110</v>
      </c>
      <c r="C80" s="18">
        <v>41.111111111111114</v>
      </c>
      <c r="D80" s="112"/>
      <c r="E80" s="18">
        <v>29.09090909090909</v>
      </c>
      <c r="F80" s="113"/>
      <c r="G80" s="5"/>
    </row>
    <row r="81" spans="1:23" ht="24.95" customHeight="1" x14ac:dyDescent="0.25">
      <c r="A81" s="2">
        <v>71</v>
      </c>
      <c r="B81" s="151">
        <v>170804130112</v>
      </c>
      <c r="C81" s="18">
        <v>36.666666666666664</v>
      </c>
      <c r="D81" s="112"/>
      <c r="E81" s="18">
        <v>34.545454545454547</v>
      </c>
      <c r="F81" s="113"/>
      <c r="G81" s="5"/>
      <c r="H81"/>
      <c r="I81"/>
    </row>
    <row r="82" spans="1:23" ht="24.95" customHeight="1" x14ac:dyDescent="0.25">
      <c r="A82" s="2">
        <v>72</v>
      </c>
      <c r="B82" s="151">
        <v>170804130113</v>
      </c>
      <c r="C82" s="18">
        <v>33.333333333333336</v>
      </c>
      <c r="D82" s="3"/>
      <c r="E82" s="18">
        <v>33.636363636363633</v>
      </c>
      <c r="F82" s="49"/>
      <c r="G82" s="5"/>
      <c r="H82"/>
      <c r="I82"/>
    </row>
    <row r="83" spans="1:23" ht="24.95" customHeight="1" x14ac:dyDescent="0.25">
      <c r="A83" s="2">
        <v>73</v>
      </c>
      <c r="B83" s="151" t="s">
        <v>0</v>
      </c>
      <c r="C83" s="18">
        <v>34.444444444444443</v>
      </c>
      <c r="D83" s="5"/>
      <c r="E83" s="18">
        <v>31.818181818181817</v>
      </c>
      <c r="F83" s="5"/>
      <c r="G83" s="5"/>
      <c r="H83"/>
      <c r="I83"/>
    </row>
    <row r="84" spans="1:23" x14ac:dyDescent="0.25">
      <c r="A84" s="2">
        <v>74</v>
      </c>
      <c r="B84" s="151">
        <v>170804130118</v>
      </c>
      <c r="C84" s="18">
        <v>34.444444444444443</v>
      </c>
      <c r="D84" s="115"/>
      <c r="E84" s="18">
        <v>27.272727272727273</v>
      </c>
      <c r="F84" s="115"/>
      <c r="G84" s="5"/>
      <c r="H84"/>
      <c r="I84"/>
    </row>
    <row r="85" spans="1:23" s="6" customFormat="1" ht="15.75" x14ac:dyDescent="0.25">
      <c r="A85" s="2">
        <v>75</v>
      </c>
      <c r="B85" s="151">
        <v>170804130119</v>
      </c>
      <c r="C85" s="18">
        <v>41.111111111111114</v>
      </c>
      <c r="D85" s="5"/>
      <c r="E85" s="18">
        <v>27.272727272727273</v>
      </c>
      <c r="F85" s="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x14ac:dyDescent="0.25">
      <c r="A86" s="2">
        <v>76</v>
      </c>
      <c r="B86" s="151">
        <v>170804130120</v>
      </c>
      <c r="C86" s="18">
        <v>35.555555555555557</v>
      </c>
      <c r="D86" s="116"/>
      <c r="E86" s="18">
        <v>22.727272727272727</v>
      </c>
      <c r="F86" s="116"/>
      <c r="G86" s="5"/>
      <c r="H86"/>
      <c r="I86"/>
      <c r="W86" s="6"/>
    </row>
    <row r="87" spans="1:23" ht="15.75" x14ac:dyDescent="0.25">
      <c r="A87" s="2">
        <v>77</v>
      </c>
      <c r="B87" s="151">
        <v>170804130123</v>
      </c>
      <c r="C87" s="18">
        <v>44.444444444444443</v>
      </c>
      <c r="D87" s="5"/>
      <c r="E87" s="18">
        <v>28.181818181818183</v>
      </c>
      <c r="F87" s="5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3" x14ac:dyDescent="0.25">
      <c r="A88" s="2">
        <v>78</v>
      </c>
      <c r="B88" s="151">
        <v>170804130124</v>
      </c>
      <c r="C88" s="18">
        <v>34.444444444444443</v>
      </c>
      <c r="D88" s="5"/>
      <c r="E88" s="18">
        <v>13.636363636363637</v>
      </c>
      <c r="F88" s="5"/>
      <c r="G88" s="5"/>
      <c r="H88"/>
      <c r="I88"/>
    </row>
    <row r="89" spans="1:23" x14ac:dyDescent="0.25">
      <c r="A89" s="2">
        <v>79</v>
      </c>
      <c r="B89" s="151">
        <v>170804130125</v>
      </c>
      <c r="C89" s="18">
        <v>38.888888888888886</v>
      </c>
      <c r="D89" s="5"/>
      <c r="E89" s="18">
        <v>30.90909090909091</v>
      </c>
      <c r="F89" s="5"/>
      <c r="G89" s="5"/>
      <c r="H89"/>
      <c r="I89"/>
    </row>
    <row r="90" spans="1:23" x14ac:dyDescent="0.25">
      <c r="A90" s="2">
        <v>80</v>
      </c>
      <c r="B90" s="151">
        <v>170804130126</v>
      </c>
      <c r="C90" s="18">
        <v>46.666666666666664</v>
      </c>
      <c r="D90" s="5"/>
      <c r="E90" s="18">
        <v>39.090909090909093</v>
      </c>
      <c r="F90" s="5"/>
      <c r="G90" s="5"/>
      <c r="H90"/>
      <c r="I90"/>
    </row>
    <row r="91" spans="1:23" x14ac:dyDescent="0.25">
      <c r="A91" s="2">
        <v>81</v>
      </c>
      <c r="B91" s="151">
        <v>170804130127</v>
      </c>
      <c r="C91" s="18">
        <v>34.444444444444443</v>
      </c>
      <c r="D91" s="5"/>
      <c r="E91" s="18">
        <v>28.181818181818183</v>
      </c>
      <c r="F91" s="5"/>
      <c r="G91" s="5"/>
      <c r="H91"/>
      <c r="I91"/>
    </row>
    <row r="92" spans="1:23" s="6" customFormat="1" ht="15.75" x14ac:dyDescent="0.25">
      <c r="A92" s="2">
        <v>82</v>
      </c>
      <c r="B92" s="151">
        <v>170804130128</v>
      </c>
      <c r="C92" s="18">
        <v>40</v>
      </c>
      <c r="D92" s="5"/>
      <c r="E92" s="18">
        <v>27.272727272727273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x14ac:dyDescent="0.25">
      <c r="A93" s="2">
        <v>83</v>
      </c>
      <c r="B93" s="151">
        <v>170804130131</v>
      </c>
      <c r="C93" s="18">
        <v>32.222222222222221</v>
      </c>
      <c r="D93" s="5"/>
      <c r="E93" s="18">
        <v>29.09090909090909</v>
      </c>
      <c r="F93" s="5"/>
      <c r="G93" s="5"/>
      <c r="H93"/>
      <c r="I93"/>
      <c r="W93" s="6"/>
    </row>
    <row r="94" spans="1:23" ht="15.75" x14ac:dyDescent="0.25">
      <c r="A94" s="2">
        <v>84</v>
      </c>
      <c r="B94" s="151">
        <v>170804130132</v>
      </c>
      <c r="C94" s="18">
        <v>30</v>
      </c>
      <c r="D94" s="5"/>
      <c r="E94" s="18">
        <v>22.727272727272727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3" x14ac:dyDescent="0.25">
      <c r="A95" s="2">
        <v>85</v>
      </c>
      <c r="B95" s="151">
        <v>170804130133</v>
      </c>
      <c r="C95" s="18">
        <v>36.666666666666664</v>
      </c>
      <c r="D95" s="5"/>
      <c r="E95" s="18">
        <v>31.818181818181817</v>
      </c>
      <c r="F95" s="5"/>
      <c r="G95" s="5"/>
      <c r="H95"/>
      <c r="I95"/>
    </row>
    <row r="96" spans="1:23" x14ac:dyDescent="0.25">
      <c r="A96" s="2">
        <v>86</v>
      </c>
      <c r="B96" s="151">
        <v>170804130134</v>
      </c>
      <c r="C96" s="18">
        <v>33.333333333333336</v>
      </c>
      <c r="D96" s="5"/>
      <c r="E96" s="18">
        <v>29.09090909090909</v>
      </c>
      <c r="F96" s="5"/>
      <c r="G96" s="5"/>
      <c r="H96"/>
      <c r="I96"/>
    </row>
    <row r="97" spans="1:23" x14ac:dyDescent="0.25">
      <c r="A97" s="2">
        <v>87</v>
      </c>
      <c r="B97" s="151">
        <v>170804130135</v>
      </c>
      <c r="C97" s="18">
        <v>10</v>
      </c>
      <c r="D97" s="5"/>
      <c r="E97" s="18">
        <v>0</v>
      </c>
      <c r="F97" s="5"/>
      <c r="G97" s="5"/>
      <c r="H97"/>
      <c r="I97"/>
    </row>
    <row r="98" spans="1:23" x14ac:dyDescent="0.25">
      <c r="A98" s="2">
        <v>88</v>
      </c>
      <c r="B98" s="151">
        <v>170804130136</v>
      </c>
      <c r="C98" s="18">
        <v>37.777777777777779</v>
      </c>
      <c r="D98" s="5"/>
      <c r="E98" s="18">
        <v>24.545454545454547</v>
      </c>
      <c r="F98" s="5"/>
      <c r="G98" s="5"/>
      <c r="H98"/>
      <c r="I98"/>
    </row>
    <row r="99" spans="1:23" x14ac:dyDescent="0.25">
      <c r="A99" s="2">
        <v>89</v>
      </c>
      <c r="B99" s="151">
        <v>170804130137</v>
      </c>
      <c r="C99" s="18">
        <v>41.111111111111114</v>
      </c>
      <c r="D99" s="5"/>
      <c r="E99" s="18">
        <v>31.818181818181817</v>
      </c>
      <c r="F99" s="5"/>
      <c r="G99" s="5"/>
      <c r="H99"/>
      <c r="I99"/>
    </row>
    <row r="100" spans="1:23" s="6" customFormat="1" ht="15.75" x14ac:dyDescent="0.25">
      <c r="A100" s="2">
        <v>90</v>
      </c>
      <c r="B100" s="151">
        <v>170804130139</v>
      </c>
      <c r="C100" s="18">
        <v>41.111111111111114</v>
      </c>
      <c r="D100" s="5"/>
      <c r="E100" s="18">
        <v>35.454545454545453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x14ac:dyDescent="0.25">
      <c r="A101" s="2">
        <v>91</v>
      </c>
      <c r="B101" s="151">
        <v>170804130140</v>
      </c>
      <c r="C101" s="18">
        <v>44.444444444444443</v>
      </c>
      <c r="D101" s="5"/>
      <c r="E101" s="18">
        <v>34.545454545454547</v>
      </c>
      <c r="F101" s="5"/>
      <c r="G101" s="5"/>
      <c r="H101"/>
      <c r="I101"/>
      <c r="W101" s="6"/>
    </row>
    <row r="102" spans="1:23" ht="15.75" x14ac:dyDescent="0.25">
      <c r="A102" s="2">
        <v>92</v>
      </c>
      <c r="B102" s="151">
        <v>170804130142</v>
      </c>
      <c r="C102" s="18">
        <v>34.444444444444443</v>
      </c>
      <c r="D102" s="5"/>
      <c r="E102" s="18">
        <v>22.727272727272727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3" x14ac:dyDescent="0.25">
      <c r="A103" s="2">
        <v>93</v>
      </c>
      <c r="B103" s="151">
        <v>170804130143</v>
      </c>
      <c r="C103" s="18">
        <v>41.111111111111114</v>
      </c>
      <c r="E103" s="18">
        <v>35.454545454545453</v>
      </c>
      <c r="G103" s="5"/>
      <c r="H103"/>
      <c r="I103"/>
    </row>
    <row r="104" spans="1:23" x14ac:dyDescent="0.25">
      <c r="A104" s="2">
        <v>94</v>
      </c>
      <c r="B104" s="151">
        <v>170804130144</v>
      </c>
      <c r="C104" s="18">
        <v>37.777777777777779</v>
      </c>
      <c r="E104" s="18">
        <v>30</v>
      </c>
      <c r="G104" s="5"/>
      <c r="H104"/>
      <c r="I104"/>
    </row>
    <row r="105" spans="1:23" x14ac:dyDescent="0.25">
      <c r="A105" s="2">
        <v>95</v>
      </c>
      <c r="B105" s="151">
        <v>170804130145</v>
      </c>
      <c r="C105" s="18">
        <v>36.666666666666664</v>
      </c>
      <c r="E105" s="18">
        <v>28.181818181818183</v>
      </c>
      <c r="H105"/>
      <c r="I105"/>
    </row>
    <row r="106" spans="1:23" x14ac:dyDescent="0.25">
      <c r="A106" s="2">
        <v>96</v>
      </c>
      <c r="B106" s="151">
        <v>170804130146</v>
      </c>
      <c r="C106" s="18">
        <v>38.888888888888886</v>
      </c>
      <c r="E106" s="18">
        <v>37.272727272727273</v>
      </c>
    </row>
    <row r="107" spans="1:23" x14ac:dyDescent="0.25">
      <c r="A107" s="2">
        <v>97</v>
      </c>
      <c r="B107" s="151">
        <v>170804130147</v>
      </c>
      <c r="C107" s="18">
        <v>41.111111111111114</v>
      </c>
      <c r="E107" s="18">
        <v>36.363636363636367</v>
      </c>
    </row>
    <row r="108" spans="1:23" x14ac:dyDescent="0.25">
      <c r="A108" s="2">
        <v>98</v>
      </c>
      <c r="B108" s="151">
        <v>170804130148</v>
      </c>
      <c r="C108" s="18">
        <v>34.444444444444443</v>
      </c>
      <c r="E108" s="18">
        <v>21.818181818181817</v>
      </c>
    </row>
    <row r="109" spans="1:23" x14ac:dyDescent="0.25">
      <c r="A109" s="2">
        <v>99</v>
      </c>
      <c r="B109" s="151">
        <v>170804130149</v>
      </c>
      <c r="C109" s="18">
        <v>37.777777777777779</v>
      </c>
      <c r="E109" s="18">
        <v>17.272727272727273</v>
      </c>
    </row>
    <row r="110" spans="1:23" x14ac:dyDescent="0.25">
      <c r="A110" s="2">
        <v>100</v>
      </c>
      <c r="B110" s="151">
        <v>170804130150</v>
      </c>
      <c r="C110" s="18">
        <v>36.666666666666664</v>
      </c>
      <c r="E110" s="18">
        <v>25.454545454545453</v>
      </c>
    </row>
    <row r="111" spans="1:23" x14ac:dyDescent="0.25">
      <c r="A111" s="2">
        <v>101</v>
      </c>
      <c r="B111" s="151">
        <v>170804130151</v>
      </c>
      <c r="C111" s="18">
        <v>34.444444444444443</v>
      </c>
      <c r="E111" s="18">
        <v>29.09090909090909</v>
      </c>
    </row>
    <row r="112" spans="1:23" x14ac:dyDescent="0.25">
      <c r="A112" s="2">
        <v>102</v>
      </c>
      <c r="B112" s="151">
        <v>170804130152</v>
      </c>
      <c r="C112" s="18">
        <v>42.222222222222221</v>
      </c>
      <c r="E112" s="18">
        <v>32.727272727272727</v>
      </c>
    </row>
    <row r="113" spans="1:5" x14ac:dyDescent="0.25">
      <c r="A113" s="2">
        <v>103</v>
      </c>
      <c r="B113" s="151">
        <v>170804130154</v>
      </c>
      <c r="C113" s="18">
        <v>36.666666666666664</v>
      </c>
      <c r="E113" s="18">
        <v>23.636363636363637</v>
      </c>
    </row>
    <row r="114" spans="1:5" x14ac:dyDescent="0.25">
      <c r="A114" s="2">
        <v>104</v>
      </c>
      <c r="B114" s="151">
        <v>170804130155</v>
      </c>
      <c r="C114" s="18">
        <v>35.555555555555557</v>
      </c>
      <c r="E114" s="18">
        <v>24.545454545454547</v>
      </c>
    </row>
    <row r="115" spans="1:5" x14ac:dyDescent="0.25">
      <c r="A115" s="2">
        <v>105</v>
      </c>
      <c r="B115" s="151">
        <v>170804130157</v>
      </c>
      <c r="C115" s="18">
        <v>35.555555555555557</v>
      </c>
      <c r="E115" s="18">
        <v>26.363636363636363</v>
      </c>
    </row>
    <row r="116" spans="1:5" x14ac:dyDescent="0.25">
      <c r="A116" s="2">
        <v>106</v>
      </c>
      <c r="B116" s="151">
        <v>170804130158</v>
      </c>
      <c r="C116" s="18">
        <v>34.444444444444443</v>
      </c>
      <c r="E116" s="18">
        <v>13.636363636363637</v>
      </c>
    </row>
    <row r="117" spans="1:5" x14ac:dyDescent="0.25">
      <c r="A117" s="2">
        <v>107</v>
      </c>
      <c r="B117" s="151">
        <v>170804130159</v>
      </c>
      <c r="C117" s="18">
        <v>33.333333333333336</v>
      </c>
      <c r="E117" s="18">
        <v>30.90909090909091</v>
      </c>
    </row>
    <row r="118" spans="1:5" x14ac:dyDescent="0.25">
      <c r="A118" s="2">
        <v>108</v>
      </c>
      <c r="B118" s="151">
        <v>170804130160</v>
      </c>
      <c r="C118" s="18">
        <v>40</v>
      </c>
      <c r="E118" s="18">
        <v>39.090909090909093</v>
      </c>
    </row>
    <row r="119" spans="1:5" x14ac:dyDescent="0.25">
      <c r="A119" s="2">
        <v>109</v>
      </c>
      <c r="B119" s="151">
        <v>170804130161</v>
      </c>
      <c r="C119" s="18">
        <v>35.555555555555557</v>
      </c>
      <c r="E119" s="18">
        <v>27.272727272727273</v>
      </c>
    </row>
    <row r="120" spans="1:5" x14ac:dyDescent="0.25">
      <c r="A120" s="2">
        <v>110</v>
      </c>
      <c r="B120" s="151">
        <v>170804130162</v>
      </c>
      <c r="C120" s="18">
        <v>37.777777777777779</v>
      </c>
      <c r="E120" s="18">
        <v>34.545454545454547</v>
      </c>
    </row>
    <row r="121" spans="1:5" x14ac:dyDescent="0.25">
      <c r="A121" s="2">
        <v>111</v>
      </c>
      <c r="B121" s="151">
        <v>170804130163</v>
      </c>
      <c r="C121" s="18">
        <v>36.666666666666664</v>
      </c>
      <c r="E121" s="18">
        <v>33.636363636363633</v>
      </c>
    </row>
    <row r="122" spans="1:5" x14ac:dyDescent="0.25">
      <c r="A122" s="2">
        <v>112</v>
      </c>
      <c r="B122" s="151">
        <v>170804130166</v>
      </c>
      <c r="C122" s="18">
        <v>5.5555555555555554</v>
      </c>
      <c r="E122" s="18">
        <v>0</v>
      </c>
    </row>
    <row r="123" spans="1:5" x14ac:dyDescent="0.25">
      <c r="A123" s="2">
        <v>113</v>
      </c>
      <c r="B123" s="151">
        <v>170804130167</v>
      </c>
      <c r="C123" s="18">
        <v>41.111111111111114</v>
      </c>
      <c r="E123" s="18">
        <v>43.636363636363633</v>
      </c>
    </row>
    <row r="124" spans="1:5" x14ac:dyDescent="0.25">
      <c r="A124" s="2">
        <v>114</v>
      </c>
      <c r="B124" s="151">
        <v>170804130168</v>
      </c>
      <c r="C124" s="18">
        <v>34.444444444444443</v>
      </c>
      <c r="E124" s="18">
        <v>28.181818181818183</v>
      </c>
    </row>
    <row r="125" spans="1:5" x14ac:dyDescent="0.25">
      <c r="A125" s="2">
        <v>115</v>
      </c>
      <c r="B125" s="151">
        <v>170804130169</v>
      </c>
      <c r="C125" s="18">
        <v>35.555555555555557</v>
      </c>
      <c r="E125" s="18">
        <v>33.636363636363633</v>
      </c>
    </row>
    <row r="126" spans="1:5" x14ac:dyDescent="0.25">
      <c r="A126" s="2">
        <v>116</v>
      </c>
      <c r="B126" s="151">
        <v>170804130171</v>
      </c>
      <c r="C126" s="18">
        <v>33.333333333333336</v>
      </c>
      <c r="E126" s="18">
        <v>20</v>
      </c>
    </row>
    <row r="127" spans="1:5" x14ac:dyDescent="0.25">
      <c r="A127" s="2">
        <v>117</v>
      </c>
      <c r="B127" s="151">
        <v>170804130172</v>
      </c>
      <c r="C127" s="18">
        <v>35.555555555555557</v>
      </c>
      <c r="E127" s="18">
        <v>32.727272727272727</v>
      </c>
    </row>
    <row r="128" spans="1:5" x14ac:dyDescent="0.25">
      <c r="A128" s="2">
        <v>118</v>
      </c>
      <c r="B128" s="151">
        <v>170804130173</v>
      </c>
      <c r="C128" s="18">
        <v>35.555555555555557</v>
      </c>
      <c r="E128" s="18">
        <v>25.454545454545453</v>
      </c>
    </row>
    <row r="129" spans="1:5" x14ac:dyDescent="0.25">
      <c r="A129" s="2">
        <v>119</v>
      </c>
      <c r="B129" s="151">
        <v>170804130174</v>
      </c>
      <c r="C129" s="18">
        <v>36.666666666666664</v>
      </c>
      <c r="E129" s="18">
        <v>33.636363636363633</v>
      </c>
    </row>
    <row r="130" spans="1:5" x14ac:dyDescent="0.25">
      <c r="A130" s="2">
        <v>120</v>
      </c>
      <c r="B130" s="151">
        <v>170804130176</v>
      </c>
      <c r="C130" s="18">
        <v>47.777777777777779</v>
      </c>
      <c r="E130" s="18">
        <v>38.18181818181818</v>
      </c>
    </row>
    <row r="131" spans="1:5" x14ac:dyDescent="0.25">
      <c r="A131" s="2">
        <v>121</v>
      </c>
      <c r="B131" s="151">
        <v>170804130177</v>
      </c>
      <c r="C131" s="18">
        <v>41.111111111111114</v>
      </c>
      <c r="E131" s="18">
        <v>34.545454545454547</v>
      </c>
    </row>
    <row r="132" spans="1:5" x14ac:dyDescent="0.25">
      <c r="A132" s="2">
        <v>122</v>
      </c>
      <c r="B132" s="151">
        <v>170804130178</v>
      </c>
      <c r="C132" s="18">
        <v>33.333333333333336</v>
      </c>
      <c r="E132" s="18">
        <v>27.272727272727273</v>
      </c>
    </row>
    <row r="133" spans="1:5" x14ac:dyDescent="0.25">
      <c r="A133" s="2">
        <v>123</v>
      </c>
      <c r="B133" s="151">
        <v>170804130179</v>
      </c>
      <c r="C133" s="18">
        <v>33.333333333333336</v>
      </c>
      <c r="E133" s="18">
        <v>22.727272727272727</v>
      </c>
    </row>
    <row r="134" spans="1:5" x14ac:dyDescent="0.25">
      <c r="A134" s="2">
        <v>124</v>
      </c>
      <c r="B134" s="151">
        <v>170804130180</v>
      </c>
      <c r="C134" s="18">
        <v>35.555555555555557</v>
      </c>
      <c r="E134" s="18">
        <v>34.545454545454547</v>
      </c>
    </row>
    <row r="135" spans="1:5" x14ac:dyDescent="0.25">
      <c r="A135" s="2">
        <v>125</v>
      </c>
      <c r="B135" s="151">
        <v>170804130181</v>
      </c>
      <c r="C135" s="18">
        <v>35.555555555555557</v>
      </c>
      <c r="E135" s="18">
        <v>24.545454545454547</v>
      </c>
    </row>
    <row r="136" spans="1:5" x14ac:dyDescent="0.25">
      <c r="A136" s="2">
        <v>126</v>
      </c>
      <c r="B136" s="151">
        <v>170804130183</v>
      </c>
      <c r="C136" s="18">
        <v>38.888888888888886</v>
      </c>
      <c r="E136" s="18">
        <v>30.90909090909091</v>
      </c>
    </row>
    <row r="137" spans="1:5" x14ac:dyDescent="0.25">
      <c r="A137" s="2">
        <v>127</v>
      </c>
      <c r="B137" s="151">
        <v>170804130185</v>
      </c>
      <c r="C137" s="18">
        <v>34.444444444444443</v>
      </c>
      <c r="E137" s="18">
        <v>27.272727272727273</v>
      </c>
    </row>
    <row r="138" spans="1:5" x14ac:dyDescent="0.25">
      <c r="A138" s="2">
        <v>128</v>
      </c>
      <c r="B138" s="151">
        <v>170804130186</v>
      </c>
      <c r="C138" s="18">
        <v>35.555555555555557</v>
      </c>
      <c r="E138" s="18">
        <v>26.363636363636363</v>
      </c>
    </row>
    <row r="139" spans="1:5" x14ac:dyDescent="0.25">
      <c r="A139" s="2">
        <v>129</v>
      </c>
      <c r="B139" s="151">
        <v>170804130187</v>
      </c>
      <c r="C139" s="18">
        <v>33.333333333333336</v>
      </c>
      <c r="E139" s="18">
        <v>20.90909090909091</v>
      </c>
    </row>
    <row r="140" spans="1:5" x14ac:dyDescent="0.25">
      <c r="A140" s="2">
        <v>130</v>
      </c>
      <c r="B140" s="151">
        <v>170804130188</v>
      </c>
      <c r="C140" s="18">
        <v>35.555555555555557</v>
      </c>
      <c r="E140" s="18">
        <v>33.636363636363633</v>
      </c>
    </row>
    <row r="141" spans="1:5" x14ac:dyDescent="0.25">
      <c r="A141" s="2">
        <v>131</v>
      </c>
      <c r="B141" s="151">
        <v>170804130189</v>
      </c>
      <c r="C141" s="18">
        <v>35.555555555555557</v>
      </c>
      <c r="E141" s="18">
        <v>36.363636363636367</v>
      </c>
    </row>
    <row r="142" spans="1:5" x14ac:dyDescent="0.25">
      <c r="A142" s="2">
        <v>132</v>
      </c>
      <c r="B142" s="151">
        <v>170804130190</v>
      </c>
      <c r="C142" s="18">
        <v>38.888888888888886</v>
      </c>
      <c r="E142" s="18">
        <v>43.636363636363633</v>
      </c>
    </row>
    <row r="143" spans="1:5" x14ac:dyDescent="0.25">
      <c r="A143" s="2">
        <v>133</v>
      </c>
      <c r="B143" s="151">
        <v>170804130191</v>
      </c>
      <c r="C143" s="18">
        <v>41.111111111111114</v>
      </c>
      <c r="E143" s="18">
        <v>34.545454545454547</v>
      </c>
    </row>
    <row r="144" spans="1:5" x14ac:dyDescent="0.25">
      <c r="A144" s="2">
        <v>134</v>
      </c>
      <c r="B144" s="151">
        <v>170804130192</v>
      </c>
      <c r="C144" s="18">
        <v>33.333333333333336</v>
      </c>
      <c r="E144" s="18">
        <v>24.545454545454547</v>
      </c>
    </row>
    <row r="145" spans="1:5" x14ac:dyDescent="0.25">
      <c r="A145" s="2">
        <v>135</v>
      </c>
      <c r="B145" s="151">
        <v>170804130195</v>
      </c>
      <c r="C145" s="18">
        <v>42.222222222222221</v>
      </c>
      <c r="E145" s="18">
        <v>37.272727272727273</v>
      </c>
    </row>
    <row r="146" spans="1:5" x14ac:dyDescent="0.25">
      <c r="A146" s="2">
        <v>136</v>
      </c>
      <c r="B146" s="151">
        <v>170804130196</v>
      </c>
      <c r="C146" s="18">
        <v>33.333333333333336</v>
      </c>
      <c r="E146" s="18">
        <v>24.545454545454547</v>
      </c>
    </row>
    <row r="147" spans="1:5" x14ac:dyDescent="0.25">
      <c r="A147" s="2">
        <v>137</v>
      </c>
      <c r="B147" s="151">
        <v>170804130197</v>
      </c>
      <c r="C147" s="18">
        <v>36.666666666666664</v>
      </c>
      <c r="E147" s="18">
        <v>16.363636363636363</v>
      </c>
    </row>
    <row r="148" spans="1:5" x14ac:dyDescent="0.25">
      <c r="A148" s="2">
        <v>138</v>
      </c>
      <c r="B148" s="151">
        <v>170804130198</v>
      </c>
      <c r="C148" s="18">
        <v>36.666666666666664</v>
      </c>
      <c r="E148" s="18">
        <v>20.90909090909091</v>
      </c>
    </row>
    <row r="149" spans="1:5" x14ac:dyDescent="0.25">
      <c r="A149" s="2">
        <v>139</v>
      </c>
      <c r="B149" s="151">
        <v>170804130199</v>
      </c>
      <c r="C149" s="18">
        <v>34.444444444444443</v>
      </c>
      <c r="E149" s="18">
        <v>25.454545454545453</v>
      </c>
    </row>
    <row r="150" spans="1:5" x14ac:dyDescent="0.25">
      <c r="A150" s="2">
        <v>140</v>
      </c>
      <c r="B150" s="151">
        <v>170804130200</v>
      </c>
      <c r="C150" s="18">
        <v>35.555555555555557</v>
      </c>
      <c r="E150" s="18">
        <v>29.09090909090909</v>
      </c>
    </row>
    <row r="151" spans="1:5" x14ac:dyDescent="0.25">
      <c r="A151" s="2">
        <v>141</v>
      </c>
      <c r="B151" s="151">
        <v>170804130202</v>
      </c>
      <c r="C151" s="18">
        <v>35.555555555555557</v>
      </c>
      <c r="E151" s="18">
        <v>28.181818181818183</v>
      </c>
    </row>
    <row r="152" spans="1:5" x14ac:dyDescent="0.25">
      <c r="A152" s="2">
        <v>142</v>
      </c>
      <c r="B152" s="151">
        <v>170804130203</v>
      </c>
      <c r="C152" s="18">
        <v>36.666666666666664</v>
      </c>
      <c r="E152" s="18">
        <v>34.545454545454547</v>
      </c>
    </row>
    <row r="153" spans="1:5" x14ac:dyDescent="0.25">
      <c r="A153" s="2">
        <v>143</v>
      </c>
      <c r="B153" s="151">
        <v>170804130204</v>
      </c>
      <c r="C153" s="18">
        <v>35.555555555555557</v>
      </c>
      <c r="E153" s="18">
        <v>29.09090909090909</v>
      </c>
    </row>
    <row r="154" spans="1:5" x14ac:dyDescent="0.25">
      <c r="A154" s="2">
        <v>144</v>
      </c>
      <c r="B154" s="151">
        <v>170804130205</v>
      </c>
      <c r="C154" s="18">
        <v>34.444444444444443</v>
      </c>
      <c r="E154" s="18">
        <v>21.818181818181817</v>
      </c>
    </row>
    <row r="155" spans="1:5" x14ac:dyDescent="0.25">
      <c r="A155" s="2">
        <v>145</v>
      </c>
      <c r="B155" s="151">
        <v>170804130206</v>
      </c>
      <c r="C155" s="18">
        <v>37.777777777777779</v>
      </c>
      <c r="E155" s="18">
        <v>21.818181818181817</v>
      </c>
    </row>
    <row r="156" spans="1:5" x14ac:dyDescent="0.25">
      <c r="A156" s="2">
        <v>146</v>
      </c>
      <c r="B156" s="151">
        <v>170804130207</v>
      </c>
      <c r="C156" s="18">
        <v>41.111111111111114</v>
      </c>
      <c r="E156" s="18">
        <v>29.09090909090909</v>
      </c>
    </row>
    <row r="157" spans="1:5" x14ac:dyDescent="0.25">
      <c r="A157" s="2">
        <v>147</v>
      </c>
      <c r="B157" s="151">
        <v>170804130208</v>
      </c>
      <c r="C157" s="18">
        <v>40</v>
      </c>
      <c r="E157" s="18">
        <v>28.181818181818183</v>
      </c>
    </row>
    <row r="158" spans="1:5" x14ac:dyDescent="0.25">
      <c r="A158" s="2">
        <v>148</v>
      </c>
      <c r="B158" s="151">
        <v>170804130209</v>
      </c>
      <c r="C158" s="18">
        <v>45.555555555555557</v>
      </c>
      <c r="E158" s="18">
        <v>40</v>
      </c>
    </row>
    <row r="159" spans="1:5" x14ac:dyDescent="0.25">
      <c r="A159" s="2">
        <v>149</v>
      </c>
      <c r="B159" s="151">
        <v>170804130211</v>
      </c>
      <c r="C159" s="18">
        <v>40</v>
      </c>
      <c r="E159" s="18">
        <v>33.636363636363633</v>
      </c>
    </row>
    <row r="160" spans="1:5" x14ac:dyDescent="0.25">
      <c r="A160" s="2">
        <v>150</v>
      </c>
      <c r="B160" s="151">
        <v>170804130212</v>
      </c>
      <c r="C160" s="18">
        <v>37.777777777777779</v>
      </c>
      <c r="E160" s="18">
        <v>26.363636363636363</v>
      </c>
    </row>
    <row r="161" spans="1:5" x14ac:dyDescent="0.25">
      <c r="A161" s="2">
        <v>151</v>
      </c>
      <c r="B161" s="151">
        <v>170804130213</v>
      </c>
      <c r="C161" s="18">
        <v>36.666666666666664</v>
      </c>
      <c r="E161" s="18">
        <v>33.636363636363633</v>
      </c>
    </row>
    <row r="162" spans="1:5" x14ac:dyDescent="0.25">
      <c r="A162" s="2">
        <v>152</v>
      </c>
      <c r="B162" s="151">
        <v>170804130214</v>
      </c>
      <c r="C162" s="18">
        <v>40</v>
      </c>
      <c r="E162" s="18">
        <v>34.545454545454547</v>
      </c>
    </row>
    <row r="163" spans="1:5" x14ac:dyDescent="0.25">
      <c r="A163" s="2">
        <v>153</v>
      </c>
      <c r="B163" s="151">
        <v>170804130216</v>
      </c>
      <c r="C163" s="18">
        <v>35.555555555555557</v>
      </c>
      <c r="E163" s="18">
        <v>28.181818181818183</v>
      </c>
    </row>
    <row r="164" spans="1:5" x14ac:dyDescent="0.25">
      <c r="A164" s="2">
        <v>154</v>
      </c>
      <c r="B164" s="151">
        <v>170804130217</v>
      </c>
      <c r="C164" s="18">
        <v>36.666666666666664</v>
      </c>
      <c r="E164" s="18">
        <v>31.818181818181817</v>
      </c>
    </row>
    <row r="165" spans="1:5" x14ac:dyDescent="0.25">
      <c r="A165" s="2">
        <v>155</v>
      </c>
      <c r="B165" s="151">
        <v>170804130218</v>
      </c>
      <c r="C165" s="18">
        <v>37.777777777777779</v>
      </c>
      <c r="E165" s="18">
        <v>21.818181818181817</v>
      </c>
    </row>
    <row r="166" spans="1:5" x14ac:dyDescent="0.25">
      <c r="A166" s="2">
        <v>156</v>
      </c>
      <c r="B166" s="151">
        <v>170804130220</v>
      </c>
      <c r="C166" s="18">
        <v>36.666666666666664</v>
      </c>
      <c r="E166" s="18">
        <v>34.545454545454547</v>
      </c>
    </row>
    <row r="167" spans="1:5" x14ac:dyDescent="0.25">
      <c r="A167" s="2">
        <v>157</v>
      </c>
      <c r="B167" s="151">
        <v>170804130221</v>
      </c>
      <c r="C167" s="18">
        <v>44.444444444444443</v>
      </c>
      <c r="E167" s="18">
        <v>38.18181818181818</v>
      </c>
    </row>
    <row r="168" spans="1:5" x14ac:dyDescent="0.25">
      <c r="A168" s="2">
        <v>158</v>
      </c>
      <c r="B168" s="151">
        <v>170804130222</v>
      </c>
      <c r="C168" s="18">
        <v>38.888888888888886</v>
      </c>
      <c r="E168" s="18">
        <v>29.09090909090909</v>
      </c>
    </row>
    <row r="169" spans="1:5" x14ac:dyDescent="0.25">
      <c r="A169" s="2">
        <v>159</v>
      </c>
      <c r="B169" s="151">
        <v>170804130223</v>
      </c>
      <c r="C169" s="18">
        <v>34.444444444444443</v>
      </c>
      <c r="E169" s="18">
        <v>35.454545454545453</v>
      </c>
    </row>
    <row r="170" spans="1:5" x14ac:dyDescent="0.25">
      <c r="A170" s="2">
        <v>160</v>
      </c>
      <c r="B170" s="151">
        <v>170804130224</v>
      </c>
      <c r="C170" s="18">
        <v>40</v>
      </c>
      <c r="E170" s="18">
        <v>32.727272727272727</v>
      </c>
    </row>
    <row r="171" spans="1:5" x14ac:dyDescent="0.25">
      <c r="A171" s="2">
        <v>161</v>
      </c>
      <c r="B171" s="151">
        <v>170804130226</v>
      </c>
      <c r="C171" s="18">
        <v>35.555555555555557</v>
      </c>
      <c r="E171" s="18">
        <v>30.90909090909091</v>
      </c>
    </row>
    <row r="172" spans="1:5" x14ac:dyDescent="0.25">
      <c r="A172" s="2">
        <v>162</v>
      </c>
      <c r="B172" s="151">
        <v>170804130227</v>
      </c>
      <c r="C172" s="18">
        <v>32.222222222222221</v>
      </c>
      <c r="E172" s="18">
        <v>33.636363636363633</v>
      </c>
    </row>
    <row r="173" spans="1:5" x14ac:dyDescent="0.25">
      <c r="A173" s="2">
        <v>163</v>
      </c>
      <c r="B173" s="151">
        <v>170804130228</v>
      </c>
      <c r="C173" s="18">
        <v>32.222222222222221</v>
      </c>
      <c r="E173" s="18">
        <v>25.454545454545453</v>
      </c>
    </row>
    <row r="174" spans="1:5" x14ac:dyDescent="0.25">
      <c r="A174" s="2">
        <v>164</v>
      </c>
      <c r="B174" s="151">
        <v>170804130229</v>
      </c>
      <c r="C174" s="18">
        <v>33.333333333333336</v>
      </c>
      <c r="E174" s="18">
        <v>35.454545454545453</v>
      </c>
    </row>
    <row r="175" spans="1:5" x14ac:dyDescent="0.25">
      <c r="A175" s="2">
        <v>165</v>
      </c>
      <c r="B175" s="151">
        <v>170804130231</v>
      </c>
      <c r="C175" s="18">
        <v>33.333333333333336</v>
      </c>
      <c r="E175" s="18">
        <v>36.363636363636367</v>
      </c>
    </row>
    <row r="176" spans="1:5" x14ac:dyDescent="0.25">
      <c r="A176" s="2">
        <v>166</v>
      </c>
      <c r="B176" s="151">
        <v>170804130233</v>
      </c>
      <c r="C176" s="18">
        <v>36.666666666666664</v>
      </c>
      <c r="E176" s="18">
        <v>35.454545454545453</v>
      </c>
    </row>
    <row r="177" spans="1:5" x14ac:dyDescent="0.25">
      <c r="A177" s="2">
        <v>167</v>
      </c>
      <c r="B177" s="151">
        <v>170804130234</v>
      </c>
      <c r="C177" s="18">
        <v>40</v>
      </c>
      <c r="E177" s="18">
        <v>38.18181818181818</v>
      </c>
    </row>
    <row r="178" spans="1:5" x14ac:dyDescent="0.25">
      <c r="A178" s="2">
        <v>168</v>
      </c>
      <c r="B178" s="151">
        <v>170804130241</v>
      </c>
      <c r="C178" s="18">
        <v>32.222222222222221</v>
      </c>
      <c r="E178" s="18">
        <v>20</v>
      </c>
    </row>
    <row r="179" spans="1:5" x14ac:dyDescent="0.25">
      <c r="A179" s="2">
        <v>169</v>
      </c>
      <c r="B179" s="151">
        <v>170804130242</v>
      </c>
      <c r="C179" s="18">
        <v>28.888888888888889</v>
      </c>
      <c r="E179" s="18">
        <v>30.90909090909091</v>
      </c>
    </row>
    <row r="180" spans="1:5" x14ac:dyDescent="0.25">
      <c r="A180" s="2">
        <v>170</v>
      </c>
      <c r="B180" s="151">
        <v>170804130243</v>
      </c>
      <c r="C180" s="18">
        <v>30</v>
      </c>
      <c r="E180" s="18">
        <v>30</v>
      </c>
    </row>
    <row r="181" spans="1:5" x14ac:dyDescent="0.25">
      <c r="A181" s="2">
        <v>171</v>
      </c>
      <c r="B181" s="151">
        <v>170804130244</v>
      </c>
      <c r="C181" s="18">
        <v>31.111111111111111</v>
      </c>
      <c r="E181" s="18">
        <v>28.181818181818183</v>
      </c>
    </row>
    <row r="182" spans="1:5" x14ac:dyDescent="0.25">
      <c r="A182" s="2">
        <v>172</v>
      </c>
      <c r="B182" s="151">
        <v>170804130245</v>
      </c>
      <c r="C182" s="18">
        <v>36.666666666666664</v>
      </c>
      <c r="E182" s="18">
        <v>36.363636363636367</v>
      </c>
    </row>
    <row r="183" spans="1:5" x14ac:dyDescent="0.25">
      <c r="A183" s="2">
        <v>173</v>
      </c>
      <c r="B183" s="151">
        <v>170804130246</v>
      </c>
      <c r="C183" s="18">
        <v>28.888888888888889</v>
      </c>
      <c r="E183" s="18">
        <v>33.636363636363633</v>
      </c>
    </row>
    <row r="184" spans="1:5" x14ac:dyDescent="0.25">
      <c r="A184" s="2">
        <v>174</v>
      </c>
      <c r="B184" s="151">
        <v>170804130247</v>
      </c>
      <c r="C184" s="18">
        <v>27.777777777777779</v>
      </c>
      <c r="E184" s="18">
        <v>29.09090909090909</v>
      </c>
    </row>
    <row r="185" spans="1:5" x14ac:dyDescent="0.25">
      <c r="A185" s="2">
        <v>175</v>
      </c>
      <c r="B185" s="151">
        <v>170804130248</v>
      </c>
      <c r="C185" s="18">
        <v>33.333333333333336</v>
      </c>
      <c r="E185" s="18">
        <v>34.545454545454547</v>
      </c>
    </row>
    <row r="186" spans="1:5" x14ac:dyDescent="0.25">
      <c r="A186" s="2">
        <v>176</v>
      </c>
      <c r="B186" s="151">
        <v>170804130249</v>
      </c>
      <c r="C186" s="18">
        <v>32.222222222222221</v>
      </c>
      <c r="E186" s="18">
        <v>32.727272727272727</v>
      </c>
    </row>
    <row r="187" spans="1:5" x14ac:dyDescent="0.25">
      <c r="A187" s="2">
        <v>177</v>
      </c>
      <c r="B187" s="151">
        <v>170804130250</v>
      </c>
      <c r="C187" s="18">
        <v>28.888888888888889</v>
      </c>
      <c r="E187" s="18">
        <v>21.818181818181817</v>
      </c>
    </row>
    <row r="188" spans="1:5" x14ac:dyDescent="0.25">
      <c r="A188" s="2">
        <v>178</v>
      </c>
      <c r="B188" s="151">
        <v>170804130251</v>
      </c>
      <c r="C188" s="18">
        <v>42.222222222222221</v>
      </c>
      <c r="E188" s="18">
        <v>30.90909090909091</v>
      </c>
    </row>
    <row r="189" spans="1:5" x14ac:dyDescent="0.25">
      <c r="A189" s="2">
        <v>179</v>
      </c>
      <c r="B189" s="151">
        <v>170804130253</v>
      </c>
      <c r="C189" s="18">
        <v>28.888888888888889</v>
      </c>
      <c r="E189" s="18">
        <v>30.90909090909091</v>
      </c>
    </row>
    <row r="190" spans="1:5" x14ac:dyDescent="0.25">
      <c r="A190" s="2">
        <v>180</v>
      </c>
      <c r="B190" s="151">
        <v>170804130254</v>
      </c>
      <c r="C190" s="18">
        <v>28.888888888888889</v>
      </c>
      <c r="E190" s="18">
        <v>24.545454545454547</v>
      </c>
    </row>
    <row r="191" spans="1:5" x14ac:dyDescent="0.25">
      <c r="A191" s="2">
        <v>181</v>
      </c>
      <c r="B191" s="151">
        <v>170804130255</v>
      </c>
      <c r="C191" s="18">
        <v>34.444444444444443</v>
      </c>
      <c r="E191" s="18">
        <v>38.18181818181818</v>
      </c>
    </row>
    <row r="192" spans="1:5" x14ac:dyDescent="0.25">
      <c r="A192" s="2">
        <v>182</v>
      </c>
      <c r="B192" s="151">
        <v>170804130256</v>
      </c>
      <c r="C192" s="18">
        <v>33.333333333333336</v>
      </c>
      <c r="E192" s="18">
        <v>32.727272727272727</v>
      </c>
    </row>
    <row r="193" spans="1:5" x14ac:dyDescent="0.25">
      <c r="A193" s="2">
        <v>183</v>
      </c>
      <c r="B193" s="151">
        <v>170804130257</v>
      </c>
      <c r="C193" s="18">
        <v>33.333333333333336</v>
      </c>
      <c r="E193" s="18">
        <v>29.09090909090909</v>
      </c>
    </row>
    <row r="194" spans="1:5" x14ac:dyDescent="0.25">
      <c r="A194" s="2">
        <v>184</v>
      </c>
      <c r="B194" s="151">
        <v>170804130258</v>
      </c>
      <c r="C194" s="18">
        <v>37.777777777777779</v>
      </c>
      <c r="E194" s="18">
        <v>36.363636363636367</v>
      </c>
    </row>
    <row r="195" spans="1:5" x14ac:dyDescent="0.25">
      <c r="A195" s="2">
        <v>185</v>
      </c>
      <c r="B195" s="151">
        <v>170804130259</v>
      </c>
      <c r="C195" s="18">
        <v>27.777777777777779</v>
      </c>
      <c r="E195" s="18">
        <v>31.818181818181817</v>
      </c>
    </row>
    <row r="196" spans="1:5" x14ac:dyDescent="0.25">
      <c r="A196" s="2">
        <v>186</v>
      </c>
      <c r="B196" s="151">
        <v>170804130260</v>
      </c>
      <c r="C196" s="18">
        <v>31.111111111111111</v>
      </c>
      <c r="E196" s="18">
        <v>30</v>
      </c>
    </row>
    <row r="197" spans="1:5" x14ac:dyDescent="0.25">
      <c r="A197" s="2">
        <v>187</v>
      </c>
      <c r="B197" s="151">
        <v>170804130262</v>
      </c>
      <c r="C197" s="18">
        <v>34.444444444444443</v>
      </c>
      <c r="E197" s="18">
        <v>30</v>
      </c>
    </row>
    <row r="198" spans="1:5" x14ac:dyDescent="0.25">
      <c r="A198" s="2">
        <v>188</v>
      </c>
      <c r="B198" s="151">
        <v>170804130263</v>
      </c>
      <c r="C198" s="18">
        <v>31.111111111111111</v>
      </c>
      <c r="E198" s="18">
        <v>30</v>
      </c>
    </row>
    <row r="199" spans="1:5" x14ac:dyDescent="0.25">
      <c r="A199" s="2">
        <v>189</v>
      </c>
      <c r="B199" s="151">
        <v>170804130264</v>
      </c>
      <c r="C199" s="18">
        <v>33.333333333333336</v>
      </c>
      <c r="E199" s="18">
        <v>34.545454545454547</v>
      </c>
    </row>
    <row r="200" spans="1:5" x14ac:dyDescent="0.25">
      <c r="A200" s="2">
        <v>190</v>
      </c>
      <c r="B200" s="151">
        <v>170804130265</v>
      </c>
      <c r="C200" s="18">
        <v>27.777777777777779</v>
      </c>
      <c r="E200" s="18">
        <v>29.09090909090909</v>
      </c>
    </row>
    <row r="201" spans="1:5" x14ac:dyDescent="0.25">
      <c r="A201" s="2">
        <v>191</v>
      </c>
      <c r="B201" s="151">
        <v>170804130266</v>
      </c>
      <c r="C201" s="18">
        <v>28.888888888888889</v>
      </c>
      <c r="E201" s="18">
        <v>27.272727272727273</v>
      </c>
    </row>
    <row r="202" spans="1:5" x14ac:dyDescent="0.25">
      <c r="A202" s="2">
        <v>192</v>
      </c>
      <c r="B202" s="151">
        <v>170804130267</v>
      </c>
      <c r="C202" s="18">
        <v>41.111111111111114</v>
      </c>
      <c r="E202" s="18">
        <v>36.363636363636367</v>
      </c>
    </row>
    <row r="203" spans="1:5" x14ac:dyDescent="0.25">
      <c r="A203" s="2">
        <v>193</v>
      </c>
      <c r="B203" s="151">
        <v>170804130269</v>
      </c>
      <c r="C203" s="18">
        <v>32.222222222222221</v>
      </c>
      <c r="E203" s="18">
        <v>35.454545454545453</v>
      </c>
    </row>
    <row r="204" spans="1:5" x14ac:dyDescent="0.25">
      <c r="A204" s="2">
        <v>194</v>
      </c>
      <c r="B204" s="151">
        <v>170804130270</v>
      </c>
      <c r="C204" s="18">
        <v>31.111111111111111</v>
      </c>
      <c r="E204" s="18">
        <v>30</v>
      </c>
    </row>
    <row r="205" spans="1:5" x14ac:dyDescent="0.25">
      <c r="A205" s="2">
        <v>195</v>
      </c>
      <c r="B205" s="151">
        <v>170804130271</v>
      </c>
      <c r="C205" s="18">
        <v>36.666666666666664</v>
      </c>
      <c r="E205" s="18">
        <v>32.727272727272727</v>
      </c>
    </row>
    <row r="206" spans="1:5" x14ac:dyDescent="0.25">
      <c r="A206" s="2">
        <v>196</v>
      </c>
      <c r="B206" s="151">
        <v>170804130272</v>
      </c>
      <c r="C206" s="18">
        <v>31.111111111111111</v>
      </c>
      <c r="E206" s="18">
        <v>30</v>
      </c>
    </row>
    <row r="207" spans="1:5" x14ac:dyDescent="0.25">
      <c r="A207" s="2">
        <v>197</v>
      </c>
      <c r="B207" s="151">
        <v>170804130273</v>
      </c>
      <c r="C207" s="18">
        <v>36.666666666666664</v>
      </c>
      <c r="E207" s="18">
        <v>31.818181818181817</v>
      </c>
    </row>
    <row r="208" spans="1:5" x14ac:dyDescent="0.25">
      <c r="A208" s="2">
        <v>198</v>
      </c>
      <c r="B208" s="151">
        <v>170804130274</v>
      </c>
      <c r="C208" s="18">
        <v>32.222222222222221</v>
      </c>
      <c r="E208" s="18">
        <v>27.272727272727273</v>
      </c>
    </row>
    <row r="209" spans="1:5" x14ac:dyDescent="0.25">
      <c r="A209" s="2">
        <v>199</v>
      </c>
      <c r="B209" s="151">
        <v>170804130275</v>
      </c>
      <c r="C209" s="18">
        <v>31.111111111111111</v>
      </c>
      <c r="E209" s="18">
        <v>24.545454545454547</v>
      </c>
    </row>
    <row r="210" spans="1:5" x14ac:dyDescent="0.25">
      <c r="A210" s="2">
        <v>200</v>
      </c>
      <c r="B210" s="151">
        <v>170804130276</v>
      </c>
      <c r="C210" s="18">
        <v>34.444444444444443</v>
      </c>
      <c r="E210" s="18">
        <v>31.818181818181817</v>
      </c>
    </row>
    <row r="211" spans="1:5" x14ac:dyDescent="0.25">
      <c r="A211" s="2">
        <v>201</v>
      </c>
      <c r="B211" s="151">
        <v>170804130277</v>
      </c>
      <c r="C211" s="18">
        <v>18.888888888888889</v>
      </c>
      <c r="E211" s="18">
        <v>0</v>
      </c>
    </row>
    <row r="212" spans="1:5" x14ac:dyDescent="0.25">
      <c r="A212" s="2">
        <v>202</v>
      </c>
      <c r="B212" s="151">
        <v>170804130279</v>
      </c>
      <c r="C212" s="18">
        <v>31.111111111111111</v>
      </c>
      <c r="E212" s="18">
        <v>20</v>
      </c>
    </row>
    <row r="213" spans="1:5" x14ac:dyDescent="0.25">
      <c r="A213" s="2">
        <v>203</v>
      </c>
      <c r="B213" s="151">
        <v>170804130280</v>
      </c>
      <c r="C213" s="18">
        <v>34.444444444444443</v>
      </c>
      <c r="E213" s="18">
        <v>29.09090909090909</v>
      </c>
    </row>
    <row r="214" spans="1:5" x14ac:dyDescent="0.25">
      <c r="A214" s="2">
        <v>204</v>
      </c>
      <c r="B214" s="151">
        <v>170804130281</v>
      </c>
      <c r="C214" s="18">
        <v>31.111111111111111</v>
      </c>
      <c r="E214" s="18">
        <v>35.454545454545453</v>
      </c>
    </row>
    <row r="215" spans="1:5" x14ac:dyDescent="0.25">
      <c r="A215" s="2">
        <v>205</v>
      </c>
      <c r="B215" s="151">
        <v>170804130282</v>
      </c>
      <c r="C215" s="18">
        <v>18.888888888888889</v>
      </c>
      <c r="E215" s="18">
        <v>0</v>
      </c>
    </row>
    <row r="216" spans="1:5" x14ac:dyDescent="0.25">
      <c r="A216" s="2">
        <v>206</v>
      </c>
      <c r="B216" s="151">
        <v>170804130283</v>
      </c>
      <c r="C216" s="18">
        <v>38.888888888888886</v>
      </c>
      <c r="E216" s="18">
        <v>36.363636363636367</v>
      </c>
    </row>
    <row r="217" spans="1:5" x14ac:dyDescent="0.25">
      <c r="A217" s="2">
        <v>207</v>
      </c>
      <c r="B217" s="151">
        <v>170804130284</v>
      </c>
      <c r="C217" s="18">
        <v>35.555555555555557</v>
      </c>
      <c r="E217" s="18">
        <v>30</v>
      </c>
    </row>
    <row r="218" spans="1:5" x14ac:dyDescent="0.25">
      <c r="A218" s="2">
        <v>208</v>
      </c>
      <c r="B218" s="151">
        <v>170804130285</v>
      </c>
      <c r="C218" s="18">
        <v>33.333333333333336</v>
      </c>
      <c r="E218" s="18">
        <v>30.90909090909091</v>
      </c>
    </row>
    <row r="219" spans="1:5" x14ac:dyDescent="0.25">
      <c r="A219" s="2">
        <v>209</v>
      </c>
      <c r="B219" s="151">
        <v>170804130286</v>
      </c>
      <c r="C219" s="18">
        <v>40</v>
      </c>
      <c r="E219" s="18">
        <v>32.727272727272727</v>
      </c>
    </row>
    <row r="220" spans="1:5" x14ac:dyDescent="0.25">
      <c r="A220" s="2">
        <v>210</v>
      </c>
      <c r="B220" s="151">
        <v>170804130287</v>
      </c>
      <c r="C220" s="18">
        <v>31.111111111111111</v>
      </c>
      <c r="E220" s="18">
        <v>35.454545454545453</v>
      </c>
    </row>
    <row r="221" spans="1:5" x14ac:dyDescent="0.25">
      <c r="A221" s="2">
        <v>211</v>
      </c>
      <c r="B221" s="151">
        <v>170804130288</v>
      </c>
      <c r="C221" s="18">
        <v>33.333333333333336</v>
      </c>
      <c r="E221" s="18">
        <v>34.545454545454547</v>
      </c>
    </row>
    <row r="222" spans="1:5" x14ac:dyDescent="0.25">
      <c r="A222" s="2">
        <v>212</v>
      </c>
      <c r="B222" s="151">
        <v>170804130289</v>
      </c>
      <c r="C222" s="18">
        <v>33.333333333333336</v>
      </c>
      <c r="E222" s="18">
        <v>31.818181818181817</v>
      </c>
    </row>
    <row r="223" spans="1:5" x14ac:dyDescent="0.25">
      <c r="A223" s="2">
        <v>213</v>
      </c>
      <c r="B223" s="151">
        <v>170804130291</v>
      </c>
      <c r="C223" s="18">
        <v>41.111111111111114</v>
      </c>
      <c r="E223" s="18">
        <v>43.636363636363633</v>
      </c>
    </row>
    <row r="224" spans="1:5" x14ac:dyDescent="0.25">
      <c r="A224" s="2">
        <v>214</v>
      </c>
      <c r="B224" s="151">
        <v>170804130292</v>
      </c>
      <c r="C224" s="18">
        <v>36.666666666666664</v>
      </c>
      <c r="E224" s="18">
        <v>41.81818181818182</v>
      </c>
    </row>
    <row r="225" spans="1:5" x14ac:dyDescent="0.25">
      <c r="A225" s="2">
        <v>215</v>
      </c>
      <c r="B225" s="151">
        <v>170804130293</v>
      </c>
      <c r="C225" s="18">
        <v>34.444444444444443</v>
      </c>
      <c r="E225" s="18">
        <v>32.727272727272727</v>
      </c>
    </row>
    <row r="226" spans="1:5" x14ac:dyDescent="0.25">
      <c r="A226" s="2">
        <v>216</v>
      </c>
      <c r="B226" s="151">
        <v>170804130294</v>
      </c>
      <c r="C226" s="18">
        <v>27.777777777777779</v>
      </c>
      <c r="E226" s="18">
        <v>26.363636363636363</v>
      </c>
    </row>
    <row r="227" spans="1:5" x14ac:dyDescent="0.25">
      <c r="A227" s="2">
        <v>217</v>
      </c>
      <c r="B227" s="151">
        <v>170804130295</v>
      </c>
      <c r="C227" s="18">
        <v>34.444444444444443</v>
      </c>
      <c r="E227" s="18">
        <v>30</v>
      </c>
    </row>
    <row r="228" spans="1:5" x14ac:dyDescent="0.25">
      <c r="A228" s="2">
        <v>218</v>
      </c>
      <c r="B228" s="151">
        <v>170804130296</v>
      </c>
      <c r="C228" s="18">
        <v>32.222222222222221</v>
      </c>
      <c r="E228" s="18">
        <v>21.818181818181817</v>
      </c>
    </row>
    <row r="229" spans="1:5" x14ac:dyDescent="0.25">
      <c r="A229" s="2">
        <v>219</v>
      </c>
      <c r="B229" s="151">
        <v>170804130297</v>
      </c>
      <c r="C229" s="18">
        <v>31.111111111111111</v>
      </c>
      <c r="E229" s="18">
        <v>28.181818181818183</v>
      </c>
    </row>
    <row r="230" spans="1:5" x14ac:dyDescent="0.25">
      <c r="A230" s="2">
        <v>220</v>
      </c>
      <c r="B230" s="151">
        <v>170804130298</v>
      </c>
      <c r="C230" s="18">
        <v>28.888888888888889</v>
      </c>
      <c r="E230" s="18">
        <v>20.90909090909091</v>
      </c>
    </row>
    <row r="231" spans="1:5" x14ac:dyDescent="0.25">
      <c r="A231" s="2">
        <v>221</v>
      </c>
      <c r="B231" s="151">
        <v>170804130299</v>
      </c>
      <c r="C231" s="18">
        <v>37.777777777777779</v>
      </c>
      <c r="E231" s="18">
        <v>0</v>
      </c>
    </row>
    <row r="232" spans="1:5" x14ac:dyDescent="0.25">
      <c r="A232" s="2">
        <v>222</v>
      </c>
      <c r="B232" s="151">
        <v>170804130300</v>
      </c>
      <c r="C232" s="18">
        <v>36.666666666666664</v>
      </c>
      <c r="E232" s="18">
        <v>35.454545454545453</v>
      </c>
    </row>
    <row r="233" spans="1:5" x14ac:dyDescent="0.25">
      <c r="A233" s="2">
        <v>223</v>
      </c>
      <c r="B233" s="151">
        <v>170804130301</v>
      </c>
      <c r="C233" s="18">
        <v>13.333333333333334</v>
      </c>
      <c r="E233" s="18">
        <v>0</v>
      </c>
    </row>
    <row r="234" spans="1:5" x14ac:dyDescent="0.25">
      <c r="A234" s="2">
        <v>224</v>
      </c>
      <c r="B234" s="151">
        <v>170804130302</v>
      </c>
      <c r="C234" s="18">
        <v>36.666666666666664</v>
      </c>
      <c r="E234" s="18">
        <v>28.181818181818183</v>
      </c>
    </row>
    <row r="235" spans="1:5" x14ac:dyDescent="0.25">
      <c r="A235" s="2">
        <v>225</v>
      </c>
      <c r="B235" s="151">
        <v>170804130303</v>
      </c>
      <c r="C235" s="18">
        <v>30</v>
      </c>
      <c r="E235" s="18">
        <v>27.272727272727273</v>
      </c>
    </row>
    <row r="236" spans="1:5" x14ac:dyDescent="0.25">
      <c r="A236" s="2">
        <v>226</v>
      </c>
      <c r="B236" s="151">
        <v>170804130304</v>
      </c>
      <c r="C236" s="18">
        <v>37.777777777777779</v>
      </c>
      <c r="E236" s="18">
        <v>31.818181818181817</v>
      </c>
    </row>
    <row r="237" spans="1:5" x14ac:dyDescent="0.25">
      <c r="A237" s="2">
        <v>227</v>
      </c>
      <c r="B237" s="151">
        <v>170804130306</v>
      </c>
      <c r="C237" s="18">
        <v>33.333333333333336</v>
      </c>
      <c r="E237" s="18">
        <v>33.636363636363633</v>
      </c>
    </row>
    <row r="238" spans="1:5" x14ac:dyDescent="0.25">
      <c r="A238" s="2">
        <v>228</v>
      </c>
      <c r="B238" s="151">
        <v>170804130307</v>
      </c>
      <c r="C238" s="18">
        <v>36.666666666666664</v>
      </c>
      <c r="E238" s="18">
        <v>35.454545454545453</v>
      </c>
    </row>
    <row r="239" spans="1:5" x14ac:dyDescent="0.25">
      <c r="A239" s="2">
        <v>229</v>
      </c>
      <c r="B239" s="151">
        <v>170804130308</v>
      </c>
      <c r="C239" s="18">
        <v>32.222222222222221</v>
      </c>
      <c r="E239" s="18">
        <v>28.181818181818183</v>
      </c>
    </row>
    <row r="240" spans="1:5" x14ac:dyDescent="0.25">
      <c r="A240" s="2">
        <v>230</v>
      </c>
      <c r="B240" s="151">
        <v>170804130309</v>
      </c>
      <c r="C240" s="18">
        <v>32.222222222222221</v>
      </c>
      <c r="E240" s="18">
        <v>27.272727272727273</v>
      </c>
    </row>
    <row r="241" spans="1:5" x14ac:dyDescent="0.25">
      <c r="A241" s="2">
        <v>231</v>
      </c>
      <c r="B241" s="151">
        <v>170804130310</v>
      </c>
      <c r="C241" s="18">
        <v>36.666666666666664</v>
      </c>
      <c r="E241" s="18">
        <v>31.818181818181817</v>
      </c>
    </row>
    <row r="242" spans="1:5" x14ac:dyDescent="0.25">
      <c r="A242" s="2">
        <v>232</v>
      </c>
      <c r="B242" s="151">
        <v>170804130311</v>
      </c>
      <c r="C242" s="18">
        <v>36.666666666666664</v>
      </c>
      <c r="E242" s="18">
        <v>33.636363636363633</v>
      </c>
    </row>
    <row r="243" spans="1:5" x14ac:dyDescent="0.25">
      <c r="A243" s="2">
        <v>233</v>
      </c>
      <c r="B243" s="151">
        <v>170804130312</v>
      </c>
      <c r="C243" s="18">
        <v>32.222222222222221</v>
      </c>
      <c r="E243" s="18">
        <v>20.90909090909091</v>
      </c>
    </row>
    <row r="244" spans="1:5" x14ac:dyDescent="0.25">
      <c r="A244" s="2">
        <v>234</v>
      </c>
      <c r="B244" s="151">
        <v>170804130313</v>
      </c>
      <c r="C244" s="18">
        <v>32.222222222222221</v>
      </c>
      <c r="E244" s="18">
        <v>15.454545454545455</v>
      </c>
    </row>
    <row r="245" spans="1:5" x14ac:dyDescent="0.25">
      <c r="A245" s="2">
        <v>235</v>
      </c>
      <c r="B245" s="151">
        <v>170804130314</v>
      </c>
      <c r="C245" s="18">
        <v>38.888888888888886</v>
      </c>
      <c r="E245" s="18">
        <v>34.545454545454547</v>
      </c>
    </row>
    <row r="246" spans="1:5" x14ac:dyDescent="0.25">
      <c r="A246" s="2">
        <v>236</v>
      </c>
      <c r="B246" s="151">
        <v>170804130315</v>
      </c>
      <c r="C246" s="18">
        <v>34.444444444444443</v>
      </c>
      <c r="E246" s="18">
        <v>33.636363636363633</v>
      </c>
    </row>
    <row r="247" spans="1:5" x14ac:dyDescent="0.25">
      <c r="A247" s="2">
        <v>237</v>
      </c>
      <c r="B247" s="151">
        <v>170804130317</v>
      </c>
      <c r="C247" s="18">
        <v>31.111111111111111</v>
      </c>
      <c r="E247" s="18">
        <v>34.545454545454547</v>
      </c>
    </row>
    <row r="248" spans="1:5" x14ac:dyDescent="0.25">
      <c r="A248" s="2">
        <v>238</v>
      </c>
      <c r="B248" s="151">
        <v>170804130318</v>
      </c>
      <c r="C248" s="18">
        <v>31.111111111111111</v>
      </c>
      <c r="E248" s="18">
        <v>20.90909090909091</v>
      </c>
    </row>
    <row r="249" spans="1:5" x14ac:dyDescent="0.25">
      <c r="A249" s="2">
        <v>239</v>
      </c>
      <c r="B249" s="151">
        <v>170804130319</v>
      </c>
      <c r="C249" s="18">
        <v>35.555555555555557</v>
      </c>
      <c r="E249" s="18">
        <v>33.636363636363633</v>
      </c>
    </row>
    <row r="250" spans="1:5" x14ac:dyDescent="0.25">
      <c r="A250" s="2">
        <v>240</v>
      </c>
      <c r="B250" s="151">
        <v>170804130320</v>
      </c>
      <c r="C250" s="18">
        <v>38.888888888888886</v>
      </c>
      <c r="E250" s="18">
        <v>40</v>
      </c>
    </row>
    <row r="251" spans="1:5" x14ac:dyDescent="0.25">
      <c r="A251" s="2">
        <v>241</v>
      </c>
      <c r="B251" s="151">
        <v>170804130322</v>
      </c>
      <c r="C251" s="18">
        <v>40</v>
      </c>
      <c r="E251" s="18">
        <v>32.727272727272727</v>
      </c>
    </row>
    <row r="252" spans="1:5" x14ac:dyDescent="0.25">
      <c r="A252" s="2">
        <v>242</v>
      </c>
      <c r="B252" s="151">
        <v>170804130323</v>
      </c>
      <c r="C252" s="18">
        <v>32.222222222222221</v>
      </c>
      <c r="E252" s="18">
        <v>27.272727272727273</v>
      </c>
    </row>
    <row r="253" spans="1:5" x14ac:dyDescent="0.25">
      <c r="A253" s="2">
        <v>243</v>
      </c>
      <c r="B253" s="151">
        <v>170804130324</v>
      </c>
      <c r="C253" s="18">
        <v>33.333333333333336</v>
      </c>
      <c r="E253" s="18">
        <v>37.272727272727273</v>
      </c>
    </row>
    <row r="254" spans="1:5" x14ac:dyDescent="0.25">
      <c r="A254" s="2">
        <v>244</v>
      </c>
      <c r="B254" s="151">
        <v>170804130325</v>
      </c>
      <c r="C254" s="18">
        <v>30</v>
      </c>
      <c r="E254" s="18">
        <v>20</v>
      </c>
    </row>
    <row r="255" spans="1:5" x14ac:dyDescent="0.25">
      <c r="A255" s="2">
        <v>245</v>
      </c>
      <c r="B255" s="151">
        <v>170804130326</v>
      </c>
      <c r="C255" s="18">
        <v>31.111111111111111</v>
      </c>
      <c r="E255" s="18">
        <v>25.454545454545453</v>
      </c>
    </row>
    <row r="256" spans="1:5" x14ac:dyDescent="0.25">
      <c r="A256" s="2">
        <v>246</v>
      </c>
      <c r="B256" s="151">
        <v>170804130327</v>
      </c>
      <c r="C256" s="18">
        <v>31.111111111111111</v>
      </c>
      <c r="E256" s="18">
        <v>32.727272727272727</v>
      </c>
    </row>
    <row r="257" spans="1:5" x14ac:dyDescent="0.25">
      <c r="A257" s="2">
        <v>247</v>
      </c>
      <c r="B257" s="151">
        <v>170804130328</v>
      </c>
      <c r="C257" s="18">
        <v>35.555555555555557</v>
      </c>
      <c r="E257" s="18">
        <v>17.272727272727273</v>
      </c>
    </row>
    <row r="258" spans="1:5" x14ac:dyDescent="0.25">
      <c r="A258" s="2">
        <v>248</v>
      </c>
      <c r="B258" s="151">
        <v>170804130329</v>
      </c>
      <c r="C258" s="18">
        <v>35.555555555555557</v>
      </c>
      <c r="E258" s="18">
        <v>28.181818181818183</v>
      </c>
    </row>
    <row r="259" spans="1:5" x14ac:dyDescent="0.25">
      <c r="A259" s="2">
        <v>249</v>
      </c>
      <c r="B259" s="151">
        <v>170804130330</v>
      </c>
      <c r="C259" s="18">
        <v>40</v>
      </c>
      <c r="E259" s="18">
        <v>36.363636363636367</v>
      </c>
    </row>
    <row r="260" spans="1:5" x14ac:dyDescent="0.25">
      <c r="A260" s="2">
        <v>250</v>
      </c>
      <c r="B260" s="151">
        <v>170804130331</v>
      </c>
      <c r="C260" s="18">
        <v>37.777777777777779</v>
      </c>
      <c r="E260" s="18">
        <v>38.18181818181818</v>
      </c>
    </row>
    <row r="261" spans="1:5" x14ac:dyDescent="0.25">
      <c r="A261" s="2">
        <v>251</v>
      </c>
      <c r="B261" s="151">
        <v>170804130332</v>
      </c>
      <c r="C261" s="18">
        <v>11.111111111111111</v>
      </c>
      <c r="E261" s="18">
        <v>2.7272727272727271</v>
      </c>
    </row>
    <row r="262" spans="1:5" x14ac:dyDescent="0.25">
      <c r="A262" s="2">
        <v>252</v>
      </c>
      <c r="B262" s="151">
        <v>170804130333</v>
      </c>
      <c r="C262" s="18">
        <v>32.222222222222221</v>
      </c>
      <c r="E262" s="18">
        <v>30.90909090909091</v>
      </c>
    </row>
    <row r="263" spans="1:5" x14ac:dyDescent="0.25">
      <c r="A263" s="2">
        <v>253</v>
      </c>
      <c r="B263" s="151">
        <v>170804130334</v>
      </c>
      <c r="C263" s="18">
        <v>35.555555555555557</v>
      </c>
      <c r="E263" s="18">
        <v>34.545454545454547</v>
      </c>
    </row>
    <row r="264" spans="1:5" x14ac:dyDescent="0.25">
      <c r="A264" s="2">
        <v>254</v>
      </c>
      <c r="B264" s="151">
        <v>170804130336</v>
      </c>
      <c r="C264" s="18">
        <v>34.444444444444443</v>
      </c>
      <c r="E264" s="18">
        <v>30.90909090909091</v>
      </c>
    </row>
    <row r="265" spans="1:5" x14ac:dyDescent="0.25">
      <c r="A265" s="2">
        <v>255</v>
      </c>
      <c r="B265" s="151">
        <v>170804130337</v>
      </c>
      <c r="C265" s="18">
        <v>32.222222222222221</v>
      </c>
      <c r="E265" s="18">
        <v>29.09090909090909</v>
      </c>
    </row>
    <row r="266" spans="1:5" x14ac:dyDescent="0.25">
      <c r="A266" s="2">
        <v>256</v>
      </c>
      <c r="B266" s="151">
        <v>170804130338</v>
      </c>
      <c r="C266" s="18">
        <v>34.444444444444443</v>
      </c>
      <c r="E266" s="18">
        <v>32.727272727272727</v>
      </c>
    </row>
    <row r="267" spans="1:5" x14ac:dyDescent="0.25">
      <c r="A267" s="2">
        <v>257</v>
      </c>
      <c r="B267" s="151">
        <v>170804130339</v>
      </c>
      <c r="C267" s="18">
        <v>33.333333333333336</v>
      </c>
      <c r="E267" s="18">
        <v>30</v>
      </c>
    </row>
    <row r="268" spans="1:5" x14ac:dyDescent="0.25">
      <c r="A268" s="2">
        <v>258</v>
      </c>
      <c r="B268" s="151">
        <v>170804130340</v>
      </c>
      <c r="C268" s="18">
        <v>32.222222222222221</v>
      </c>
      <c r="E268" s="18">
        <v>32.727272727272727</v>
      </c>
    </row>
    <row r="269" spans="1:5" x14ac:dyDescent="0.25">
      <c r="A269" s="2">
        <v>259</v>
      </c>
      <c r="B269" s="151">
        <v>170804130341</v>
      </c>
      <c r="C269" s="18">
        <v>43.333333333333336</v>
      </c>
      <c r="E269" s="18">
        <v>40.909090909090907</v>
      </c>
    </row>
    <row r="270" spans="1:5" x14ac:dyDescent="0.25">
      <c r="A270" s="2">
        <v>260</v>
      </c>
      <c r="B270" s="151">
        <v>170804130342</v>
      </c>
      <c r="C270" s="18">
        <v>34.444444444444443</v>
      </c>
      <c r="E270" s="18">
        <v>26.363636363636363</v>
      </c>
    </row>
    <row r="271" spans="1:5" x14ac:dyDescent="0.25">
      <c r="A271" s="2">
        <v>261</v>
      </c>
      <c r="B271" s="151">
        <v>170804130343</v>
      </c>
      <c r="C271" s="18">
        <v>37.777777777777779</v>
      </c>
      <c r="E271" s="18">
        <v>32.727272727272727</v>
      </c>
    </row>
    <row r="272" spans="1:5" x14ac:dyDescent="0.25">
      <c r="A272" s="2">
        <v>262</v>
      </c>
      <c r="B272" s="151">
        <v>170804130344</v>
      </c>
      <c r="C272" s="18">
        <v>32.222222222222221</v>
      </c>
      <c r="E272" s="18">
        <v>23.636363636363637</v>
      </c>
    </row>
    <row r="273" spans="1:5" x14ac:dyDescent="0.25">
      <c r="A273" s="2">
        <v>263</v>
      </c>
      <c r="B273" s="151">
        <v>170804130345</v>
      </c>
      <c r="C273" s="18">
        <v>33.333333333333336</v>
      </c>
      <c r="E273" s="18">
        <v>35.454545454545453</v>
      </c>
    </row>
    <row r="274" spans="1:5" x14ac:dyDescent="0.25">
      <c r="A274" s="2">
        <v>264</v>
      </c>
      <c r="B274" s="151">
        <v>170804130346</v>
      </c>
      <c r="C274" s="18">
        <v>33.333333333333336</v>
      </c>
      <c r="E274" s="18">
        <v>29.09090909090909</v>
      </c>
    </row>
    <row r="275" spans="1:5" x14ac:dyDescent="0.25">
      <c r="A275" s="2">
        <v>265</v>
      </c>
      <c r="B275" s="151">
        <v>170804130347</v>
      </c>
      <c r="C275" s="18">
        <v>38.888888888888886</v>
      </c>
      <c r="E275" s="18">
        <v>31.818181818181817</v>
      </c>
    </row>
    <row r="276" spans="1:5" x14ac:dyDescent="0.25">
      <c r="A276" s="2">
        <v>266</v>
      </c>
      <c r="B276" s="151">
        <v>170804130348</v>
      </c>
      <c r="C276" s="18">
        <v>28.888888888888889</v>
      </c>
      <c r="E276" s="18">
        <v>31.818181818181817</v>
      </c>
    </row>
    <row r="277" spans="1:5" x14ac:dyDescent="0.25">
      <c r="A277" s="2">
        <v>267</v>
      </c>
      <c r="B277" s="151">
        <v>170804130349</v>
      </c>
      <c r="C277" s="18">
        <v>43.333333333333336</v>
      </c>
      <c r="E277" s="18">
        <v>36.363636363636367</v>
      </c>
    </row>
    <row r="278" spans="1:5" x14ac:dyDescent="0.25">
      <c r="A278" s="2">
        <v>268</v>
      </c>
      <c r="B278" s="151">
        <v>170804130350</v>
      </c>
      <c r="C278" s="18">
        <v>40</v>
      </c>
      <c r="E278" s="18">
        <v>33.636363636363633</v>
      </c>
    </row>
    <row r="279" spans="1:5" x14ac:dyDescent="0.25">
      <c r="A279" s="2">
        <v>269</v>
      </c>
      <c r="B279" s="151">
        <v>170804130351</v>
      </c>
      <c r="C279" s="18">
        <v>33.333333333333336</v>
      </c>
      <c r="E279" s="18">
        <v>32.727272727272727</v>
      </c>
    </row>
    <row r="280" spans="1:5" x14ac:dyDescent="0.25">
      <c r="A280" s="2">
        <v>270</v>
      </c>
      <c r="B280" s="151">
        <v>170804130353</v>
      </c>
      <c r="C280" s="18">
        <v>35.555555555555557</v>
      </c>
      <c r="E280" s="18">
        <v>33.636363636363633</v>
      </c>
    </row>
    <row r="281" spans="1:5" x14ac:dyDescent="0.25">
      <c r="A281" s="2">
        <v>271</v>
      </c>
      <c r="B281" s="151">
        <v>170804130354</v>
      </c>
      <c r="C281" s="18">
        <v>34.444444444444443</v>
      </c>
      <c r="E281" s="18">
        <v>30.90909090909091</v>
      </c>
    </row>
    <row r="282" spans="1:5" x14ac:dyDescent="0.25">
      <c r="A282" s="2">
        <v>272</v>
      </c>
      <c r="B282" s="151">
        <v>170804130356</v>
      </c>
      <c r="C282" s="18">
        <v>32.222222222222221</v>
      </c>
      <c r="E282" s="18">
        <v>38.18181818181818</v>
      </c>
    </row>
    <row r="283" spans="1:5" x14ac:dyDescent="0.25">
      <c r="A283" s="2">
        <v>273</v>
      </c>
      <c r="B283" s="151">
        <v>170804130357</v>
      </c>
      <c r="C283" s="18">
        <v>33.333333333333336</v>
      </c>
      <c r="E283" s="18">
        <v>37.272727272727273</v>
      </c>
    </row>
    <row r="284" spans="1:5" x14ac:dyDescent="0.25">
      <c r="A284" s="2">
        <v>274</v>
      </c>
      <c r="B284" s="151">
        <v>170804130358</v>
      </c>
      <c r="C284" s="18">
        <v>32.222222222222221</v>
      </c>
      <c r="E284" s="18">
        <v>38.18181818181818</v>
      </c>
    </row>
    <row r="285" spans="1:5" x14ac:dyDescent="0.25">
      <c r="A285" s="2">
        <v>275</v>
      </c>
      <c r="B285" s="151">
        <v>170804130359</v>
      </c>
      <c r="C285" s="18">
        <v>35.555555555555557</v>
      </c>
      <c r="E285" s="18">
        <v>40.909090909090907</v>
      </c>
    </row>
    <row r="286" spans="1:5" x14ac:dyDescent="0.25">
      <c r="A286" s="2">
        <v>276</v>
      </c>
      <c r="B286" s="151">
        <v>170804130360</v>
      </c>
      <c r="C286" s="18">
        <v>33.333333333333336</v>
      </c>
      <c r="E286" s="18">
        <v>43.636363636363633</v>
      </c>
    </row>
    <row r="287" spans="1:5" x14ac:dyDescent="0.25">
      <c r="A287" s="2">
        <v>277</v>
      </c>
      <c r="B287" s="151">
        <v>170804130361</v>
      </c>
      <c r="C287" s="18">
        <v>28.888888888888889</v>
      </c>
      <c r="E287" s="18">
        <v>35.454545454545453</v>
      </c>
    </row>
    <row r="288" spans="1:5" x14ac:dyDescent="0.25">
      <c r="A288" s="2">
        <v>278</v>
      </c>
      <c r="B288" s="151">
        <v>170804130362</v>
      </c>
      <c r="C288" s="18">
        <v>40</v>
      </c>
      <c r="E288" s="18">
        <v>41.81818181818182</v>
      </c>
    </row>
    <row r="289" spans="1:5" x14ac:dyDescent="0.25">
      <c r="A289" s="2">
        <v>279</v>
      </c>
      <c r="B289" s="151">
        <v>170804130363</v>
      </c>
      <c r="C289" s="18">
        <v>28.888888888888889</v>
      </c>
      <c r="E289" s="18">
        <v>28.181818181818183</v>
      </c>
    </row>
    <row r="290" spans="1:5" x14ac:dyDescent="0.25">
      <c r="A290" s="2">
        <v>280</v>
      </c>
      <c r="B290" s="151">
        <v>170804130364</v>
      </c>
      <c r="C290" s="18">
        <v>31.111111111111111</v>
      </c>
      <c r="E290" s="18">
        <v>32.727272727272727</v>
      </c>
    </row>
    <row r="291" spans="1:5" x14ac:dyDescent="0.25">
      <c r="A291" s="2">
        <v>281</v>
      </c>
      <c r="B291" s="151">
        <v>170804130365</v>
      </c>
      <c r="C291" s="18">
        <v>35.555555555555557</v>
      </c>
      <c r="E291" s="18">
        <v>41.81818181818182</v>
      </c>
    </row>
    <row r="292" spans="1:5" x14ac:dyDescent="0.25">
      <c r="B292" s="4"/>
      <c r="C292" s="149"/>
      <c r="E292" s="149"/>
    </row>
    <row r="293" spans="1:5" x14ac:dyDescent="0.25">
      <c r="B293" s="4"/>
      <c r="C293" s="149"/>
      <c r="E293" s="149"/>
    </row>
    <row r="294" spans="1:5" x14ac:dyDescent="0.25">
      <c r="B294" s="4"/>
      <c r="C294" s="149"/>
      <c r="E294" s="149"/>
    </row>
    <row r="295" spans="1:5" x14ac:dyDescent="0.25">
      <c r="B295" s="4"/>
      <c r="C295" s="149"/>
      <c r="E295" s="149"/>
    </row>
    <row r="296" spans="1:5" x14ac:dyDescent="0.25">
      <c r="B296" s="4"/>
      <c r="C296" s="149"/>
      <c r="E296" s="149"/>
    </row>
    <row r="297" spans="1:5" x14ac:dyDescent="0.25">
      <c r="B297" s="4"/>
      <c r="C297" s="149"/>
      <c r="E297" s="149"/>
    </row>
    <row r="298" spans="1:5" x14ac:dyDescent="0.25">
      <c r="B298" s="4"/>
      <c r="C298" s="149"/>
      <c r="E298" s="149"/>
    </row>
    <row r="299" spans="1:5" x14ac:dyDescent="0.25">
      <c r="B299" s="4"/>
      <c r="C299" s="149"/>
      <c r="E299" s="149"/>
    </row>
    <row r="300" spans="1:5" x14ac:dyDescent="0.25">
      <c r="B300" s="4"/>
      <c r="C300" s="149"/>
      <c r="E300" s="149"/>
    </row>
    <row r="301" spans="1:5" x14ac:dyDescent="0.25">
      <c r="B301" s="4"/>
      <c r="C301" s="149"/>
      <c r="E301" s="149"/>
    </row>
    <row r="302" spans="1:5" x14ac:dyDescent="0.25">
      <c r="B302" s="4"/>
      <c r="C302" s="149"/>
      <c r="E302" s="149"/>
    </row>
    <row r="303" spans="1:5" x14ac:dyDescent="0.25">
      <c r="B303" s="4"/>
      <c r="C303" s="149"/>
      <c r="E303" s="149"/>
    </row>
    <row r="304" spans="1:5" x14ac:dyDescent="0.25">
      <c r="B304" s="4"/>
      <c r="C304" s="149"/>
      <c r="E304" s="149"/>
    </row>
    <row r="305" spans="2:5" x14ac:dyDescent="0.25">
      <c r="B305" s="4"/>
      <c r="C305" s="149"/>
      <c r="E305" s="149"/>
    </row>
    <row r="306" spans="2:5" x14ac:dyDescent="0.25">
      <c r="B306" s="4"/>
      <c r="C306" s="149"/>
      <c r="E306" s="149"/>
    </row>
    <row r="307" spans="2:5" x14ac:dyDescent="0.25">
      <c r="B307" s="4"/>
      <c r="C307" s="149"/>
      <c r="E307" s="149"/>
    </row>
    <row r="308" spans="2:5" x14ac:dyDescent="0.25">
      <c r="B308" s="4"/>
      <c r="C308" s="149"/>
      <c r="E308" s="149"/>
    </row>
    <row r="309" spans="2:5" x14ac:dyDescent="0.25">
      <c r="B309" s="4"/>
      <c r="C309" s="149"/>
      <c r="E309" s="149"/>
    </row>
    <row r="310" spans="2:5" x14ac:dyDescent="0.25">
      <c r="B310" s="4"/>
      <c r="C310" s="149"/>
      <c r="E310" s="149"/>
    </row>
    <row r="311" spans="2:5" x14ac:dyDescent="0.25">
      <c r="B311" s="4"/>
      <c r="C311" s="149"/>
      <c r="E311" s="149"/>
    </row>
    <row r="312" spans="2:5" x14ac:dyDescent="0.25">
      <c r="B312" s="4"/>
      <c r="C312" s="149"/>
      <c r="E312" s="149"/>
    </row>
    <row r="313" spans="2:5" x14ac:dyDescent="0.25">
      <c r="B313" s="4"/>
      <c r="C313" s="149"/>
      <c r="E313" s="149"/>
    </row>
    <row r="314" spans="2:5" x14ac:dyDescent="0.25">
      <c r="B314" s="4"/>
      <c r="C314" s="149"/>
      <c r="E314" s="149"/>
    </row>
    <row r="315" spans="2:5" x14ac:dyDescent="0.25">
      <c r="B315" s="4"/>
      <c r="C315" s="149"/>
      <c r="E315" s="149"/>
    </row>
    <row r="316" spans="2:5" x14ac:dyDescent="0.25">
      <c r="B316" s="4"/>
      <c r="C316" s="149"/>
      <c r="E316" s="149"/>
    </row>
    <row r="317" spans="2:5" x14ac:dyDescent="0.25">
      <c r="B317" s="4"/>
      <c r="C317" s="149"/>
      <c r="E317" s="149"/>
    </row>
    <row r="318" spans="2:5" x14ac:dyDescent="0.25">
      <c r="B318" s="4"/>
      <c r="C318" s="149"/>
      <c r="E318" s="149"/>
    </row>
    <row r="319" spans="2:5" x14ac:dyDescent="0.25">
      <c r="B319" s="4"/>
      <c r="C319" s="149"/>
      <c r="E319" s="149"/>
    </row>
    <row r="320" spans="2:5" x14ac:dyDescent="0.25">
      <c r="B320" s="4"/>
      <c r="C320" s="149"/>
      <c r="E320" s="149"/>
    </row>
    <row r="321" spans="2:5" x14ac:dyDescent="0.25">
      <c r="B321" s="4"/>
      <c r="C321" s="149"/>
      <c r="E321" s="149"/>
    </row>
    <row r="322" spans="2:5" x14ac:dyDescent="0.25">
      <c r="B322" s="4"/>
      <c r="C322" s="149"/>
      <c r="E322" s="149"/>
    </row>
    <row r="323" spans="2:5" x14ac:dyDescent="0.25">
      <c r="B323" s="4"/>
      <c r="C323" s="149"/>
      <c r="E323" s="149"/>
    </row>
  </sheetData>
  <mergeCells count="8">
    <mergeCell ref="O3:W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B7CE-56BA-41AA-B362-50106BDDB668}">
  <dimension ref="A1:W321"/>
  <sheetViews>
    <sheetView topLeftCell="H7"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tr">
        <f>[1]ASHO1101!A1</f>
        <v>Centurion University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66" t="str">
        <f>[1]ASHO1101!A2</f>
        <v>EXAMINATION</v>
      </c>
      <c r="B2" s="167"/>
      <c r="C2" s="167"/>
      <c r="D2" s="167"/>
      <c r="E2" s="168"/>
      <c r="F2" s="69"/>
      <c r="G2" s="26" t="s">
        <v>50</v>
      </c>
      <c r="H2" s="17"/>
      <c r="I2" s="15"/>
    </row>
    <row r="3" spans="1:23" ht="44.1" customHeight="1" x14ac:dyDescent="0.25">
      <c r="A3" s="166" t="str">
        <f>[1]ASHO1101!A3</f>
        <v>Question Paper: Fundamentals of Horticulture</v>
      </c>
      <c r="B3" s="167"/>
      <c r="C3" s="167"/>
      <c r="D3" s="167"/>
      <c r="E3" s="168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66" t="str">
        <f>[1]ASHO1101!A4</f>
        <v>Course Name : Fundamentals of Horticulture            Department : BSc Ag</v>
      </c>
      <c r="B4" s="167"/>
      <c r="C4" s="167"/>
      <c r="D4" s="167"/>
      <c r="E4" s="168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tr">
        <f>[1]ASHO1101!A5</f>
        <v>Course Code : ASHO1101                                          Max Marks :100</v>
      </c>
      <c r="B5" s="173"/>
      <c r="C5" s="173"/>
      <c r="D5" s="173"/>
      <c r="E5" s="174"/>
      <c r="F5" s="69"/>
      <c r="G5" s="26" t="s">
        <v>38</v>
      </c>
      <c r="H5" s="40">
        <f>D12</f>
        <v>87.45519713261649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73.118279569892479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23" t="s">
        <v>29</v>
      </c>
      <c r="D7" s="90"/>
      <c r="E7" s="23" t="s">
        <v>29</v>
      </c>
      <c r="F7" s="23"/>
      <c r="G7" s="27" t="s">
        <v>28</v>
      </c>
      <c r="H7" s="33">
        <f>AVERAGE(H5:H6)</f>
        <v>80.286738351254485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86</v>
      </c>
      <c r="D9" s="23"/>
      <c r="E9" s="23" t="s">
        <v>86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</row>
    <row r="11" spans="1:23" ht="24.95" customHeight="1" x14ac:dyDescent="0.25">
      <c r="A11" s="2">
        <v>1</v>
      </c>
      <c r="B11" s="150">
        <v>170804130001</v>
      </c>
      <c r="C11" s="4">
        <v>43.333333333333336</v>
      </c>
      <c r="D11" s="3">
        <f>COUNTIF(C11:C289,"&gt;="&amp;D10)</f>
        <v>244</v>
      </c>
      <c r="E11" s="4">
        <v>35.454545454545453</v>
      </c>
      <c r="F11" s="95">
        <f>COUNTIF(E11:E289,"&gt;="&amp;F10)</f>
        <v>204</v>
      </c>
      <c r="G11" s="108" t="s">
        <v>5</v>
      </c>
      <c r="H11" s="26">
        <v>2</v>
      </c>
      <c r="I11" s="26">
        <v>2</v>
      </c>
      <c r="J11" s="15">
        <v>2</v>
      </c>
      <c r="K11" s="15">
        <v>1</v>
      </c>
      <c r="L11" s="15">
        <v>2</v>
      </c>
      <c r="M11" s="15">
        <v>2</v>
      </c>
      <c r="N11" s="15">
        <v>1</v>
      </c>
      <c r="O11" s="15">
        <v>2</v>
      </c>
      <c r="P11" s="15">
        <v>1</v>
      </c>
      <c r="Q11" s="15">
        <v>2</v>
      </c>
      <c r="R11" s="15">
        <v>2</v>
      </c>
      <c r="S11" s="15">
        <v>1</v>
      </c>
      <c r="T11" s="80">
        <v>2</v>
      </c>
    </row>
    <row r="12" spans="1:23" ht="24.95" customHeight="1" x14ac:dyDescent="0.25">
      <c r="A12" s="2">
        <v>2</v>
      </c>
      <c r="B12" s="150">
        <v>170804130004</v>
      </c>
      <c r="C12" s="4">
        <v>44.444444444444443</v>
      </c>
      <c r="D12" s="96">
        <f>(244/279)*100</f>
        <v>87.45519713261649</v>
      </c>
      <c r="E12" s="4">
        <v>36.363636363636367</v>
      </c>
      <c r="F12" s="97">
        <f>(204/279)*100</f>
        <v>73.118279569892479</v>
      </c>
      <c r="G12" s="108" t="s">
        <v>4</v>
      </c>
      <c r="H12" s="16">
        <v>2</v>
      </c>
      <c r="I12" s="16">
        <v>2</v>
      </c>
      <c r="J12" s="15">
        <v>2</v>
      </c>
      <c r="K12" s="15">
        <v>1</v>
      </c>
      <c r="L12" s="15">
        <v>2</v>
      </c>
      <c r="M12" s="15">
        <v>2</v>
      </c>
      <c r="N12" s="15">
        <v>1</v>
      </c>
      <c r="O12" s="15">
        <v>2</v>
      </c>
      <c r="P12" s="15"/>
      <c r="Q12" s="15">
        <v>2</v>
      </c>
      <c r="R12" s="15">
        <v>2</v>
      </c>
      <c r="S12" s="15">
        <v>1</v>
      </c>
      <c r="T12" s="80">
        <v>2</v>
      </c>
    </row>
    <row r="13" spans="1:23" ht="24.95" customHeight="1" x14ac:dyDescent="0.25">
      <c r="A13" s="2">
        <v>3</v>
      </c>
      <c r="B13" s="150">
        <v>170804130005</v>
      </c>
      <c r="C13" s="4">
        <v>45.555555555555557</v>
      </c>
      <c r="D13" s="3"/>
      <c r="E13" s="4">
        <v>37.272727272727273</v>
      </c>
      <c r="F13" s="109"/>
      <c r="G13" s="108" t="s">
        <v>3</v>
      </c>
      <c r="H13" s="16">
        <v>2</v>
      </c>
      <c r="I13" s="16">
        <v>2</v>
      </c>
      <c r="J13" s="15">
        <v>2</v>
      </c>
      <c r="K13" s="15">
        <v>1</v>
      </c>
      <c r="L13" s="15">
        <v>2</v>
      </c>
      <c r="M13" s="15">
        <v>2</v>
      </c>
      <c r="N13" s="15"/>
      <c r="O13" s="15">
        <v>2</v>
      </c>
      <c r="P13" s="15"/>
      <c r="Q13" s="15">
        <v>2</v>
      </c>
      <c r="R13" s="15">
        <v>2</v>
      </c>
      <c r="S13" s="15"/>
      <c r="T13" s="80">
        <v>1</v>
      </c>
    </row>
    <row r="14" spans="1:23" ht="24.95" customHeight="1" x14ac:dyDescent="0.25">
      <c r="A14" s="2">
        <v>4</v>
      </c>
      <c r="B14" s="150">
        <v>170804130006</v>
      </c>
      <c r="C14" s="4">
        <v>36.666666666666664</v>
      </c>
      <c r="D14" s="3"/>
      <c r="E14" s="4">
        <v>28.181818181818183</v>
      </c>
      <c r="F14" s="109"/>
      <c r="G14" s="101" t="s">
        <v>87</v>
      </c>
      <c r="H14" s="16">
        <v>2</v>
      </c>
      <c r="I14" s="16">
        <v>2</v>
      </c>
      <c r="J14" s="15">
        <v>2</v>
      </c>
      <c r="K14" s="15">
        <v>2</v>
      </c>
      <c r="L14" s="15">
        <v>2</v>
      </c>
      <c r="M14" s="15">
        <v>1</v>
      </c>
      <c r="N14" s="15"/>
      <c r="O14" s="15">
        <v>1</v>
      </c>
      <c r="P14" s="15"/>
      <c r="Q14" s="15">
        <v>2</v>
      </c>
      <c r="R14" s="15">
        <v>2</v>
      </c>
      <c r="S14" s="15">
        <v>1</v>
      </c>
      <c r="T14" s="80">
        <v>1</v>
      </c>
    </row>
    <row r="15" spans="1:23" ht="24.95" customHeight="1" x14ac:dyDescent="0.25">
      <c r="B15" s="150">
        <v>170804130009</v>
      </c>
      <c r="C15" s="4">
        <v>41.111111111111114</v>
      </c>
      <c r="D15" s="3"/>
      <c r="E15" s="4">
        <v>34.545454545454547</v>
      </c>
      <c r="F15" s="109"/>
      <c r="G15" s="101" t="s">
        <v>88</v>
      </c>
      <c r="H15" s="16">
        <v>2</v>
      </c>
      <c r="I15" s="16">
        <v>2</v>
      </c>
      <c r="J15" s="15">
        <v>2</v>
      </c>
      <c r="K15" s="15">
        <v>2</v>
      </c>
      <c r="L15" s="15">
        <v>2</v>
      </c>
      <c r="M15" s="15">
        <v>2</v>
      </c>
      <c r="N15" s="15"/>
      <c r="O15" s="15">
        <v>1</v>
      </c>
      <c r="P15" s="15"/>
      <c r="Q15" s="15">
        <v>2</v>
      </c>
      <c r="R15" s="15">
        <v>2</v>
      </c>
      <c r="S15" s="15"/>
      <c r="T15" s="80">
        <v>1</v>
      </c>
    </row>
    <row r="16" spans="1:23" ht="35.450000000000003" customHeight="1" x14ac:dyDescent="0.25">
      <c r="A16" s="2">
        <v>5</v>
      </c>
      <c r="B16" s="150">
        <v>170804130010</v>
      </c>
      <c r="C16" s="4">
        <v>40</v>
      </c>
      <c r="D16" s="3"/>
      <c r="E16" s="4">
        <v>31.818181818181817</v>
      </c>
      <c r="F16" s="109"/>
      <c r="G16" s="101" t="s">
        <v>2</v>
      </c>
      <c r="H16" s="59">
        <f>AVERAGE(H11:H15)</f>
        <v>2</v>
      </c>
      <c r="I16" s="59">
        <f t="shared" ref="I16:T16" si="0">AVERAGE(I11:I15)</f>
        <v>2</v>
      </c>
      <c r="J16" s="59">
        <f t="shared" si="0"/>
        <v>2</v>
      </c>
      <c r="K16" s="59">
        <f t="shared" si="0"/>
        <v>1.4</v>
      </c>
      <c r="L16" s="59">
        <f t="shared" si="0"/>
        <v>2</v>
      </c>
      <c r="M16" s="59">
        <f t="shared" si="0"/>
        <v>1.8</v>
      </c>
      <c r="N16" s="59">
        <f t="shared" si="0"/>
        <v>1</v>
      </c>
      <c r="O16" s="59">
        <f t="shared" si="0"/>
        <v>1.6</v>
      </c>
      <c r="P16" s="59">
        <f t="shared" si="0"/>
        <v>1</v>
      </c>
      <c r="Q16" s="59">
        <f t="shared" si="0"/>
        <v>2</v>
      </c>
      <c r="R16" s="59">
        <f t="shared" si="0"/>
        <v>2</v>
      </c>
      <c r="S16" s="59">
        <f t="shared" si="0"/>
        <v>1</v>
      </c>
      <c r="T16" s="59">
        <f t="shared" si="0"/>
        <v>1.4</v>
      </c>
    </row>
    <row r="17" spans="1:22" ht="38.1" customHeight="1" x14ac:dyDescent="0.25">
      <c r="A17" s="2">
        <v>6</v>
      </c>
      <c r="B17" s="150">
        <v>170804130012</v>
      </c>
      <c r="C17" s="4">
        <v>40</v>
      </c>
      <c r="D17" s="3"/>
      <c r="E17" s="4">
        <v>26.363636363636363</v>
      </c>
      <c r="F17" s="3"/>
      <c r="G17" s="102" t="s">
        <v>1</v>
      </c>
      <c r="H17" s="103">
        <f>(80.29*H16)/100</f>
        <v>1.6058000000000001</v>
      </c>
      <c r="I17" s="103">
        <f t="shared" ref="I17:T17" si="1">(80.29*I16)/100</f>
        <v>1.6058000000000001</v>
      </c>
      <c r="J17" s="103">
        <f t="shared" si="1"/>
        <v>1.6058000000000001</v>
      </c>
      <c r="K17" s="103">
        <f t="shared" si="1"/>
        <v>1.1240600000000001</v>
      </c>
      <c r="L17" s="103">
        <f t="shared" si="1"/>
        <v>1.6058000000000001</v>
      </c>
      <c r="M17" s="103">
        <f t="shared" si="1"/>
        <v>1.4452200000000002</v>
      </c>
      <c r="N17" s="103">
        <f t="shared" si="1"/>
        <v>0.80290000000000006</v>
      </c>
      <c r="O17" s="103">
        <f t="shared" si="1"/>
        <v>1.2846400000000002</v>
      </c>
      <c r="P17" s="103">
        <f t="shared" si="1"/>
        <v>0.80290000000000006</v>
      </c>
      <c r="Q17" s="103">
        <f t="shared" si="1"/>
        <v>1.6058000000000001</v>
      </c>
      <c r="R17" s="103">
        <f t="shared" si="1"/>
        <v>1.6058000000000001</v>
      </c>
      <c r="S17" s="103">
        <f t="shared" si="1"/>
        <v>0.80290000000000006</v>
      </c>
      <c r="T17" s="103">
        <f t="shared" si="1"/>
        <v>1.1240600000000001</v>
      </c>
    </row>
    <row r="18" spans="1:22" ht="24.95" customHeight="1" x14ac:dyDescent="0.25">
      <c r="A18" s="2">
        <v>7</v>
      </c>
      <c r="B18" s="150">
        <v>170804130049</v>
      </c>
      <c r="C18" s="4">
        <v>35.555555555555557</v>
      </c>
      <c r="D18" s="3"/>
      <c r="E18" s="4">
        <v>16.363636363636363</v>
      </c>
      <c r="F18" s="4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2" ht="41.1" customHeight="1" x14ac:dyDescent="0.25">
      <c r="A19" s="2">
        <v>8</v>
      </c>
      <c r="B19" s="150">
        <v>170804130021</v>
      </c>
      <c r="C19" s="4">
        <v>46.666666666666664</v>
      </c>
      <c r="D19" s="3"/>
      <c r="E19" s="4">
        <v>37.272727272727273</v>
      </c>
      <c r="F19" s="49"/>
    </row>
    <row r="20" spans="1:22" ht="24.95" customHeight="1" x14ac:dyDescent="0.25">
      <c r="A20" s="2">
        <v>9</v>
      </c>
      <c r="B20" s="150">
        <v>170804130027</v>
      </c>
      <c r="C20" s="4">
        <v>36.666666666666664</v>
      </c>
      <c r="D20" s="3"/>
      <c r="E20" s="4">
        <v>31.818181818181817</v>
      </c>
      <c r="F20" s="49"/>
    </row>
    <row r="21" spans="1:22" ht="24.95" customHeight="1" x14ac:dyDescent="0.25">
      <c r="A21" s="2">
        <v>10</v>
      </c>
      <c r="B21" s="150">
        <v>170804130028</v>
      </c>
      <c r="C21" s="4">
        <v>36.666666666666664</v>
      </c>
      <c r="D21" s="3"/>
      <c r="E21" s="4">
        <v>26.363636363636363</v>
      </c>
      <c r="F21" s="49"/>
    </row>
    <row r="22" spans="1:22" ht="24.95" customHeight="1" x14ac:dyDescent="0.25">
      <c r="A22" s="2">
        <v>11</v>
      </c>
      <c r="B22" s="150">
        <v>170804130031</v>
      </c>
      <c r="C22" s="4">
        <v>23.333333333333332</v>
      </c>
      <c r="D22" s="3"/>
      <c r="E22" s="4">
        <v>29.09090909090909</v>
      </c>
      <c r="F22" s="49"/>
      <c r="J22" s="7"/>
      <c r="K22" s="7"/>
    </row>
    <row r="23" spans="1:22" ht="31.5" customHeight="1" x14ac:dyDescent="0.25">
      <c r="A23" s="2">
        <v>12</v>
      </c>
      <c r="B23" s="150">
        <v>170804130032</v>
      </c>
      <c r="C23" s="4">
        <v>34.444444444444443</v>
      </c>
      <c r="D23" s="3"/>
      <c r="E23" s="4">
        <v>27.272727272727273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2" ht="24.95" customHeight="1" x14ac:dyDescent="0.25">
      <c r="A24" s="2">
        <v>13</v>
      </c>
      <c r="B24" s="150">
        <v>170804130033</v>
      </c>
      <c r="C24" s="4">
        <v>25.555555555555557</v>
      </c>
      <c r="D24" s="3"/>
      <c r="E24" s="4">
        <v>32.727272727272727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2" ht="24.95" customHeight="1" x14ac:dyDescent="0.25">
      <c r="A25" s="2">
        <v>14</v>
      </c>
      <c r="B25" s="150">
        <v>170804130036</v>
      </c>
      <c r="C25" s="4">
        <v>42.222222222222221</v>
      </c>
      <c r="D25" s="112"/>
      <c r="E25" s="4">
        <v>36.363636363636367</v>
      </c>
      <c r="F25" s="113"/>
      <c r="H25" s="2"/>
      <c r="N25" s="7"/>
      <c r="O25" s="7"/>
      <c r="P25" s="7"/>
      <c r="Q25" s="7"/>
      <c r="R25" s="7"/>
    </row>
    <row r="26" spans="1:22" ht="24.95" customHeight="1" x14ac:dyDescent="0.25">
      <c r="A26" s="2">
        <v>15</v>
      </c>
      <c r="B26" s="150">
        <v>170804130045</v>
      </c>
      <c r="C26" s="4">
        <v>41.111111111111114</v>
      </c>
      <c r="D26" s="3"/>
      <c r="E26" s="4">
        <v>35.454545454545453</v>
      </c>
      <c r="F26" s="49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16</v>
      </c>
      <c r="B27" s="150">
        <v>170804130047</v>
      </c>
      <c r="C27" s="4">
        <v>40</v>
      </c>
      <c r="D27" s="3"/>
      <c r="E27" s="4">
        <v>30.90909090909091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17</v>
      </c>
      <c r="B28" s="150">
        <v>170804130048</v>
      </c>
      <c r="C28" s="4">
        <v>41.111111111111114</v>
      </c>
      <c r="D28" s="3"/>
      <c r="E28" s="4">
        <v>28.181818181818183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18</v>
      </c>
      <c r="B29" s="150">
        <v>170804130050</v>
      </c>
      <c r="C29" s="4">
        <v>37.777777777777779</v>
      </c>
      <c r="D29" s="3"/>
      <c r="E29" s="4">
        <v>25.454545454545453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19</v>
      </c>
      <c r="B30" s="150">
        <v>170804130246</v>
      </c>
      <c r="C30" s="4">
        <v>25.555555555555557</v>
      </c>
      <c r="D30" s="3"/>
      <c r="E30" s="4">
        <v>24.545454545454547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20</v>
      </c>
      <c r="B31" s="150">
        <v>170804130051</v>
      </c>
      <c r="C31" s="4">
        <v>15.555555555555555</v>
      </c>
      <c r="D31" s="3"/>
      <c r="E31" s="4">
        <v>0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21</v>
      </c>
      <c r="B32" s="150">
        <v>170804130052</v>
      </c>
      <c r="C32" s="4">
        <v>41.111111111111114</v>
      </c>
      <c r="D32" s="3"/>
      <c r="E32" s="4">
        <v>34.545454545454547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22</v>
      </c>
      <c r="B33" s="150">
        <v>170804130053</v>
      </c>
      <c r="C33" s="4">
        <v>33.333333333333336</v>
      </c>
      <c r="D33" s="3"/>
      <c r="E33" s="4">
        <v>22.727272727272727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23</v>
      </c>
      <c r="B34" s="150">
        <v>170804130054</v>
      </c>
      <c r="C34" s="4">
        <v>40</v>
      </c>
      <c r="D34" s="3"/>
      <c r="E34" s="4">
        <v>29.09090909090909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24</v>
      </c>
      <c r="B35" s="150">
        <v>170804130056</v>
      </c>
      <c r="C35" s="4">
        <v>42.222222222222221</v>
      </c>
      <c r="D35" s="3"/>
      <c r="E35" s="4">
        <v>38.18181818181818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25</v>
      </c>
      <c r="B36" s="150">
        <v>170804130057</v>
      </c>
      <c r="C36" s="4">
        <v>43.333333333333336</v>
      </c>
      <c r="D36" s="3"/>
      <c r="E36" s="4">
        <v>40.909090909090907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</row>
    <row r="37" spans="1:23" ht="24.95" customHeight="1" x14ac:dyDescent="0.25">
      <c r="A37" s="2">
        <v>26</v>
      </c>
      <c r="B37" s="150">
        <v>170804130058</v>
      </c>
      <c r="C37" s="4">
        <v>37.777777777777779</v>
      </c>
      <c r="D37" s="3"/>
      <c r="E37" s="4">
        <v>29.09090909090909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</row>
    <row r="38" spans="1:23" ht="24.95" customHeight="1" x14ac:dyDescent="0.25">
      <c r="A38" s="2">
        <v>27</v>
      </c>
      <c r="B38" s="150">
        <v>170804130059</v>
      </c>
      <c r="C38" s="4">
        <v>34.444444444444443</v>
      </c>
      <c r="D38" s="3"/>
      <c r="E38" s="4">
        <v>23.636363636363637</v>
      </c>
      <c r="F38" s="49"/>
    </row>
    <row r="39" spans="1:23" ht="24.95" customHeight="1" x14ac:dyDescent="0.25">
      <c r="A39" s="2">
        <v>28</v>
      </c>
      <c r="B39" s="150">
        <v>170804130060</v>
      </c>
      <c r="C39" s="4">
        <v>36.666666666666664</v>
      </c>
      <c r="D39" s="3"/>
      <c r="E39" s="4">
        <v>35.454545454545453</v>
      </c>
      <c r="F39" s="49"/>
    </row>
    <row r="40" spans="1:23" ht="24.95" customHeight="1" x14ac:dyDescent="0.25">
      <c r="A40" s="2">
        <v>29</v>
      </c>
      <c r="B40" s="150">
        <v>170804130061</v>
      </c>
      <c r="C40" s="4">
        <v>36.666666666666664</v>
      </c>
      <c r="D40" s="3"/>
      <c r="E40" s="4">
        <v>30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30</v>
      </c>
      <c r="B41" s="150">
        <v>170804130062</v>
      </c>
      <c r="C41" s="4">
        <v>40</v>
      </c>
      <c r="D41" s="3"/>
      <c r="E41" s="4">
        <v>35.454545454545453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31</v>
      </c>
      <c r="B42" s="150">
        <v>170804130063</v>
      </c>
      <c r="C42" s="4">
        <v>44.444444444444443</v>
      </c>
      <c r="D42" s="3"/>
      <c r="E42" s="4">
        <v>37.272727272727273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32</v>
      </c>
      <c r="B43" s="150">
        <v>170804130064</v>
      </c>
      <c r="C43" s="4">
        <v>28.888888888888889</v>
      </c>
      <c r="D43" s="3"/>
      <c r="E43" s="4">
        <v>25.454545454545453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33</v>
      </c>
      <c r="B44" s="150">
        <v>170804130065</v>
      </c>
      <c r="C44" s="4">
        <v>33.333333333333336</v>
      </c>
      <c r="D44" s="3"/>
      <c r="E44" s="4">
        <v>27.272727272727273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34</v>
      </c>
      <c r="B45" s="150">
        <v>170804130066</v>
      </c>
      <c r="C45" s="4">
        <v>42.222222222222221</v>
      </c>
      <c r="D45" s="3"/>
      <c r="E45" s="4">
        <v>40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35</v>
      </c>
      <c r="B46" s="150">
        <v>170804130067</v>
      </c>
      <c r="C46" s="4">
        <v>50</v>
      </c>
      <c r="D46" s="3"/>
      <c r="E46" s="4">
        <v>43.636363636363633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36</v>
      </c>
      <c r="B47" s="150">
        <v>170804130069</v>
      </c>
      <c r="C47" s="4">
        <v>48.888888888888886</v>
      </c>
      <c r="D47" s="3"/>
      <c r="E47" s="4">
        <v>42.727272727272727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37</v>
      </c>
      <c r="B48" s="150">
        <v>170804130071</v>
      </c>
      <c r="C48" s="4">
        <v>38.888888888888886</v>
      </c>
      <c r="D48" s="3"/>
      <c r="E48" s="4">
        <v>42.727272727272727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38</v>
      </c>
      <c r="B49" s="150">
        <v>170804130075</v>
      </c>
      <c r="C49" s="4">
        <v>33.333333333333336</v>
      </c>
      <c r="D49" s="3"/>
      <c r="E49" s="4">
        <v>30.90909090909091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39</v>
      </c>
      <c r="B50" s="150">
        <v>170804130076</v>
      </c>
      <c r="C50" s="4">
        <v>36.666666666666664</v>
      </c>
      <c r="D50" s="3"/>
      <c r="E50" s="4">
        <v>31.818181818181817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40</v>
      </c>
      <c r="B51" s="150">
        <v>170804130077</v>
      </c>
      <c r="C51" s="4">
        <v>43.333333333333336</v>
      </c>
      <c r="D51" s="3"/>
      <c r="E51" s="4">
        <v>35.454545454545453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41</v>
      </c>
      <c r="B52" s="150">
        <v>170804130078</v>
      </c>
      <c r="C52" s="4">
        <v>42.222222222222221</v>
      </c>
      <c r="D52" s="112"/>
      <c r="E52" s="4">
        <v>28.181818181818183</v>
      </c>
      <c r="F52" s="113"/>
    </row>
    <row r="53" spans="1:22" ht="24.95" customHeight="1" x14ac:dyDescent="0.25">
      <c r="A53" s="2">
        <v>42</v>
      </c>
      <c r="B53" s="150">
        <v>170804130079</v>
      </c>
      <c r="C53" s="4">
        <v>42.222222222222221</v>
      </c>
      <c r="D53" s="112"/>
      <c r="E53" s="4">
        <v>33.636363636363633</v>
      </c>
      <c r="F53" s="113"/>
    </row>
    <row r="54" spans="1:22" ht="24.95" customHeight="1" x14ac:dyDescent="0.25">
      <c r="A54" s="2">
        <v>43</v>
      </c>
      <c r="B54" s="150">
        <v>170804130080</v>
      </c>
      <c r="C54" s="4">
        <v>34.444444444444443</v>
      </c>
      <c r="D54" s="3"/>
      <c r="E54" s="4">
        <v>23.636363636363637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44</v>
      </c>
      <c r="B55" s="150">
        <v>170804130081</v>
      </c>
      <c r="C55" s="4">
        <v>41.111111111111114</v>
      </c>
      <c r="D55" s="3"/>
      <c r="E55" s="4">
        <v>34.545454545454547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45</v>
      </c>
      <c r="B56" s="150">
        <v>170804130082</v>
      </c>
      <c r="C56" s="4">
        <v>38.888888888888886</v>
      </c>
      <c r="D56" s="3"/>
      <c r="E56" s="4">
        <v>27.272727272727273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46</v>
      </c>
      <c r="B57" s="150">
        <v>170804130083</v>
      </c>
      <c r="C57" s="4">
        <v>40</v>
      </c>
      <c r="D57" s="3"/>
      <c r="E57" s="4">
        <v>36.363636363636367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47</v>
      </c>
      <c r="B58" s="150">
        <v>170804130084</v>
      </c>
      <c r="C58" s="4">
        <v>41.111111111111114</v>
      </c>
      <c r="D58" s="3"/>
      <c r="E58" s="4">
        <v>35.454545454545453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48</v>
      </c>
      <c r="B59" s="150">
        <v>170804130085</v>
      </c>
      <c r="C59" s="4">
        <v>38.888888888888886</v>
      </c>
      <c r="D59" s="3"/>
      <c r="E59" s="4">
        <v>35.454545454545453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49</v>
      </c>
      <c r="B60" s="150">
        <v>170804130086</v>
      </c>
      <c r="C60" s="4">
        <v>43.333333333333336</v>
      </c>
      <c r="D60" s="3"/>
      <c r="E60" s="4">
        <v>30.90909090909091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50</v>
      </c>
      <c r="B61" s="150">
        <v>170804130089</v>
      </c>
      <c r="C61" s="4">
        <v>41.111111111111114</v>
      </c>
      <c r="D61" s="3"/>
      <c r="E61" s="4">
        <v>32.727272727272727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51</v>
      </c>
      <c r="B62" s="150">
        <v>170804130090</v>
      </c>
      <c r="C62" s="4">
        <v>40</v>
      </c>
      <c r="D62" s="3"/>
      <c r="E62" s="4">
        <v>35.454545454545453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52</v>
      </c>
      <c r="B63" s="150">
        <v>170804130091</v>
      </c>
      <c r="C63" s="4">
        <v>43.333333333333336</v>
      </c>
      <c r="D63" s="3"/>
      <c r="E63" s="4">
        <v>36.363636363636367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53</v>
      </c>
      <c r="B64" s="150">
        <v>170804130092</v>
      </c>
      <c r="C64" s="4">
        <v>46.666666666666664</v>
      </c>
      <c r="D64" s="3"/>
      <c r="E64" s="4">
        <v>43.636363636363633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6" ht="24.95" customHeight="1" x14ac:dyDescent="0.25">
      <c r="A65" s="2">
        <v>54</v>
      </c>
      <c r="B65" s="150">
        <v>170804130093</v>
      </c>
      <c r="C65" s="4">
        <v>14.444444444444445</v>
      </c>
      <c r="D65" s="3"/>
      <c r="E65" s="4">
        <v>12.727272727272727</v>
      </c>
      <c r="F65" s="49"/>
    </row>
    <row r="66" spans="1:6" ht="24.95" customHeight="1" x14ac:dyDescent="0.25">
      <c r="A66" s="2">
        <v>55</v>
      </c>
      <c r="B66" s="150">
        <v>170804130096</v>
      </c>
      <c r="C66" s="4">
        <v>0</v>
      </c>
      <c r="D66" s="3"/>
      <c r="E66" s="4">
        <v>0</v>
      </c>
      <c r="F66" s="49"/>
    </row>
    <row r="67" spans="1:6" ht="24.95" customHeight="1" x14ac:dyDescent="0.25">
      <c r="A67" s="2">
        <v>56</v>
      </c>
      <c r="B67" s="150">
        <v>170804130097</v>
      </c>
      <c r="C67" s="4">
        <v>37.777777777777779</v>
      </c>
      <c r="D67" s="3"/>
      <c r="E67" s="4">
        <v>28.181818181818183</v>
      </c>
      <c r="F67" s="49"/>
    </row>
    <row r="68" spans="1:6" ht="24.95" customHeight="1" x14ac:dyDescent="0.25">
      <c r="A68" s="2">
        <v>57</v>
      </c>
      <c r="B68" s="150">
        <v>170804130099</v>
      </c>
      <c r="C68" s="4">
        <v>44.444444444444443</v>
      </c>
      <c r="D68" s="3"/>
      <c r="E68" s="4">
        <v>35.454545454545453</v>
      </c>
      <c r="F68" s="49"/>
    </row>
    <row r="69" spans="1:6" ht="24.95" customHeight="1" x14ac:dyDescent="0.25">
      <c r="A69" s="2">
        <v>58</v>
      </c>
      <c r="B69" s="150">
        <v>170804130101</v>
      </c>
      <c r="C69" s="4">
        <v>11.111111111111111</v>
      </c>
      <c r="D69" s="3"/>
      <c r="E69" s="4">
        <v>17.272727272727273</v>
      </c>
      <c r="F69" s="49"/>
    </row>
    <row r="70" spans="1:6" ht="24.95" customHeight="1" x14ac:dyDescent="0.25">
      <c r="A70" s="2">
        <v>59</v>
      </c>
      <c r="B70" s="150">
        <v>170804130102</v>
      </c>
      <c r="C70" s="4">
        <v>43.333333333333336</v>
      </c>
      <c r="D70" s="3"/>
      <c r="E70" s="4">
        <v>38.18181818181818</v>
      </c>
      <c r="F70" s="49"/>
    </row>
    <row r="71" spans="1:6" ht="24.95" customHeight="1" x14ac:dyDescent="0.25">
      <c r="A71" s="2">
        <v>60</v>
      </c>
      <c r="B71" s="150">
        <v>170804130103</v>
      </c>
      <c r="C71" s="4">
        <v>37.777777777777779</v>
      </c>
      <c r="D71" s="3"/>
      <c r="E71" s="4">
        <v>34.545454545454547</v>
      </c>
      <c r="F71" s="49"/>
    </row>
    <row r="72" spans="1:6" ht="24.95" customHeight="1" x14ac:dyDescent="0.25">
      <c r="A72" s="2">
        <v>61</v>
      </c>
      <c r="B72" s="150">
        <v>170804130104</v>
      </c>
      <c r="C72" s="4">
        <v>32.222222222222221</v>
      </c>
      <c r="D72" s="3"/>
      <c r="E72" s="4">
        <v>27.272727272727273</v>
      </c>
      <c r="F72" s="49"/>
    </row>
    <row r="73" spans="1:6" ht="24.95" customHeight="1" x14ac:dyDescent="0.25">
      <c r="A73" s="2">
        <v>62</v>
      </c>
      <c r="B73" s="5">
        <v>170804130105</v>
      </c>
      <c r="C73" s="4">
        <v>43.333333333333336</v>
      </c>
      <c r="D73" s="3"/>
      <c r="E73" s="4">
        <v>35.454545454545453</v>
      </c>
      <c r="F73" s="49"/>
    </row>
    <row r="74" spans="1:6" ht="24.95" customHeight="1" x14ac:dyDescent="0.25">
      <c r="A74" s="2">
        <v>63</v>
      </c>
      <c r="B74" s="5">
        <v>170804130106</v>
      </c>
      <c r="C74" s="4">
        <v>43.333333333333336</v>
      </c>
      <c r="D74" s="3"/>
      <c r="E74" s="4">
        <v>41.81818181818182</v>
      </c>
      <c r="F74" s="49"/>
    </row>
    <row r="75" spans="1:6" ht="24.95" customHeight="1" x14ac:dyDescent="0.25">
      <c r="A75" s="2">
        <v>64</v>
      </c>
      <c r="B75" s="5">
        <v>170804130107</v>
      </c>
      <c r="C75" s="4">
        <v>44.444444444444443</v>
      </c>
      <c r="D75" s="3"/>
      <c r="E75" s="4">
        <v>36.363636363636367</v>
      </c>
      <c r="F75" s="49"/>
    </row>
    <row r="76" spans="1:6" ht="24.95" customHeight="1" x14ac:dyDescent="0.25">
      <c r="A76" s="2">
        <v>65</v>
      </c>
      <c r="B76" s="5">
        <v>170804130108</v>
      </c>
      <c r="C76" s="4">
        <v>43.333333333333336</v>
      </c>
      <c r="D76" s="3"/>
      <c r="E76" s="4">
        <v>34.545454545454547</v>
      </c>
      <c r="F76" s="49"/>
    </row>
    <row r="77" spans="1:6" ht="24.95" customHeight="1" x14ac:dyDescent="0.25">
      <c r="A77" s="2">
        <v>66</v>
      </c>
      <c r="B77" s="5">
        <v>170804130109</v>
      </c>
      <c r="C77" s="4">
        <v>14.444444444444445</v>
      </c>
      <c r="D77" s="3"/>
      <c r="E77" s="4">
        <v>0</v>
      </c>
      <c r="F77" s="49"/>
    </row>
    <row r="78" spans="1:6" ht="24.95" customHeight="1" x14ac:dyDescent="0.25">
      <c r="A78" s="2">
        <v>67</v>
      </c>
      <c r="B78" s="5">
        <v>170804130257</v>
      </c>
      <c r="C78" s="4">
        <v>26.666666666666668</v>
      </c>
      <c r="D78" s="3"/>
      <c r="E78" s="4">
        <v>20.90909090909091</v>
      </c>
      <c r="F78" s="49"/>
    </row>
    <row r="79" spans="1:6" ht="24.95" customHeight="1" x14ac:dyDescent="0.25">
      <c r="A79" s="2">
        <v>68</v>
      </c>
      <c r="B79" s="5">
        <v>170804130110</v>
      </c>
      <c r="C79" s="4">
        <v>34.444444444444443</v>
      </c>
      <c r="D79" s="3"/>
      <c r="E79" s="4">
        <v>28.181818181818183</v>
      </c>
      <c r="F79" s="49"/>
    </row>
    <row r="80" spans="1:6" ht="24.95" customHeight="1" x14ac:dyDescent="0.25">
      <c r="A80" s="2">
        <v>69</v>
      </c>
      <c r="B80" s="5">
        <v>170804130112</v>
      </c>
      <c r="C80" s="4">
        <v>41.111111111111114</v>
      </c>
      <c r="D80" s="112"/>
      <c r="E80" s="4">
        <v>34.545454545454547</v>
      </c>
      <c r="F80" s="113"/>
    </row>
    <row r="81" spans="1:23" ht="24.95" customHeight="1" x14ac:dyDescent="0.25">
      <c r="A81" s="2">
        <v>70</v>
      </c>
      <c r="B81" s="5">
        <v>170804130113</v>
      </c>
      <c r="C81" s="4">
        <v>28.888888888888889</v>
      </c>
      <c r="D81" s="112"/>
      <c r="E81" s="4">
        <v>36.363636363636367</v>
      </c>
      <c r="F81" s="113"/>
      <c r="G81" s="5"/>
    </row>
    <row r="82" spans="1:23" ht="24.95" customHeight="1" x14ac:dyDescent="0.25">
      <c r="A82" s="2">
        <v>71</v>
      </c>
      <c r="B82" s="5">
        <v>170804130117</v>
      </c>
      <c r="C82" s="4">
        <v>42.222222222222221</v>
      </c>
      <c r="D82" s="3"/>
      <c r="E82" s="4">
        <v>36.363636363636367</v>
      </c>
      <c r="F82" s="49"/>
      <c r="G82" s="5"/>
      <c r="H82"/>
      <c r="I82"/>
    </row>
    <row r="83" spans="1:23" ht="24.95" customHeight="1" x14ac:dyDescent="0.25">
      <c r="A83" s="2">
        <v>72</v>
      </c>
      <c r="B83" s="5">
        <v>170804130118</v>
      </c>
      <c r="C83" s="4">
        <v>42.222222222222221</v>
      </c>
      <c r="D83" s="5"/>
      <c r="E83" s="4">
        <v>30</v>
      </c>
      <c r="F83" s="5"/>
      <c r="G83" s="5"/>
      <c r="H83"/>
      <c r="I83"/>
    </row>
    <row r="84" spans="1:23" ht="24.95" customHeight="1" x14ac:dyDescent="0.25">
      <c r="A84" s="2">
        <v>73</v>
      </c>
      <c r="B84" s="5">
        <v>170804130119</v>
      </c>
      <c r="C84" s="4">
        <v>41.111111111111114</v>
      </c>
      <c r="D84" s="115"/>
      <c r="E84" s="4">
        <v>32.727272727272727</v>
      </c>
      <c r="F84" s="115"/>
      <c r="G84" s="5"/>
      <c r="H84"/>
      <c r="I84"/>
    </row>
    <row r="85" spans="1:23" x14ac:dyDescent="0.25">
      <c r="A85" s="2">
        <v>74</v>
      </c>
      <c r="B85" s="5">
        <v>170804130120</v>
      </c>
      <c r="C85" s="4">
        <v>41.111111111111114</v>
      </c>
      <c r="D85" s="5"/>
      <c r="E85" s="4">
        <v>34.545454545454547</v>
      </c>
      <c r="F85" s="5"/>
      <c r="G85" s="5"/>
      <c r="H85"/>
      <c r="I85"/>
    </row>
    <row r="86" spans="1:23" s="6" customFormat="1" ht="15.75" x14ac:dyDescent="0.25">
      <c r="A86" s="2">
        <v>75</v>
      </c>
      <c r="B86" s="5">
        <v>170804130123</v>
      </c>
      <c r="C86" s="4">
        <v>43.333333333333336</v>
      </c>
      <c r="D86" s="116"/>
      <c r="E86" s="4">
        <v>37.272727272727273</v>
      </c>
      <c r="F86" s="116"/>
      <c r="G86" s="5"/>
      <c r="H86"/>
      <c r="I8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x14ac:dyDescent="0.25">
      <c r="A87" s="2">
        <v>76</v>
      </c>
      <c r="B87" s="5">
        <v>170804130124</v>
      </c>
      <c r="C87" s="4">
        <v>25.555555555555557</v>
      </c>
      <c r="D87" s="5"/>
      <c r="E87" s="4">
        <v>25.454545454545453</v>
      </c>
      <c r="F87" s="5"/>
      <c r="G87" s="5"/>
      <c r="H87"/>
      <c r="I87"/>
      <c r="W87" s="6"/>
    </row>
    <row r="88" spans="1:23" ht="15.75" x14ac:dyDescent="0.25">
      <c r="A88" s="2">
        <v>77</v>
      </c>
      <c r="B88" s="5">
        <v>170804130125</v>
      </c>
      <c r="C88" s="4">
        <v>41.111111111111114</v>
      </c>
      <c r="D88" s="5"/>
      <c r="E88" s="4">
        <v>39.090909090909093</v>
      </c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3" x14ac:dyDescent="0.25">
      <c r="A89" s="2">
        <v>78</v>
      </c>
      <c r="B89" s="5">
        <v>170804130126</v>
      </c>
      <c r="C89" s="4">
        <v>45.555555555555557</v>
      </c>
      <c r="D89" s="5"/>
      <c r="E89" s="4">
        <v>44.545454545454547</v>
      </c>
      <c r="F89" s="5"/>
      <c r="G89" s="5"/>
      <c r="H89"/>
      <c r="I89"/>
    </row>
    <row r="90" spans="1:23" x14ac:dyDescent="0.25">
      <c r="A90" s="2">
        <v>79</v>
      </c>
      <c r="B90" s="5">
        <v>170804130127</v>
      </c>
      <c r="C90" s="4">
        <v>34.444444444444443</v>
      </c>
      <c r="D90" s="5"/>
      <c r="E90" s="4">
        <v>28.181818181818183</v>
      </c>
      <c r="F90" s="5"/>
      <c r="G90" s="5"/>
      <c r="H90"/>
      <c r="I90"/>
    </row>
    <row r="91" spans="1:23" x14ac:dyDescent="0.25">
      <c r="A91" s="2">
        <v>80</v>
      </c>
      <c r="B91" s="5">
        <v>170804130128</v>
      </c>
      <c r="C91" s="4">
        <v>42.222222222222221</v>
      </c>
      <c r="D91" s="5"/>
      <c r="E91" s="4">
        <v>33.636363636363633</v>
      </c>
      <c r="F91" s="5"/>
      <c r="G91" s="5"/>
      <c r="H91"/>
      <c r="I91"/>
    </row>
    <row r="92" spans="1:23" x14ac:dyDescent="0.25">
      <c r="A92" s="2">
        <v>81</v>
      </c>
      <c r="B92" s="5">
        <v>170804130131</v>
      </c>
      <c r="C92" s="4">
        <v>31.111111111111111</v>
      </c>
      <c r="D92" s="5"/>
      <c r="E92" s="4">
        <v>29.09090909090909</v>
      </c>
      <c r="F92" s="5"/>
      <c r="G92" s="5"/>
      <c r="H92"/>
      <c r="I92"/>
    </row>
    <row r="93" spans="1:23" s="6" customFormat="1" ht="15.75" x14ac:dyDescent="0.25">
      <c r="A93" s="2">
        <v>82</v>
      </c>
      <c r="B93" s="5">
        <v>170804130132</v>
      </c>
      <c r="C93" s="4">
        <v>32.222222222222221</v>
      </c>
      <c r="D93" s="5"/>
      <c r="E93" s="4">
        <v>24.545454545454547</v>
      </c>
      <c r="F93" s="5"/>
      <c r="G93" s="5"/>
      <c r="H93"/>
      <c r="I9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x14ac:dyDescent="0.25">
      <c r="A94" s="2">
        <v>83</v>
      </c>
      <c r="B94" s="5">
        <v>170804130133</v>
      </c>
      <c r="C94" s="4">
        <v>43.333333333333336</v>
      </c>
      <c r="D94" s="5"/>
      <c r="E94" s="4">
        <v>31.818181818181817</v>
      </c>
      <c r="F94" s="5"/>
      <c r="G94" s="5"/>
      <c r="H94"/>
      <c r="I94"/>
      <c r="W94" s="6"/>
    </row>
    <row r="95" spans="1:23" ht="15.75" x14ac:dyDescent="0.25">
      <c r="A95" s="2">
        <v>84</v>
      </c>
      <c r="B95" s="5">
        <v>170804130134</v>
      </c>
      <c r="C95" s="4">
        <v>38.888888888888886</v>
      </c>
      <c r="D95" s="5"/>
      <c r="E95" s="4">
        <v>32.727272727272727</v>
      </c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3" x14ac:dyDescent="0.25">
      <c r="A96" s="2">
        <v>85</v>
      </c>
      <c r="B96" s="5">
        <v>170804130135</v>
      </c>
      <c r="C96" s="4">
        <v>0</v>
      </c>
      <c r="D96" s="5"/>
      <c r="E96" s="4">
        <v>0</v>
      </c>
      <c r="F96" s="5"/>
      <c r="G96" s="5"/>
      <c r="H96"/>
      <c r="I96"/>
    </row>
    <row r="97" spans="1:23" x14ac:dyDescent="0.25">
      <c r="A97" s="2">
        <v>86</v>
      </c>
      <c r="B97" s="5">
        <v>170804130136</v>
      </c>
      <c r="C97" s="4">
        <v>38.888888888888886</v>
      </c>
      <c r="D97" s="5"/>
      <c r="E97" s="4">
        <v>33.636363636363633</v>
      </c>
      <c r="F97" s="5"/>
      <c r="G97" s="5"/>
      <c r="H97"/>
      <c r="I97"/>
    </row>
    <row r="98" spans="1:23" x14ac:dyDescent="0.25">
      <c r="A98" s="2">
        <v>87</v>
      </c>
      <c r="B98" s="5">
        <v>170804130137</v>
      </c>
      <c r="C98" s="4">
        <v>36.666666666666664</v>
      </c>
      <c r="D98" s="5"/>
      <c r="E98" s="4">
        <v>33.636363636363633</v>
      </c>
      <c r="F98" s="5"/>
      <c r="G98" s="5"/>
      <c r="H98"/>
      <c r="I98"/>
    </row>
    <row r="99" spans="1:23" x14ac:dyDescent="0.25">
      <c r="A99" s="2">
        <v>88</v>
      </c>
      <c r="B99" s="5">
        <v>170804130139</v>
      </c>
      <c r="C99" s="4">
        <v>42.222222222222221</v>
      </c>
      <c r="D99" s="5"/>
      <c r="E99" s="4">
        <v>31.818181818181817</v>
      </c>
      <c r="F99" s="5"/>
      <c r="G99" s="5"/>
      <c r="H99"/>
      <c r="I99"/>
    </row>
    <row r="100" spans="1:23" x14ac:dyDescent="0.25">
      <c r="A100" s="2">
        <v>89</v>
      </c>
      <c r="B100" s="5">
        <v>170804130140</v>
      </c>
      <c r="C100" s="4">
        <v>46.666666666666664</v>
      </c>
      <c r="D100" s="5"/>
      <c r="E100" s="4">
        <v>41.81818181818182</v>
      </c>
      <c r="F100" s="5"/>
      <c r="G100" s="5"/>
      <c r="H100"/>
      <c r="I100"/>
    </row>
    <row r="101" spans="1:23" s="6" customFormat="1" ht="15.75" x14ac:dyDescent="0.25">
      <c r="A101" s="2">
        <v>90</v>
      </c>
      <c r="B101" s="5">
        <v>170804130142</v>
      </c>
      <c r="C101" s="4">
        <v>42.222222222222221</v>
      </c>
      <c r="D101" s="5"/>
      <c r="E101" s="4">
        <v>27.272727272727273</v>
      </c>
      <c r="F101" s="5"/>
      <c r="G101" s="5"/>
      <c r="H101"/>
      <c r="I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x14ac:dyDescent="0.25">
      <c r="A102" s="2">
        <v>91</v>
      </c>
      <c r="B102" s="5">
        <v>170804130143</v>
      </c>
      <c r="C102" s="4">
        <v>45.555555555555557</v>
      </c>
      <c r="D102" s="5"/>
      <c r="E102" s="4">
        <v>42.727272727272727</v>
      </c>
      <c r="F102" s="5"/>
      <c r="G102" s="5"/>
      <c r="H102"/>
      <c r="I102"/>
      <c r="W102" s="6"/>
    </row>
    <row r="103" spans="1:23" ht="15.75" x14ac:dyDescent="0.25">
      <c r="A103" s="2">
        <v>92</v>
      </c>
      <c r="B103" s="5">
        <v>170804130144</v>
      </c>
      <c r="C103" s="4">
        <v>35.555555555555557</v>
      </c>
      <c r="E103" s="4">
        <v>35.454545454545453</v>
      </c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3" x14ac:dyDescent="0.25">
      <c r="A104" s="2">
        <v>93</v>
      </c>
      <c r="B104" s="5">
        <v>170804130145</v>
      </c>
      <c r="C104" s="4">
        <v>37.777777777777779</v>
      </c>
      <c r="E104" s="4">
        <v>36.363636363636367</v>
      </c>
      <c r="G104" s="5"/>
      <c r="H104"/>
      <c r="I104"/>
    </row>
    <row r="105" spans="1:23" x14ac:dyDescent="0.25">
      <c r="A105" s="2">
        <v>94</v>
      </c>
      <c r="B105" s="5">
        <v>170804130146</v>
      </c>
      <c r="C105" s="4">
        <v>41.111111111111114</v>
      </c>
      <c r="E105" s="4">
        <v>30</v>
      </c>
      <c r="G105" s="5"/>
      <c r="H105"/>
      <c r="I105"/>
    </row>
    <row r="106" spans="1:23" x14ac:dyDescent="0.25">
      <c r="A106" s="2">
        <v>95</v>
      </c>
      <c r="B106" s="5">
        <v>170804130147</v>
      </c>
      <c r="C106" s="4">
        <v>46.666666666666664</v>
      </c>
      <c r="E106" s="4">
        <v>40.909090909090907</v>
      </c>
      <c r="H106"/>
      <c r="I106"/>
    </row>
    <row r="107" spans="1:23" x14ac:dyDescent="0.25">
      <c r="A107" s="2">
        <v>96</v>
      </c>
      <c r="B107" s="5">
        <v>170804130149</v>
      </c>
      <c r="C107" s="4">
        <v>38.888888888888886</v>
      </c>
      <c r="E107" s="4">
        <v>23.636363636363637</v>
      </c>
    </row>
    <row r="108" spans="1:23" x14ac:dyDescent="0.25">
      <c r="A108" s="2">
        <v>97</v>
      </c>
      <c r="B108" s="5">
        <v>170804130150</v>
      </c>
      <c r="C108" s="4">
        <v>42.222222222222221</v>
      </c>
      <c r="E108" s="4">
        <v>37.272727272727273</v>
      </c>
    </row>
    <row r="109" spans="1:23" x14ac:dyDescent="0.25">
      <c r="A109" s="2">
        <v>98</v>
      </c>
      <c r="B109" s="5">
        <v>170804130151</v>
      </c>
      <c r="C109" s="4">
        <v>40</v>
      </c>
      <c r="E109" s="4">
        <v>31.818181818181817</v>
      </c>
    </row>
    <row r="110" spans="1:23" x14ac:dyDescent="0.25">
      <c r="A110" s="2">
        <v>99</v>
      </c>
      <c r="B110" s="5">
        <v>170804130152</v>
      </c>
      <c r="C110" s="4">
        <v>47.777777777777779</v>
      </c>
      <c r="E110" s="4">
        <v>39.090909090909093</v>
      </c>
    </row>
    <row r="111" spans="1:23" x14ac:dyDescent="0.25">
      <c r="A111" s="2">
        <v>100</v>
      </c>
      <c r="B111" s="5">
        <v>170804130154</v>
      </c>
      <c r="C111" s="4">
        <v>42.222222222222221</v>
      </c>
      <c r="E111" s="4">
        <v>32.727272727272727</v>
      </c>
    </row>
    <row r="112" spans="1:23" x14ac:dyDescent="0.25">
      <c r="A112" s="2">
        <v>101</v>
      </c>
      <c r="B112" s="5">
        <v>170804130155</v>
      </c>
      <c r="C112" s="4">
        <v>38.888888888888886</v>
      </c>
      <c r="E112" s="4">
        <v>34.545454545454547</v>
      </c>
    </row>
    <row r="113" spans="1:5" x14ac:dyDescent="0.25">
      <c r="A113" s="2">
        <v>102</v>
      </c>
      <c r="B113" s="5">
        <v>170804130157</v>
      </c>
      <c r="C113" s="4">
        <v>40</v>
      </c>
      <c r="E113" s="4">
        <v>31.818181818181817</v>
      </c>
    </row>
    <row r="114" spans="1:5" x14ac:dyDescent="0.25">
      <c r="A114" s="2">
        <v>103</v>
      </c>
      <c r="B114" s="5">
        <v>170804130148</v>
      </c>
      <c r="C114" s="4">
        <v>24.444444444444443</v>
      </c>
      <c r="E114" s="4">
        <v>21.818181818181817</v>
      </c>
    </row>
    <row r="115" spans="1:5" x14ac:dyDescent="0.25">
      <c r="A115" s="2">
        <v>104</v>
      </c>
      <c r="B115" s="5">
        <v>170804130159</v>
      </c>
      <c r="C115" s="4">
        <v>36.666666666666664</v>
      </c>
      <c r="E115" s="4">
        <v>33.636363636363633</v>
      </c>
    </row>
    <row r="116" spans="1:5" x14ac:dyDescent="0.25">
      <c r="A116" s="2">
        <v>105</v>
      </c>
      <c r="B116" s="5">
        <v>170804130160</v>
      </c>
      <c r="C116" s="4">
        <v>43.333333333333336</v>
      </c>
      <c r="E116" s="4">
        <v>29.09090909090909</v>
      </c>
    </row>
    <row r="117" spans="1:5" x14ac:dyDescent="0.25">
      <c r="A117" s="2">
        <v>106</v>
      </c>
      <c r="B117" s="5">
        <v>170804130161</v>
      </c>
      <c r="C117" s="4">
        <v>42.222222222222221</v>
      </c>
      <c r="E117" s="4">
        <v>37.272727272727273</v>
      </c>
    </row>
    <row r="118" spans="1:5" x14ac:dyDescent="0.25">
      <c r="A118" s="2">
        <v>107</v>
      </c>
      <c r="B118" s="5">
        <v>170804130162</v>
      </c>
      <c r="C118" s="4">
        <v>46.666666666666664</v>
      </c>
      <c r="E118" s="4">
        <v>41.81818181818182</v>
      </c>
    </row>
    <row r="119" spans="1:5" x14ac:dyDescent="0.25">
      <c r="A119" s="2">
        <v>108</v>
      </c>
      <c r="B119" s="5">
        <v>170804130163</v>
      </c>
      <c r="C119" s="4">
        <v>43.333333333333336</v>
      </c>
      <c r="E119" s="4">
        <v>36.363636363636367</v>
      </c>
    </row>
    <row r="120" spans="1:5" x14ac:dyDescent="0.25">
      <c r="A120" s="2">
        <v>109</v>
      </c>
      <c r="B120" s="5">
        <v>170804130167</v>
      </c>
      <c r="C120" s="4">
        <v>47.777777777777779</v>
      </c>
      <c r="E120" s="4">
        <v>40</v>
      </c>
    </row>
    <row r="121" spans="1:5" x14ac:dyDescent="0.25">
      <c r="A121" s="2">
        <v>110</v>
      </c>
      <c r="B121" s="5">
        <v>170804130168</v>
      </c>
      <c r="C121" s="4">
        <v>40</v>
      </c>
      <c r="E121" s="4">
        <v>32.727272727272727</v>
      </c>
    </row>
    <row r="122" spans="1:5" x14ac:dyDescent="0.25">
      <c r="A122" s="2">
        <v>111</v>
      </c>
      <c r="B122" s="5">
        <v>170804130169</v>
      </c>
      <c r="C122" s="4">
        <v>37.777777777777779</v>
      </c>
      <c r="E122" s="4">
        <v>36.363636363636367</v>
      </c>
    </row>
    <row r="123" spans="1:5" x14ac:dyDescent="0.25">
      <c r="A123" s="2">
        <v>112</v>
      </c>
      <c r="B123" s="5">
        <v>170804130171</v>
      </c>
      <c r="C123" s="4">
        <v>10</v>
      </c>
      <c r="E123" s="4">
        <v>0</v>
      </c>
    </row>
    <row r="124" spans="1:5" x14ac:dyDescent="0.25">
      <c r="A124" s="2">
        <v>113</v>
      </c>
      <c r="B124" s="5">
        <v>170804130172</v>
      </c>
      <c r="C124" s="4">
        <v>42.222222222222221</v>
      </c>
      <c r="E124" s="4">
        <v>34.545454545454547</v>
      </c>
    </row>
    <row r="125" spans="1:5" x14ac:dyDescent="0.25">
      <c r="A125" s="2">
        <v>114</v>
      </c>
      <c r="B125" s="5">
        <v>170804130173</v>
      </c>
      <c r="C125" s="4">
        <v>36.666666666666664</v>
      </c>
      <c r="E125" s="4">
        <v>31.818181818181817</v>
      </c>
    </row>
    <row r="126" spans="1:5" x14ac:dyDescent="0.25">
      <c r="A126" s="2">
        <v>115</v>
      </c>
      <c r="B126" s="5">
        <v>170804130174</v>
      </c>
      <c r="C126" s="4">
        <v>35.555555555555557</v>
      </c>
      <c r="E126" s="4">
        <v>35.454545454545453</v>
      </c>
    </row>
    <row r="127" spans="1:5" x14ac:dyDescent="0.25">
      <c r="A127" s="2">
        <v>116</v>
      </c>
      <c r="B127" s="5">
        <v>170804130176</v>
      </c>
      <c r="C127" s="4">
        <v>46.666666666666664</v>
      </c>
      <c r="E127" s="4">
        <v>41.81818181818182</v>
      </c>
    </row>
    <row r="128" spans="1:5" x14ac:dyDescent="0.25">
      <c r="A128" s="2">
        <v>117</v>
      </c>
      <c r="B128" s="5">
        <v>170804130177</v>
      </c>
      <c r="C128" s="4">
        <v>45.555555555555557</v>
      </c>
      <c r="E128" s="4">
        <v>42.727272727272727</v>
      </c>
    </row>
    <row r="129" spans="1:5" x14ac:dyDescent="0.25">
      <c r="A129" s="2">
        <v>118</v>
      </c>
      <c r="B129" s="5">
        <v>170804130178</v>
      </c>
      <c r="C129" s="4">
        <v>34.444444444444443</v>
      </c>
      <c r="E129" s="4">
        <v>30</v>
      </c>
    </row>
    <row r="130" spans="1:5" x14ac:dyDescent="0.25">
      <c r="A130" s="2">
        <v>119</v>
      </c>
      <c r="B130" s="5">
        <v>170804130022</v>
      </c>
      <c r="C130" s="4">
        <v>23.333333333333332</v>
      </c>
      <c r="E130" s="4">
        <v>21.818181818181817</v>
      </c>
    </row>
    <row r="131" spans="1:5" x14ac:dyDescent="0.25">
      <c r="A131" s="2">
        <v>120</v>
      </c>
      <c r="B131" s="5">
        <v>170804130180</v>
      </c>
      <c r="C131" s="4">
        <v>42.222222222222221</v>
      </c>
      <c r="E131" s="4">
        <v>39.090909090909093</v>
      </c>
    </row>
    <row r="132" spans="1:5" x14ac:dyDescent="0.25">
      <c r="A132" s="2">
        <v>121</v>
      </c>
      <c r="B132" s="5">
        <v>170804130181</v>
      </c>
      <c r="C132" s="4">
        <v>36.666666666666664</v>
      </c>
      <c r="E132" s="4">
        <v>29.09090909090909</v>
      </c>
    </row>
    <row r="133" spans="1:5" x14ac:dyDescent="0.25">
      <c r="A133" s="2">
        <v>122</v>
      </c>
      <c r="B133" s="5">
        <v>170804130183</v>
      </c>
      <c r="C133" s="4">
        <v>36.666666666666664</v>
      </c>
      <c r="E133" s="4">
        <v>30.90909090909091</v>
      </c>
    </row>
    <row r="134" spans="1:5" x14ac:dyDescent="0.25">
      <c r="A134" s="2">
        <v>123</v>
      </c>
      <c r="B134" s="5">
        <v>170804130185</v>
      </c>
      <c r="C134" s="4">
        <v>42.222222222222221</v>
      </c>
      <c r="E134" s="4">
        <v>33.636363636363633</v>
      </c>
    </row>
    <row r="135" spans="1:5" x14ac:dyDescent="0.25">
      <c r="A135" s="2">
        <v>124</v>
      </c>
      <c r="B135" s="5">
        <v>170804130186</v>
      </c>
      <c r="C135" s="4">
        <v>44.444444444444443</v>
      </c>
      <c r="E135" s="4">
        <v>33.636363636363633</v>
      </c>
    </row>
    <row r="136" spans="1:5" x14ac:dyDescent="0.25">
      <c r="A136" s="2">
        <v>125</v>
      </c>
      <c r="B136" s="5">
        <v>170804130187</v>
      </c>
      <c r="C136" s="4">
        <v>33.333333333333336</v>
      </c>
      <c r="E136" s="4">
        <v>27.272727272727273</v>
      </c>
    </row>
    <row r="137" spans="1:5" x14ac:dyDescent="0.25">
      <c r="A137" s="2">
        <v>126</v>
      </c>
      <c r="B137" s="5">
        <v>170804130188</v>
      </c>
      <c r="C137" s="4">
        <v>40</v>
      </c>
      <c r="E137" s="4">
        <v>35.454545454545453</v>
      </c>
    </row>
    <row r="138" spans="1:5" x14ac:dyDescent="0.25">
      <c r="A138" s="2">
        <v>127</v>
      </c>
      <c r="B138" s="5">
        <v>170804130189</v>
      </c>
      <c r="C138" s="4">
        <v>40</v>
      </c>
      <c r="E138" s="4">
        <v>37.272727272727273</v>
      </c>
    </row>
    <row r="139" spans="1:5" x14ac:dyDescent="0.25">
      <c r="A139" s="2">
        <v>128</v>
      </c>
      <c r="B139" s="5">
        <v>170804130190</v>
      </c>
      <c r="C139" s="4">
        <v>48.888888888888886</v>
      </c>
      <c r="E139" s="4">
        <v>43.636363636363633</v>
      </c>
    </row>
    <row r="140" spans="1:5" x14ac:dyDescent="0.25">
      <c r="A140" s="2">
        <v>129</v>
      </c>
      <c r="B140" s="5">
        <v>170804130191</v>
      </c>
      <c r="C140" s="4">
        <v>46.666666666666664</v>
      </c>
      <c r="E140" s="4">
        <v>42.727272727272727</v>
      </c>
    </row>
    <row r="141" spans="1:5" x14ac:dyDescent="0.25">
      <c r="A141" s="2">
        <v>130</v>
      </c>
      <c r="B141" s="5">
        <v>170804130192</v>
      </c>
      <c r="C141" s="4">
        <v>34.444444444444443</v>
      </c>
      <c r="E141" s="4">
        <v>20.90909090909091</v>
      </c>
    </row>
    <row r="142" spans="1:5" x14ac:dyDescent="0.25">
      <c r="A142" s="2">
        <v>131</v>
      </c>
      <c r="B142" s="5">
        <v>170804130195</v>
      </c>
      <c r="C142" s="4">
        <v>44.444444444444443</v>
      </c>
      <c r="E142" s="4">
        <v>39.090909090909093</v>
      </c>
    </row>
    <row r="143" spans="1:5" x14ac:dyDescent="0.25">
      <c r="A143" s="2">
        <v>132</v>
      </c>
      <c r="B143" s="5">
        <v>170804130196</v>
      </c>
      <c r="C143" s="4">
        <v>38.888888888888886</v>
      </c>
      <c r="E143" s="4">
        <v>27.272727272727273</v>
      </c>
    </row>
    <row r="144" spans="1:5" x14ac:dyDescent="0.25">
      <c r="A144" s="2">
        <v>133</v>
      </c>
      <c r="B144" s="5">
        <v>170804130197</v>
      </c>
      <c r="C144" s="4">
        <v>30</v>
      </c>
      <c r="E144" s="4">
        <v>22.727272727272727</v>
      </c>
    </row>
    <row r="145" spans="1:5" x14ac:dyDescent="0.25">
      <c r="A145" s="2">
        <v>134</v>
      </c>
      <c r="B145" s="5">
        <v>170804130198</v>
      </c>
      <c r="C145" s="4">
        <v>38.888888888888886</v>
      </c>
      <c r="E145" s="4">
        <v>31.818181818181817</v>
      </c>
    </row>
    <row r="146" spans="1:5" x14ac:dyDescent="0.25">
      <c r="A146" s="2">
        <v>135</v>
      </c>
      <c r="B146" s="5">
        <v>170804130199</v>
      </c>
      <c r="C146" s="4">
        <v>42.222222222222221</v>
      </c>
      <c r="E146" s="4">
        <v>35.454545454545453</v>
      </c>
    </row>
    <row r="147" spans="1:5" x14ac:dyDescent="0.25">
      <c r="A147" s="2">
        <v>136</v>
      </c>
      <c r="B147" s="5">
        <v>170804130200</v>
      </c>
      <c r="C147" s="4">
        <v>44.444444444444443</v>
      </c>
      <c r="E147" s="4">
        <v>38.18181818181818</v>
      </c>
    </row>
    <row r="148" spans="1:5" x14ac:dyDescent="0.25">
      <c r="A148" s="2">
        <v>137</v>
      </c>
      <c r="B148" s="5">
        <v>170804130202</v>
      </c>
      <c r="C148" s="4">
        <v>40</v>
      </c>
      <c r="E148" s="4">
        <v>32.727272727272727</v>
      </c>
    </row>
    <row r="149" spans="1:5" x14ac:dyDescent="0.25">
      <c r="A149" s="2">
        <v>138</v>
      </c>
      <c r="B149" s="5">
        <v>170804130203</v>
      </c>
      <c r="C149" s="4">
        <v>43.333333333333336</v>
      </c>
      <c r="E149" s="4">
        <v>39.090909090909093</v>
      </c>
    </row>
    <row r="150" spans="1:5" x14ac:dyDescent="0.25">
      <c r="A150" s="2">
        <v>139</v>
      </c>
      <c r="B150" s="5">
        <v>170804130204</v>
      </c>
      <c r="C150" s="4">
        <v>41.111111111111114</v>
      </c>
      <c r="E150" s="4">
        <v>30.90909090909091</v>
      </c>
    </row>
    <row r="151" spans="1:5" x14ac:dyDescent="0.25">
      <c r="A151" s="2">
        <v>140</v>
      </c>
      <c r="B151" s="5">
        <v>170804130205</v>
      </c>
      <c r="C151" s="4">
        <v>33.333333333333336</v>
      </c>
      <c r="E151" s="4">
        <v>28.181818181818183</v>
      </c>
    </row>
    <row r="152" spans="1:5" x14ac:dyDescent="0.25">
      <c r="A152" s="2">
        <v>141</v>
      </c>
      <c r="B152" s="5">
        <v>170804130206</v>
      </c>
      <c r="C152" s="4">
        <v>30</v>
      </c>
      <c r="E152" s="4">
        <v>25.454545454545453</v>
      </c>
    </row>
    <row r="153" spans="1:5" x14ac:dyDescent="0.25">
      <c r="A153" s="2">
        <v>142</v>
      </c>
      <c r="B153" s="5">
        <v>170804130207</v>
      </c>
      <c r="C153" s="4">
        <v>45.555555555555557</v>
      </c>
      <c r="E153" s="4">
        <v>43.636363636363633</v>
      </c>
    </row>
    <row r="154" spans="1:5" x14ac:dyDescent="0.25">
      <c r="A154" s="2">
        <v>143</v>
      </c>
      <c r="B154" s="5">
        <v>170804130208</v>
      </c>
      <c r="C154" s="4">
        <v>44.444444444444443</v>
      </c>
      <c r="E154" s="4">
        <v>38.18181818181818</v>
      </c>
    </row>
    <row r="155" spans="1:5" x14ac:dyDescent="0.25">
      <c r="A155" s="2">
        <v>144</v>
      </c>
      <c r="B155" s="5">
        <v>170804130209</v>
      </c>
      <c r="C155" s="4">
        <v>46.666666666666664</v>
      </c>
      <c r="E155" s="4">
        <v>42.727272727272727</v>
      </c>
    </row>
    <row r="156" spans="1:5" x14ac:dyDescent="0.25">
      <c r="A156" s="2">
        <v>145</v>
      </c>
      <c r="B156" s="5">
        <v>170804130211</v>
      </c>
      <c r="C156" s="4">
        <v>46.666666666666664</v>
      </c>
      <c r="E156" s="4">
        <v>40.909090909090907</v>
      </c>
    </row>
    <row r="157" spans="1:5" x14ac:dyDescent="0.25">
      <c r="A157" s="2">
        <v>146</v>
      </c>
      <c r="B157" s="5">
        <v>170804130212</v>
      </c>
      <c r="C157" s="4">
        <v>37.777777777777779</v>
      </c>
      <c r="E157" s="4">
        <v>29.09090909090909</v>
      </c>
    </row>
    <row r="158" spans="1:5" x14ac:dyDescent="0.25">
      <c r="A158" s="2">
        <v>147</v>
      </c>
      <c r="B158" s="5">
        <v>170804130213</v>
      </c>
      <c r="C158" s="4">
        <v>33.333333333333336</v>
      </c>
      <c r="E158" s="4">
        <v>30.90909090909091</v>
      </c>
    </row>
    <row r="159" spans="1:5" x14ac:dyDescent="0.25">
      <c r="A159" s="2">
        <v>148</v>
      </c>
      <c r="B159" s="5">
        <v>170804130214</v>
      </c>
      <c r="C159" s="4">
        <v>45.555555555555557</v>
      </c>
      <c r="E159" s="4">
        <v>34.545454545454547</v>
      </c>
    </row>
    <row r="160" spans="1:5" x14ac:dyDescent="0.25">
      <c r="A160" s="2">
        <v>149</v>
      </c>
      <c r="B160" s="5">
        <v>170804130216</v>
      </c>
      <c r="C160" s="4">
        <v>37.777777777777779</v>
      </c>
      <c r="E160" s="4">
        <v>31.818181818181817</v>
      </c>
    </row>
    <row r="161" spans="1:5" x14ac:dyDescent="0.25">
      <c r="A161" s="2">
        <v>150</v>
      </c>
      <c r="B161" s="5">
        <v>170804130217</v>
      </c>
      <c r="C161" s="4">
        <v>41.111111111111114</v>
      </c>
      <c r="E161" s="4">
        <v>35.454545454545453</v>
      </c>
    </row>
    <row r="162" spans="1:5" x14ac:dyDescent="0.25">
      <c r="A162" s="2">
        <v>151</v>
      </c>
      <c r="B162" s="5">
        <v>170804130218</v>
      </c>
      <c r="C162" s="4">
        <v>45.555555555555557</v>
      </c>
      <c r="E162" s="4">
        <v>36.363636363636367</v>
      </c>
    </row>
    <row r="163" spans="1:5" x14ac:dyDescent="0.25">
      <c r="A163" s="2">
        <v>152</v>
      </c>
      <c r="B163" s="5">
        <v>170804130220</v>
      </c>
      <c r="C163" s="4">
        <v>40</v>
      </c>
      <c r="E163" s="4">
        <v>30</v>
      </c>
    </row>
    <row r="164" spans="1:5" x14ac:dyDescent="0.25">
      <c r="A164" s="2">
        <v>153</v>
      </c>
      <c r="B164" s="5">
        <v>170804130221</v>
      </c>
      <c r="C164" s="4">
        <v>48.888888888888886</v>
      </c>
      <c r="E164" s="4">
        <v>40.909090909090907</v>
      </c>
    </row>
    <row r="165" spans="1:5" x14ac:dyDescent="0.25">
      <c r="A165" s="2">
        <v>154</v>
      </c>
      <c r="B165" s="5">
        <v>170804130222</v>
      </c>
      <c r="C165" s="4">
        <v>41.111111111111114</v>
      </c>
      <c r="E165" s="4">
        <v>38.18181818181818</v>
      </c>
    </row>
    <row r="166" spans="1:5" x14ac:dyDescent="0.25">
      <c r="A166" s="2">
        <v>155</v>
      </c>
      <c r="B166" s="5">
        <v>170804130223</v>
      </c>
      <c r="C166" s="4">
        <v>40</v>
      </c>
      <c r="E166" s="4">
        <v>32.727272727272727</v>
      </c>
    </row>
    <row r="167" spans="1:5" x14ac:dyDescent="0.25">
      <c r="A167" s="2">
        <v>156</v>
      </c>
      <c r="B167" s="5">
        <v>170804130224</v>
      </c>
      <c r="C167" s="4">
        <v>41.111111111111114</v>
      </c>
      <c r="E167" s="4">
        <v>36.363636363636367</v>
      </c>
    </row>
    <row r="168" spans="1:5" x14ac:dyDescent="0.25">
      <c r="A168" s="2">
        <v>157</v>
      </c>
      <c r="B168" s="5">
        <v>170804130226</v>
      </c>
      <c r="C168" s="4">
        <v>38.888888888888886</v>
      </c>
      <c r="E168" s="4">
        <v>24.545454545454547</v>
      </c>
    </row>
    <row r="169" spans="1:5" x14ac:dyDescent="0.25">
      <c r="A169" s="2">
        <v>158</v>
      </c>
      <c r="B169" s="5">
        <v>170804130227</v>
      </c>
      <c r="C169" s="4">
        <v>32.222222222222221</v>
      </c>
      <c r="E169" s="4">
        <v>32.727272727272727</v>
      </c>
    </row>
    <row r="170" spans="1:5" x14ac:dyDescent="0.25">
      <c r="A170" s="2">
        <v>159</v>
      </c>
      <c r="B170" s="5">
        <v>170804130228</v>
      </c>
      <c r="C170" s="4">
        <v>0</v>
      </c>
      <c r="E170" s="4">
        <v>0</v>
      </c>
    </row>
    <row r="171" spans="1:5" x14ac:dyDescent="0.25">
      <c r="A171" s="2">
        <v>160</v>
      </c>
      <c r="B171" s="5">
        <v>170804130229</v>
      </c>
      <c r="C171" s="4">
        <v>45.555555555555557</v>
      </c>
      <c r="E171" s="4">
        <v>34.545454545454547</v>
      </c>
    </row>
    <row r="172" spans="1:5" x14ac:dyDescent="0.25">
      <c r="A172" s="2">
        <v>161</v>
      </c>
      <c r="B172" s="5">
        <v>170804130231</v>
      </c>
      <c r="C172" s="4">
        <v>44.444444444444443</v>
      </c>
      <c r="E172" s="4">
        <v>37.272727272727273</v>
      </c>
    </row>
    <row r="173" spans="1:5" x14ac:dyDescent="0.25">
      <c r="A173" s="2">
        <v>162</v>
      </c>
      <c r="B173" s="5">
        <v>170804130233</v>
      </c>
      <c r="C173" s="4">
        <v>45.555555555555557</v>
      </c>
      <c r="E173" s="4">
        <v>42.727272727272727</v>
      </c>
    </row>
    <row r="174" spans="1:5" x14ac:dyDescent="0.25">
      <c r="A174" s="2">
        <v>163</v>
      </c>
      <c r="B174" s="5">
        <v>170804130234</v>
      </c>
      <c r="C174" s="4">
        <v>45.555555555555557</v>
      </c>
      <c r="E174" s="4">
        <v>39.090909090909093</v>
      </c>
    </row>
    <row r="175" spans="1:5" x14ac:dyDescent="0.25">
      <c r="A175" s="2">
        <v>164</v>
      </c>
      <c r="B175" s="5">
        <v>170804130241</v>
      </c>
      <c r="C175" s="4">
        <v>31.111111111111111</v>
      </c>
      <c r="E175" s="4">
        <v>30</v>
      </c>
    </row>
    <row r="176" spans="1:5" x14ac:dyDescent="0.25">
      <c r="A176" s="2">
        <v>165</v>
      </c>
      <c r="B176" s="5">
        <v>170804130242</v>
      </c>
      <c r="C176" s="4">
        <v>38.888888888888886</v>
      </c>
      <c r="E176" s="4">
        <v>36.363636363636367</v>
      </c>
    </row>
    <row r="177" spans="1:5" x14ac:dyDescent="0.25">
      <c r="A177" s="2">
        <v>166</v>
      </c>
      <c r="B177" s="5">
        <v>170804130243</v>
      </c>
      <c r="C177" s="4">
        <v>37.777777777777779</v>
      </c>
      <c r="E177" s="4">
        <v>31.818181818181817</v>
      </c>
    </row>
    <row r="178" spans="1:5" x14ac:dyDescent="0.25">
      <c r="A178" s="2">
        <v>167</v>
      </c>
      <c r="B178" s="5">
        <v>170804130244</v>
      </c>
      <c r="C178" s="4">
        <v>42.222222222222221</v>
      </c>
      <c r="E178" s="4">
        <v>33.636363636363633</v>
      </c>
    </row>
    <row r="179" spans="1:5" x14ac:dyDescent="0.25">
      <c r="A179" s="2">
        <v>168</v>
      </c>
      <c r="B179" s="5">
        <v>170804130245</v>
      </c>
      <c r="C179" s="4">
        <v>45.555555555555557</v>
      </c>
      <c r="E179" s="4">
        <v>35.454545454545453</v>
      </c>
    </row>
    <row r="180" spans="1:5" x14ac:dyDescent="0.25">
      <c r="A180" s="2">
        <v>169</v>
      </c>
      <c r="B180" s="5">
        <v>170804130017</v>
      </c>
      <c r="C180" s="4">
        <v>17.777777777777779</v>
      </c>
      <c r="E180" s="4">
        <v>24.545454545454547</v>
      </c>
    </row>
    <row r="181" spans="1:5" x14ac:dyDescent="0.25">
      <c r="A181" s="2">
        <v>170</v>
      </c>
      <c r="B181" s="5">
        <v>170804130294</v>
      </c>
      <c r="C181" s="4">
        <v>34.444444444444443</v>
      </c>
      <c r="E181" s="4">
        <v>10.909090909090908</v>
      </c>
    </row>
    <row r="182" spans="1:5" x14ac:dyDescent="0.25">
      <c r="A182" s="2">
        <v>171</v>
      </c>
      <c r="B182" s="5">
        <v>170804130247</v>
      </c>
      <c r="C182" s="4">
        <v>27.777777777777779</v>
      </c>
      <c r="E182" s="4">
        <v>26.363636363636363</v>
      </c>
    </row>
    <row r="183" spans="1:5" x14ac:dyDescent="0.25">
      <c r="A183" s="2">
        <v>172</v>
      </c>
      <c r="B183" s="5">
        <v>170804130248</v>
      </c>
      <c r="C183" s="4">
        <v>43.333333333333336</v>
      </c>
      <c r="E183" s="4">
        <v>38.18181818181818</v>
      </c>
    </row>
    <row r="184" spans="1:5" x14ac:dyDescent="0.25">
      <c r="A184" s="2">
        <v>173</v>
      </c>
      <c r="B184" s="5">
        <v>170804130249</v>
      </c>
      <c r="C184" s="4">
        <v>42.222222222222221</v>
      </c>
      <c r="E184" s="4">
        <v>30.90909090909091</v>
      </c>
    </row>
    <row r="185" spans="1:5" x14ac:dyDescent="0.25">
      <c r="A185" s="2">
        <v>174</v>
      </c>
      <c r="B185" s="5">
        <v>170804130251</v>
      </c>
      <c r="C185" s="4">
        <v>41.111111111111114</v>
      </c>
      <c r="E185" s="4">
        <v>33.636363636363633</v>
      </c>
    </row>
    <row r="186" spans="1:5" x14ac:dyDescent="0.25">
      <c r="A186" s="2">
        <v>175</v>
      </c>
      <c r="B186" s="5">
        <v>170804130253</v>
      </c>
      <c r="C186" s="4">
        <v>28.888888888888889</v>
      </c>
      <c r="E186" s="4">
        <v>30</v>
      </c>
    </row>
    <row r="187" spans="1:5" x14ac:dyDescent="0.25">
      <c r="A187" s="2">
        <v>176</v>
      </c>
      <c r="B187" s="5">
        <v>170804130254</v>
      </c>
      <c r="C187" s="4">
        <v>40</v>
      </c>
      <c r="E187" s="4">
        <v>24.545454545454547</v>
      </c>
    </row>
    <row r="188" spans="1:5" x14ac:dyDescent="0.25">
      <c r="A188" s="2">
        <v>177</v>
      </c>
      <c r="B188" s="5">
        <v>170804130255</v>
      </c>
      <c r="C188" s="4">
        <v>43.333333333333336</v>
      </c>
      <c r="E188" s="4">
        <v>36.363636363636367</v>
      </c>
    </row>
    <row r="189" spans="1:5" x14ac:dyDescent="0.25">
      <c r="A189" s="2">
        <v>178</v>
      </c>
      <c r="B189" s="5">
        <v>170804130256</v>
      </c>
      <c r="C189" s="4">
        <v>36.666666666666664</v>
      </c>
      <c r="E189" s="4">
        <v>39.090909090909093</v>
      </c>
    </row>
    <row r="190" spans="1:5" x14ac:dyDescent="0.25">
      <c r="A190" s="2">
        <v>179</v>
      </c>
      <c r="B190" s="5">
        <v>170804130158</v>
      </c>
      <c r="C190" s="4">
        <v>21.111111111111111</v>
      </c>
      <c r="E190" s="4">
        <v>20.90909090909091</v>
      </c>
    </row>
    <row r="191" spans="1:5" x14ac:dyDescent="0.25">
      <c r="A191" s="2">
        <v>180</v>
      </c>
      <c r="B191" s="5">
        <v>170804130258</v>
      </c>
      <c r="C191" s="4">
        <v>47.777777777777779</v>
      </c>
      <c r="E191" s="4">
        <v>38.18181818181818</v>
      </c>
    </row>
    <row r="192" spans="1:5" x14ac:dyDescent="0.25">
      <c r="A192" s="2">
        <v>181</v>
      </c>
      <c r="B192" s="5">
        <v>170804130259</v>
      </c>
      <c r="C192" s="4">
        <v>25.555555555555557</v>
      </c>
      <c r="E192" s="4">
        <v>29.09090909090909</v>
      </c>
    </row>
    <row r="193" spans="1:5" x14ac:dyDescent="0.25">
      <c r="A193" s="2">
        <v>182</v>
      </c>
      <c r="B193" s="5">
        <v>170804130260</v>
      </c>
      <c r="C193" s="4">
        <v>41.111111111111114</v>
      </c>
      <c r="E193" s="4">
        <v>36.363636363636367</v>
      </c>
    </row>
    <row r="194" spans="1:5" x14ac:dyDescent="0.25">
      <c r="A194" s="2">
        <v>183</v>
      </c>
      <c r="B194" s="5">
        <v>170804130262</v>
      </c>
      <c r="C194" s="4">
        <v>41.111111111111114</v>
      </c>
      <c r="E194" s="4">
        <v>32.727272727272727</v>
      </c>
    </row>
    <row r="195" spans="1:5" x14ac:dyDescent="0.25">
      <c r="A195" s="2">
        <v>184</v>
      </c>
      <c r="B195" s="5">
        <v>170804130263</v>
      </c>
      <c r="C195" s="4">
        <v>27.777777777777779</v>
      </c>
      <c r="E195" s="4">
        <v>30.90909090909091</v>
      </c>
    </row>
    <row r="196" spans="1:5" x14ac:dyDescent="0.25">
      <c r="A196" s="2">
        <v>185</v>
      </c>
      <c r="B196" s="5">
        <v>170804130264</v>
      </c>
      <c r="C196" s="4">
        <v>47.777777777777779</v>
      </c>
      <c r="E196" s="4">
        <v>42.727272727272727</v>
      </c>
    </row>
    <row r="197" spans="1:5" x14ac:dyDescent="0.25">
      <c r="A197" s="2">
        <v>186</v>
      </c>
      <c r="B197" s="5">
        <v>170804130265</v>
      </c>
      <c r="C197" s="4">
        <v>37.777777777777779</v>
      </c>
      <c r="E197" s="4">
        <v>35.454545454545453</v>
      </c>
    </row>
    <row r="198" spans="1:5" x14ac:dyDescent="0.25">
      <c r="A198" s="2">
        <v>187</v>
      </c>
      <c r="B198" s="5">
        <v>170804130266</v>
      </c>
      <c r="C198" s="4">
        <v>35.555555555555557</v>
      </c>
      <c r="E198" s="4">
        <v>28.181818181818183</v>
      </c>
    </row>
    <row r="199" spans="1:5" x14ac:dyDescent="0.25">
      <c r="A199" s="2">
        <v>188</v>
      </c>
      <c r="B199" s="5">
        <v>170804130267</v>
      </c>
      <c r="C199" s="4">
        <v>44.444444444444443</v>
      </c>
      <c r="E199" s="4">
        <v>40</v>
      </c>
    </row>
    <row r="200" spans="1:5" x14ac:dyDescent="0.25">
      <c r="A200" s="2">
        <v>189</v>
      </c>
      <c r="B200" s="5">
        <v>170804130269</v>
      </c>
      <c r="C200" s="4">
        <v>37.777777777777779</v>
      </c>
      <c r="E200" s="4">
        <v>37.272727272727273</v>
      </c>
    </row>
    <row r="201" spans="1:5" x14ac:dyDescent="0.25">
      <c r="A201" s="2">
        <v>190</v>
      </c>
      <c r="B201" s="5">
        <v>170804130270</v>
      </c>
      <c r="C201" s="4">
        <v>34.444444444444443</v>
      </c>
      <c r="E201" s="4">
        <v>31.818181818181817</v>
      </c>
    </row>
    <row r="202" spans="1:5" x14ac:dyDescent="0.25">
      <c r="A202" s="2">
        <v>191</v>
      </c>
      <c r="B202" s="5">
        <v>170804130271</v>
      </c>
      <c r="C202" s="4">
        <v>43.333333333333336</v>
      </c>
      <c r="E202" s="4">
        <v>40.909090909090907</v>
      </c>
    </row>
    <row r="203" spans="1:5" x14ac:dyDescent="0.25">
      <c r="A203" s="2">
        <v>192</v>
      </c>
      <c r="B203" s="5">
        <v>170804130272</v>
      </c>
      <c r="C203" s="4">
        <v>40</v>
      </c>
      <c r="E203" s="4">
        <v>31.818181818181817</v>
      </c>
    </row>
    <row r="204" spans="1:5" x14ac:dyDescent="0.25">
      <c r="A204" s="2">
        <v>193</v>
      </c>
      <c r="B204" s="5">
        <v>170804130273</v>
      </c>
      <c r="C204" s="4">
        <v>42.222222222222221</v>
      </c>
      <c r="E204" s="4">
        <v>34.545454545454547</v>
      </c>
    </row>
    <row r="205" spans="1:5" x14ac:dyDescent="0.25">
      <c r="A205" s="2">
        <v>194</v>
      </c>
      <c r="B205" s="5">
        <v>170804130274</v>
      </c>
      <c r="C205" s="4">
        <v>35.555555555555557</v>
      </c>
      <c r="E205" s="4">
        <v>20.90909090909091</v>
      </c>
    </row>
    <row r="206" spans="1:5" x14ac:dyDescent="0.25">
      <c r="A206" s="2">
        <v>195</v>
      </c>
      <c r="B206" s="5">
        <v>170804130275</v>
      </c>
      <c r="C206" s="4">
        <v>38.888888888888886</v>
      </c>
      <c r="E206" s="4">
        <v>29.09090909090909</v>
      </c>
    </row>
    <row r="207" spans="1:5" x14ac:dyDescent="0.25">
      <c r="A207" s="2">
        <v>196</v>
      </c>
      <c r="B207" s="5">
        <v>170804130276</v>
      </c>
      <c r="C207" s="4">
        <v>37.777777777777779</v>
      </c>
      <c r="E207" s="4">
        <v>30</v>
      </c>
    </row>
    <row r="208" spans="1:5" x14ac:dyDescent="0.25">
      <c r="A208" s="2">
        <v>197</v>
      </c>
      <c r="B208" s="5">
        <v>170804130277</v>
      </c>
      <c r="C208" s="4">
        <v>0</v>
      </c>
      <c r="E208" s="4">
        <v>0</v>
      </c>
    </row>
    <row r="209" spans="1:5" x14ac:dyDescent="0.25">
      <c r="A209" s="2">
        <v>198</v>
      </c>
      <c r="B209" s="5">
        <v>170804130279</v>
      </c>
      <c r="C209" s="4">
        <v>32.222222222222221</v>
      </c>
      <c r="E209" s="4">
        <v>21.818181818181817</v>
      </c>
    </row>
    <row r="210" spans="1:5" x14ac:dyDescent="0.25">
      <c r="A210" s="2">
        <v>199</v>
      </c>
      <c r="B210" s="5">
        <v>170804130280</v>
      </c>
      <c r="C210" s="4">
        <v>40</v>
      </c>
      <c r="E210" s="4">
        <v>30.90909090909091</v>
      </c>
    </row>
    <row r="211" spans="1:5" x14ac:dyDescent="0.25">
      <c r="A211" s="2">
        <v>200</v>
      </c>
      <c r="B211" s="5">
        <v>170804130281</v>
      </c>
      <c r="C211" s="4">
        <v>38.888888888888886</v>
      </c>
      <c r="E211" s="4">
        <v>34.545454545454547</v>
      </c>
    </row>
    <row r="212" spans="1:5" x14ac:dyDescent="0.25">
      <c r="A212" s="2">
        <v>201</v>
      </c>
      <c r="B212" s="5">
        <v>170804130283</v>
      </c>
      <c r="C212" s="4">
        <v>44.444444444444443</v>
      </c>
      <c r="E212" s="4">
        <v>35.454545454545453</v>
      </c>
    </row>
    <row r="213" spans="1:5" x14ac:dyDescent="0.25">
      <c r="A213" s="2">
        <v>202</v>
      </c>
      <c r="B213" s="5">
        <v>170804130284</v>
      </c>
      <c r="C213" s="4">
        <v>45.555555555555557</v>
      </c>
      <c r="E213" s="4">
        <v>38.18181818181818</v>
      </c>
    </row>
    <row r="214" spans="1:5" x14ac:dyDescent="0.25">
      <c r="A214" s="2">
        <v>203</v>
      </c>
      <c r="B214" s="5">
        <v>170804130285</v>
      </c>
      <c r="C214" s="4">
        <v>43.333333333333336</v>
      </c>
      <c r="E214" s="4">
        <v>33.636363636363633</v>
      </c>
    </row>
    <row r="215" spans="1:5" x14ac:dyDescent="0.25">
      <c r="A215" s="2">
        <v>204</v>
      </c>
      <c r="B215" s="5">
        <v>170804130286</v>
      </c>
      <c r="C215" s="4">
        <v>44.444444444444443</v>
      </c>
      <c r="E215" s="4">
        <v>40.909090909090907</v>
      </c>
    </row>
    <row r="216" spans="1:5" x14ac:dyDescent="0.25">
      <c r="A216" s="2">
        <v>205</v>
      </c>
      <c r="B216" s="5">
        <v>170804130287</v>
      </c>
      <c r="C216" s="4">
        <v>33.333333333333336</v>
      </c>
      <c r="E216" s="4">
        <v>30</v>
      </c>
    </row>
    <row r="217" spans="1:5" x14ac:dyDescent="0.25">
      <c r="A217" s="2">
        <v>206</v>
      </c>
      <c r="B217" s="5">
        <v>170804130288</v>
      </c>
      <c r="C217" s="4">
        <v>40</v>
      </c>
      <c r="E217" s="4">
        <v>34.545454545454547</v>
      </c>
    </row>
    <row r="218" spans="1:5" x14ac:dyDescent="0.25">
      <c r="A218" s="2">
        <v>207</v>
      </c>
      <c r="B218" s="5">
        <v>170804130289</v>
      </c>
      <c r="C218" s="4">
        <v>37.777777777777779</v>
      </c>
      <c r="E218" s="4">
        <v>28.181818181818183</v>
      </c>
    </row>
    <row r="219" spans="1:5" x14ac:dyDescent="0.25">
      <c r="A219" s="2">
        <v>208</v>
      </c>
      <c r="B219" s="5">
        <v>170804130291</v>
      </c>
      <c r="C219" s="4">
        <v>44.444444444444443</v>
      </c>
      <c r="E219" s="4">
        <v>41.81818181818182</v>
      </c>
    </row>
    <row r="220" spans="1:5" x14ac:dyDescent="0.25">
      <c r="A220" s="2">
        <v>209</v>
      </c>
      <c r="B220" s="5">
        <v>170804130292</v>
      </c>
      <c r="C220" s="4">
        <v>44.444444444444443</v>
      </c>
      <c r="E220" s="4">
        <v>31.818181818181817</v>
      </c>
    </row>
    <row r="221" spans="1:5" x14ac:dyDescent="0.25">
      <c r="A221" s="2">
        <v>210</v>
      </c>
      <c r="B221" s="5">
        <v>170804130293</v>
      </c>
      <c r="C221" s="4">
        <v>35.555555555555557</v>
      </c>
      <c r="E221" s="4">
        <v>32.727272727272727</v>
      </c>
    </row>
    <row r="222" spans="1:5" x14ac:dyDescent="0.25">
      <c r="A222" s="2">
        <v>211</v>
      </c>
      <c r="B222" s="5">
        <v>170804130295</v>
      </c>
      <c r="C222" s="4">
        <v>41.111111111111114</v>
      </c>
      <c r="E222" s="4">
        <v>31.818181818181817</v>
      </c>
    </row>
    <row r="223" spans="1:5" x14ac:dyDescent="0.25">
      <c r="A223" s="2">
        <v>212</v>
      </c>
      <c r="B223" s="5">
        <v>170804130094</v>
      </c>
      <c r="C223" s="4">
        <v>16.666666666666668</v>
      </c>
      <c r="E223" s="4">
        <v>21.818181818181817</v>
      </c>
    </row>
    <row r="224" spans="1:5" x14ac:dyDescent="0.25">
      <c r="A224" s="2">
        <v>213</v>
      </c>
      <c r="B224" s="5">
        <v>170804130296</v>
      </c>
      <c r="C224" s="4">
        <v>36.666666666666664</v>
      </c>
      <c r="E224" s="4">
        <v>24.545454545454547</v>
      </c>
    </row>
    <row r="225" spans="1:5" x14ac:dyDescent="0.25">
      <c r="A225" s="2">
        <v>214</v>
      </c>
      <c r="B225" s="5">
        <v>170804130297</v>
      </c>
      <c r="C225" s="4">
        <v>42.222222222222221</v>
      </c>
      <c r="E225" s="4">
        <v>36.363636363636367</v>
      </c>
    </row>
    <row r="226" spans="1:5" x14ac:dyDescent="0.25">
      <c r="A226" s="2">
        <v>215</v>
      </c>
      <c r="B226" s="5">
        <v>170804130298</v>
      </c>
      <c r="C226" s="4">
        <v>34.444444444444443</v>
      </c>
      <c r="E226" s="4">
        <v>20.90909090909091</v>
      </c>
    </row>
    <row r="227" spans="1:5" x14ac:dyDescent="0.25">
      <c r="A227" s="2">
        <v>216</v>
      </c>
      <c r="B227" s="5">
        <v>170804130299</v>
      </c>
      <c r="C227" s="4">
        <v>35.555555555555557</v>
      </c>
      <c r="E227" s="4">
        <v>32.727272727272727</v>
      </c>
    </row>
    <row r="228" spans="1:5" x14ac:dyDescent="0.25">
      <c r="A228" s="2">
        <v>217</v>
      </c>
      <c r="B228" s="5">
        <v>170804130300</v>
      </c>
      <c r="C228" s="4">
        <v>45.555555555555557</v>
      </c>
      <c r="E228" s="4">
        <v>36.363636363636367</v>
      </c>
    </row>
    <row r="229" spans="1:5" x14ac:dyDescent="0.25">
      <c r="A229" s="2">
        <v>218</v>
      </c>
      <c r="B229" s="5">
        <v>170804130301</v>
      </c>
      <c r="C229" s="4">
        <v>6.666666666666667</v>
      </c>
      <c r="E229" s="4">
        <v>0</v>
      </c>
    </row>
    <row r="230" spans="1:5" x14ac:dyDescent="0.25">
      <c r="A230" s="2">
        <v>219</v>
      </c>
      <c r="B230" s="5">
        <v>170804130302</v>
      </c>
      <c r="C230" s="4">
        <v>36.666666666666664</v>
      </c>
      <c r="E230" s="4">
        <v>30</v>
      </c>
    </row>
    <row r="231" spans="1:5" x14ac:dyDescent="0.25">
      <c r="A231" s="2">
        <v>220</v>
      </c>
      <c r="B231" s="5">
        <v>170804130303</v>
      </c>
      <c r="C231" s="4">
        <v>36.666666666666664</v>
      </c>
      <c r="E231" s="4">
        <v>31.818181818181817</v>
      </c>
    </row>
    <row r="232" spans="1:5" x14ac:dyDescent="0.25">
      <c r="A232" s="2">
        <v>221</v>
      </c>
      <c r="B232" s="5">
        <v>170804130304</v>
      </c>
      <c r="C232" s="4">
        <v>37.777777777777779</v>
      </c>
      <c r="E232" s="4">
        <v>35.454545454545453</v>
      </c>
    </row>
    <row r="233" spans="1:5" x14ac:dyDescent="0.25">
      <c r="A233" s="2">
        <v>222</v>
      </c>
      <c r="B233" s="5">
        <v>170804130306</v>
      </c>
      <c r="C233" s="4">
        <v>44.444444444444443</v>
      </c>
      <c r="E233" s="4">
        <v>30.90909090909091</v>
      </c>
    </row>
    <row r="234" spans="1:5" x14ac:dyDescent="0.25">
      <c r="A234" s="2">
        <v>223</v>
      </c>
      <c r="B234" s="5">
        <v>170804130307</v>
      </c>
      <c r="C234" s="4">
        <v>48.888888888888886</v>
      </c>
      <c r="E234" s="4">
        <v>39.090909090909093</v>
      </c>
    </row>
    <row r="235" spans="1:5" x14ac:dyDescent="0.25">
      <c r="A235" s="2">
        <v>224</v>
      </c>
      <c r="B235" s="5">
        <v>170804130308</v>
      </c>
      <c r="C235" s="4">
        <v>43.333333333333336</v>
      </c>
      <c r="E235" s="4">
        <v>30</v>
      </c>
    </row>
    <row r="236" spans="1:5" x14ac:dyDescent="0.25">
      <c r="A236" s="2">
        <v>225</v>
      </c>
      <c r="B236" s="5">
        <v>170804130309</v>
      </c>
      <c r="C236" s="4">
        <v>35.555555555555557</v>
      </c>
      <c r="E236" s="4">
        <v>33.636363636363633</v>
      </c>
    </row>
    <row r="237" spans="1:5" x14ac:dyDescent="0.25">
      <c r="A237" s="2">
        <v>226</v>
      </c>
      <c r="B237" s="5">
        <v>170804130310</v>
      </c>
      <c r="C237" s="4">
        <v>38.888888888888886</v>
      </c>
      <c r="E237" s="4">
        <v>30</v>
      </c>
    </row>
    <row r="238" spans="1:5" x14ac:dyDescent="0.25">
      <c r="A238" s="2">
        <v>227</v>
      </c>
      <c r="B238" s="5">
        <v>170804130311</v>
      </c>
      <c r="C238" s="4">
        <v>41.111111111111114</v>
      </c>
      <c r="E238" s="4">
        <v>34.545454545454547</v>
      </c>
    </row>
    <row r="239" spans="1:5" x14ac:dyDescent="0.25">
      <c r="A239" s="2">
        <v>228</v>
      </c>
      <c r="B239" s="5">
        <v>170804130312</v>
      </c>
      <c r="C239" s="4">
        <v>27.777777777777779</v>
      </c>
      <c r="E239" s="4">
        <v>32.727272727272727</v>
      </c>
    </row>
    <row r="240" spans="1:5" x14ac:dyDescent="0.25">
      <c r="A240" s="2">
        <v>229</v>
      </c>
      <c r="B240" s="5">
        <v>170804130313</v>
      </c>
      <c r="C240" s="4">
        <v>5.5555555555555554</v>
      </c>
      <c r="E240" s="4">
        <v>0</v>
      </c>
    </row>
    <row r="241" spans="1:5" x14ac:dyDescent="0.25">
      <c r="A241" s="2">
        <v>230</v>
      </c>
      <c r="B241" s="5">
        <v>170804130314</v>
      </c>
      <c r="C241" s="4">
        <v>47.777777777777779</v>
      </c>
      <c r="E241" s="4">
        <v>39.090909090909093</v>
      </c>
    </row>
    <row r="242" spans="1:5" x14ac:dyDescent="0.25">
      <c r="A242" s="2">
        <v>231</v>
      </c>
      <c r="B242" s="5">
        <v>170804130315</v>
      </c>
      <c r="C242" s="4">
        <v>36.666666666666664</v>
      </c>
      <c r="E242" s="4">
        <v>33.636363636363633</v>
      </c>
    </row>
    <row r="243" spans="1:5" x14ac:dyDescent="0.25">
      <c r="A243" s="2">
        <v>232</v>
      </c>
      <c r="B243" s="5">
        <v>170804130317</v>
      </c>
      <c r="C243" s="4">
        <v>36.666666666666664</v>
      </c>
      <c r="E243" s="4">
        <v>32.727272727272727</v>
      </c>
    </row>
    <row r="244" spans="1:5" x14ac:dyDescent="0.25">
      <c r="A244" s="2">
        <v>233</v>
      </c>
      <c r="B244" s="5">
        <v>170804130318</v>
      </c>
      <c r="C244" s="4">
        <v>32.222222222222221</v>
      </c>
      <c r="E244" s="4">
        <v>25.454545454545453</v>
      </c>
    </row>
    <row r="245" spans="1:5" x14ac:dyDescent="0.25">
      <c r="A245" s="2">
        <v>234</v>
      </c>
      <c r="B245" s="5">
        <v>170804130319</v>
      </c>
      <c r="C245" s="4">
        <v>44.444444444444443</v>
      </c>
      <c r="E245" s="4">
        <v>35.454545454545453</v>
      </c>
    </row>
    <row r="246" spans="1:5" x14ac:dyDescent="0.25">
      <c r="A246" s="2">
        <v>235</v>
      </c>
      <c r="B246" s="5">
        <v>170804130320</v>
      </c>
      <c r="C246" s="4">
        <v>42.222222222222221</v>
      </c>
      <c r="E246" s="4">
        <v>34.545454545454547</v>
      </c>
    </row>
    <row r="247" spans="1:5" x14ac:dyDescent="0.25">
      <c r="A247" s="2">
        <v>236</v>
      </c>
      <c r="B247" s="5">
        <v>170804130322</v>
      </c>
      <c r="C247" s="4">
        <v>42.222222222222221</v>
      </c>
      <c r="E247" s="4">
        <v>38.18181818181818</v>
      </c>
    </row>
    <row r="248" spans="1:5" x14ac:dyDescent="0.25">
      <c r="A248" s="2">
        <v>237</v>
      </c>
      <c r="B248" s="5">
        <v>170804130323</v>
      </c>
      <c r="C248" s="4">
        <v>35.555555555555557</v>
      </c>
      <c r="E248" s="4">
        <v>30</v>
      </c>
    </row>
    <row r="249" spans="1:5" x14ac:dyDescent="0.25">
      <c r="A249" s="2">
        <v>238</v>
      </c>
      <c r="B249" s="5">
        <v>170804130324</v>
      </c>
      <c r="C249" s="4">
        <v>43.333333333333336</v>
      </c>
      <c r="E249" s="4">
        <v>33.636363636363633</v>
      </c>
    </row>
    <row r="250" spans="1:5" x14ac:dyDescent="0.25">
      <c r="A250" s="2">
        <v>239</v>
      </c>
      <c r="B250" s="5">
        <v>170804130325</v>
      </c>
      <c r="C250" s="4">
        <v>23.333333333333332</v>
      </c>
      <c r="E250" s="4">
        <v>16.363636363636363</v>
      </c>
    </row>
    <row r="251" spans="1:5" x14ac:dyDescent="0.25">
      <c r="A251" s="2">
        <v>240</v>
      </c>
      <c r="B251" s="5">
        <v>170804130326</v>
      </c>
      <c r="C251" s="4">
        <v>25.555555555555557</v>
      </c>
      <c r="E251" s="4">
        <v>30</v>
      </c>
    </row>
    <row r="252" spans="1:5" x14ac:dyDescent="0.25">
      <c r="A252" s="2">
        <v>241</v>
      </c>
      <c r="B252" s="5">
        <v>170804130327</v>
      </c>
      <c r="C252" s="4">
        <v>33.333333333333336</v>
      </c>
      <c r="E252" s="4">
        <v>31.818181818181817</v>
      </c>
    </row>
    <row r="253" spans="1:5" x14ac:dyDescent="0.25">
      <c r="A253" s="2">
        <v>242</v>
      </c>
      <c r="B253" s="5">
        <v>170804130328</v>
      </c>
      <c r="C253" s="4">
        <v>32.222222222222221</v>
      </c>
      <c r="E253" s="4">
        <v>27.272727272727273</v>
      </c>
    </row>
    <row r="254" spans="1:5" x14ac:dyDescent="0.25">
      <c r="A254" s="2">
        <v>243</v>
      </c>
      <c r="B254" s="5">
        <v>170804130329</v>
      </c>
      <c r="C254" s="4">
        <v>36.666666666666664</v>
      </c>
      <c r="E254" s="4">
        <v>30.90909090909091</v>
      </c>
    </row>
    <row r="255" spans="1:5" x14ac:dyDescent="0.25">
      <c r="A255" s="2">
        <v>244</v>
      </c>
      <c r="B255" s="5">
        <v>170804130330</v>
      </c>
      <c r="C255" s="4">
        <v>43.333333333333336</v>
      </c>
      <c r="E255" s="4">
        <v>31.818181818181817</v>
      </c>
    </row>
    <row r="256" spans="1:5" x14ac:dyDescent="0.25">
      <c r="A256" s="2">
        <v>245</v>
      </c>
      <c r="B256" s="5">
        <v>170804130331</v>
      </c>
      <c r="C256" s="4">
        <v>43.333333333333336</v>
      </c>
      <c r="E256" s="4">
        <v>36.363636363636367</v>
      </c>
    </row>
    <row r="257" spans="1:5" x14ac:dyDescent="0.25">
      <c r="A257" s="2">
        <v>246</v>
      </c>
      <c r="B257" s="5">
        <v>170804130332</v>
      </c>
      <c r="C257" s="4">
        <v>26.666666666666668</v>
      </c>
      <c r="E257" s="4">
        <v>27.272727272727273</v>
      </c>
    </row>
    <row r="258" spans="1:5" x14ac:dyDescent="0.25">
      <c r="A258" s="2">
        <v>247</v>
      </c>
      <c r="B258" s="5">
        <v>170804130179</v>
      </c>
      <c r="C258" s="4">
        <v>25.555555555555557</v>
      </c>
      <c r="E258" s="4">
        <v>14.545454545454545</v>
      </c>
    </row>
    <row r="259" spans="1:5" x14ac:dyDescent="0.25">
      <c r="A259" s="2">
        <v>248</v>
      </c>
      <c r="B259" s="5">
        <v>170804130333</v>
      </c>
      <c r="C259" s="4">
        <v>32.222222222222221</v>
      </c>
      <c r="E259" s="4">
        <v>31.818181818181817</v>
      </c>
    </row>
    <row r="260" spans="1:5" x14ac:dyDescent="0.25">
      <c r="A260" s="2">
        <v>249</v>
      </c>
      <c r="B260" s="5">
        <v>170804130334</v>
      </c>
      <c r="C260" s="4">
        <v>36.666666666666664</v>
      </c>
      <c r="E260" s="4">
        <v>32.727272727272727</v>
      </c>
    </row>
    <row r="261" spans="1:5" x14ac:dyDescent="0.25">
      <c r="A261" s="2">
        <v>250</v>
      </c>
      <c r="B261" s="5">
        <v>170804130336</v>
      </c>
      <c r="C261" s="4">
        <v>34.444444444444443</v>
      </c>
      <c r="E261" s="4">
        <v>32.727272727272727</v>
      </c>
    </row>
    <row r="262" spans="1:5" x14ac:dyDescent="0.25">
      <c r="A262" s="2">
        <v>251</v>
      </c>
      <c r="B262" s="5">
        <v>170804130337</v>
      </c>
      <c r="C262" s="4">
        <v>42.222222222222221</v>
      </c>
      <c r="E262" s="4">
        <v>30</v>
      </c>
    </row>
    <row r="263" spans="1:5" x14ac:dyDescent="0.25">
      <c r="A263" s="2">
        <v>252</v>
      </c>
      <c r="B263" s="5">
        <v>170804130338</v>
      </c>
      <c r="C263" s="4">
        <v>30</v>
      </c>
      <c r="E263" s="4">
        <v>30.90909090909091</v>
      </c>
    </row>
    <row r="264" spans="1:5" x14ac:dyDescent="0.25">
      <c r="A264" s="2">
        <v>253</v>
      </c>
      <c r="B264" s="5">
        <v>170804130339</v>
      </c>
      <c r="C264" s="4">
        <v>37.777777777777779</v>
      </c>
      <c r="E264" s="4">
        <v>38.18181818181818</v>
      </c>
    </row>
    <row r="265" spans="1:5" x14ac:dyDescent="0.25">
      <c r="A265" s="2">
        <v>254</v>
      </c>
      <c r="B265" s="5">
        <v>170804130340</v>
      </c>
      <c r="C265" s="4">
        <v>34.444444444444443</v>
      </c>
      <c r="E265" s="4">
        <v>0</v>
      </c>
    </row>
    <row r="266" spans="1:5" x14ac:dyDescent="0.25">
      <c r="A266" s="2">
        <v>255</v>
      </c>
      <c r="B266" s="5">
        <v>170804130341</v>
      </c>
      <c r="C266" s="4">
        <v>37.777777777777779</v>
      </c>
      <c r="E266" s="4">
        <v>40</v>
      </c>
    </row>
    <row r="267" spans="1:5" x14ac:dyDescent="0.25">
      <c r="A267" s="2">
        <v>256</v>
      </c>
      <c r="B267" s="5">
        <v>170804130342</v>
      </c>
      <c r="C267" s="4">
        <v>33.333333333333336</v>
      </c>
      <c r="E267" s="4">
        <v>33.636363636363633</v>
      </c>
    </row>
    <row r="268" spans="1:5" x14ac:dyDescent="0.25">
      <c r="A268" s="2">
        <v>257</v>
      </c>
      <c r="B268" s="5">
        <v>170804130343</v>
      </c>
      <c r="C268" s="4">
        <v>41.111111111111114</v>
      </c>
      <c r="E268" s="4">
        <v>37.272727272727273</v>
      </c>
    </row>
    <row r="269" spans="1:5" x14ac:dyDescent="0.25">
      <c r="A269" s="2">
        <v>258</v>
      </c>
      <c r="B269" s="5">
        <v>170804130344</v>
      </c>
      <c r="C269" s="4">
        <v>33.333333333333336</v>
      </c>
      <c r="E269" s="4">
        <v>20.90909090909091</v>
      </c>
    </row>
    <row r="270" spans="1:5" x14ac:dyDescent="0.25">
      <c r="A270" s="2">
        <v>259</v>
      </c>
      <c r="B270" s="5">
        <v>170804130345</v>
      </c>
      <c r="C270" s="4">
        <v>27.777777777777779</v>
      </c>
      <c r="E270" s="4">
        <v>29.09090909090909</v>
      </c>
    </row>
    <row r="271" spans="1:5" x14ac:dyDescent="0.25">
      <c r="A271" s="2">
        <v>260</v>
      </c>
      <c r="B271" s="5">
        <v>170804130250</v>
      </c>
      <c r="C271" s="4">
        <v>25.555555555555557</v>
      </c>
      <c r="E271" s="4">
        <v>13.636363636363637</v>
      </c>
    </row>
    <row r="272" spans="1:5" x14ac:dyDescent="0.25">
      <c r="A272" s="2">
        <v>261</v>
      </c>
      <c r="B272" s="5">
        <v>170804130346</v>
      </c>
      <c r="C272" s="4">
        <v>40</v>
      </c>
      <c r="E272" s="4">
        <v>32.727272727272727</v>
      </c>
    </row>
    <row r="273" spans="1:5" x14ac:dyDescent="0.25">
      <c r="A273" s="2">
        <v>262</v>
      </c>
      <c r="B273" s="5">
        <v>170804130347</v>
      </c>
      <c r="C273" s="4">
        <v>32.222222222222221</v>
      </c>
      <c r="E273" s="4">
        <v>33.636363636363633</v>
      </c>
    </row>
    <row r="274" spans="1:5" x14ac:dyDescent="0.25">
      <c r="A274" s="2">
        <v>263</v>
      </c>
      <c r="B274" s="5">
        <v>170804130348</v>
      </c>
      <c r="C274" s="4">
        <v>37.777777777777779</v>
      </c>
      <c r="E274" s="4">
        <v>31.818181818181817</v>
      </c>
    </row>
    <row r="275" spans="1:5" x14ac:dyDescent="0.25">
      <c r="A275" s="2">
        <v>264</v>
      </c>
      <c r="B275" s="5">
        <v>170804130349</v>
      </c>
      <c r="C275" s="4">
        <v>48.888888888888886</v>
      </c>
      <c r="E275" s="4">
        <v>40.909090909090907</v>
      </c>
    </row>
    <row r="276" spans="1:5" x14ac:dyDescent="0.25">
      <c r="A276" s="2">
        <v>265</v>
      </c>
      <c r="B276" s="5">
        <v>170804130350</v>
      </c>
      <c r="C276" s="4">
        <v>38.888888888888886</v>
      </c>
      <c r="E276" s="4">
        <v>33.636363636363633</v>
      </c>
    </row>
    <row r="277" spans="1:5" x14ac:dyDescent="0.25">
      <c r="A277" s="2">
        <v>266</v>
      </c>
      <c r="B277" s="5">
        <v>170804130351</v>
      </c>
      <c r="C277" s="4">
        <v>36.666666666666664</v>
      </c>
      <c r="E277" s="4">
        <v>34.545454545454547</v>
      </c>
    </row>
    <row r="278" spans="1:5" x14ac:dyDescent="0.25">
      <c r="A278" s="2">
        <v>267</v>
      </c>
      <c r="B278" s="5">
        <v>170804130353</v>
      </c>
      <c r="C278" s="4">
        <v>32.222222222222221</v>
      </c>
      <c r="E278" s="4">
        <v>30.90909090909091</v>
      </c>
    </row>
    <row r="279" spans="1:5" x14ac:dyDescent="0.25">
      <c r="A279" s="2">
        <v>268</v>
      </c>
      <c r="B279" s="5">
        <v>170804130354</v>
      </c>
      <c r="C279" s="4">
        <v>30</v>
      </c>
      <c r="E279" s="4">
        <v>32.727272727272727</v>
      </c>
    </row>
    <row r="280" spans="1:5" x14ac:dyDescent="0.25">
      <c r="A280" s="2">
        <v>269</v>
      </c>
      <c r="B280" s="5">
        <v>170804130356</v>
      </c>
      <c r="C280" s="4">
        <v>45.555555555555557</v>
      </c>
      <c r="E280" s="4">
        <v>37.272727272727273</v>
      </c>
    </row>
    <row r="281" spans="1:5" x14ac:dyDescent="0.25">
      <c r="A281" s="2">
        <v>270</v>
      </c>
      <c r="B281" s="5">
        <v>170804130357</v>
      </c>
      <c r="C281" s="4">
        <v>34.444444444444443</v>
      </c>
      <c r="E281" s="4">
        <v>32.727272727272727</v>
      </c>
    </row>
    <row r="282" spans="1:5" x14ac:dyDescent="0.25">
      <c r="A282" s="2">
        <v>271</v>
      </c>
      <c r="B282" s="5">
        <v>170804130358</v>
      </c>
      <c r="C282" s="4">
        <v>32.222222222222221</v>
      </c>
      <c r="E282" s="4">
        <v>28.181818181818183</v>
      </c>
    </row>
    <row r="283" spans="1:5" x14ac:dyDescent="0.25">
      <c r="A283" s="2">
        <v>272</v>
      </c>
      <c r="B283" s="5">
        <v>170804130359</v>
      </c>
      <c r="C283" s="4">
        <v>28.888888888888889</v>
      </c>
      <c r="E283" s="4">
        <v>31.818181818181817</v>
      </c>
    </row>
    <row r="284" spans="1:5" x14ac:dyDescent="0.25">
      <c r="A284" s="2">
        <v>273</v>
      </c>
      <c r="B284" s="5">
        <v>170804130360</v>
      </c>
      <c r="C284" s="4">
        <v>44.444444444444443</v>
      </c>
      <c r="E284" s="4">
        <v>37.272727272727273</v>
      </c>
    </row>
    <row r="285" spans="1:5" x14ac:dyDescent="0.25">
      <c r="A285" s="2">
        <v>274</v>
      </c>
      <c r="B285" s="5">
        <v>170804130361</v>
      </c>
      <c r="C285" s="4">
        <v>34.444444444444443</v>
      </c>
      <c r="E285" s="4">
        <v>30.90909090909091</v>
      </c>
    </row>
    <row r="286" spans="1:5" x14ac:dyDescent="0.25">
      <c r="A286" s="2">
        <v>275</v>
      </c>
      <c r="B286" s="5">
        <v>170804130362</v>
      </c>
      <c r="C286" s="4">
        <v>45.555555555555557</v>
      </c>
      <c r="E286" s="4">
        <v>38.18181818181818</v>
      </c>
    </row>
    <row r="287" spans="1:5" x14ac:dyDescent="0.25">
      <c r="A287" s="2">
        <v>276</v>
      </c>
      <c r="B287" s="5">
        <v>170804130363</v>
      </c>
      <c r="C287" s="4">
        <v>35.555555555555557</v>
      </c>
      <c r="E287" s="4">
        <v>33.636363636363633</v>
      </c>
    </row>
    <row r="288" spans="1:5" x14ac:dyDescent="0.25">
      <c r="A288" s="2">
        <v>277</v>
      </c>
      <c r="B288" s="5">
        <v>170804130364</v>
      </c>
      <c r="C288" s="4">
        <v>38.888888888888886</v>
      </c>
      <c r="E288" s="4">
        <v>37.272727272727273</v>
      </c>
    </row>
    <row r="289" spans="1:5" x14ac:dyDescent="0.25">
      <c r="A289" s="2">
        <v>278</v>
      </c>
      <c r="B289" s="5">
        <v>170804130365</v>
      </c>
      <c r="C289" s="4">
        <v>37.777777777777779</v>
      </c>
      <c r="E289" s="4">
        <v>33.636363636363633</v>
      </c>
    </row>
    <row r="290" spans="1:5" x14ac:dyDescent="0.25">
      <c r="A290" s="2">
        <v>279</v>
      </c>
      <c r="B290" s="4"/>
      <c r="C290" s="149"/>
      <c r="E290" s="149"/>
    </row>
    <row r="291" spans="1:5" x14ac:dyDescent="0.25">
      <c r="B291" s="4"/>
      <c r="C291" s="149"/>
      <c r="E291" s="149"/>
    </row>
    <row r="292" spans="1:5" x14ac:dyDescent="0.25">
      <c r="B292" s="4"/>
      <c r="C292" s="149"/>
      <c r="E292" s="149"/>
    </row>
    <row r="293" spans="1:5" x14ac:dyDescent="0.25">
      <c r="B293" s="4"/>
      <c r="C293" s="149"/>
      <c r="E293" s="149"/>
    </row>
    <row r="294" spans="1:5" x14ac:dyDescent="0.25">
      <c r="B294" s="4"/>
      <c r="C294" s="149"/>
      <c r="E294" s="149"/>
    </row>
    <row r="295" spans="1:5" x14ac:dyDescent="0.25">
      <c r="B295" s="4"/>
      <c r="C295" s="149"/>
      <c r="E295" s="149"/>
    </row>
    <row r="296" spans="1:5" x14ac:dyDescent="0.25">
      <c r="B296" s="4"/>
      <c r="C296" s="149"/>
      <c r="E296" s="149"/>
    </row>
    <row r="297" spans="1:5" x14ac:dyDescent="0.25">
      <c r="B297" s="4"/>
      <c r="C297" s="149"/>
      <c r="E297" s="149"/>
    </row>
    <row r="298" spans="1:5" x14ac:dyDescent="0.25">
      <c r="B298" s="4"/>
      <c r="C298" s="149"/>
      <c r="E298" s="149"/>
    </row>
    <row r="299" spans="1:5" x14ac:dyDescent="0.25">
      <c r="B299" s="4"/>
      <c r="C299" s="149"/>
      <c r="E299" s="149"/>
    </row>
    <row r="300" spans="1:5" x14ac:dyDescent="0.25">
      <c r="B300" s="4"/>
      <c r="C300" s="149"/>
      <c r="E300" s="149"/>
    </row>
    <row r="301" spans="1:5" x14ac:dyDescent="0.25">
      <c r="B301" s="4"/>
      <c r="C301" s="149"/>
      <c r="E301" s="149"/>
    </row>
    <row r="302" spans="1:5" x14ac:dyDescent="0.25">
      <c r="B302" s="4"/>
      <c r="C302" s="149"/>
      <c r="E302" s="149"/>
    </row>
    <row r="303" spans="1:5" x14ac:dyDescent="0.25">
      <c r="B303" s="4"/>
      <c r="C303" s="149"/>
      <c r="E303" s="149"/>
    </row>
    <row r="304" spans="1:5" x14ac:dyDescent="0.25">
      <c r="B304" s="4"/>
      <c r="C304" s="149"/>
      <c r="E304" s="149"/>
    </row>
    <row r="305" spans="2:5" x14ac:dyDescent="0.25">
      <c r="B305" s="4"/>
      <c r="C305" s="149"/>
      <c r="E305" s="149"/>
    </row>
    <row r="306" spans="2:5" x14ac:dyDescent="0.25">
      <c r="B306" s="4"/>
      <c r="C306" s="149"/>
      <c r="E306" s="149"/>
    </row>
    <row r="307" spans="2:5" x14ac:dyDescent="0.25">
      <c r="B307" s="4"/>
      <c r="C307" s="149"/>
      <c r="E307" s="149"/>
    </row>
    <row r="308" spans="2:5" x14ac:dyDescent="0.25">
      <c r="B308" s="4"/>
      <c r="C308" s="149"/>
      <c r="E308" s="149"/>
    </row>
    <row r="309" spans="2:5" x14ac:dyDescent="0.25">
      <c r="B309" s="4"/>
      <c r="C309" s="149"/>
      <c r="E309" s="149"/>
    </row>
    <row r="310" spans="2:5" x14ac:dyDescent="0.25">
      <c r="B310" s="4"/>
      <c r="C310" s="149"/>
      <c r="E310" s="149"/>
    </row>
    <row r="311" spans="2:5" x14ac:dyDescent="0.25">
      <c r="B311" s="4"/>
      <c r="C311" s="149"/>
      <c r="E311" s="149"/>
    </row>
    <row r="312" spans="2:5" x14ac:dyDescent="0.25">
      <c r="B312" s="4"/>
      <c r="C312" s="149"/>
      <c r="E312" s="149"/>
    </row>
    <row r="313" spans="2:5" x14ac:dyDescent="0.25">
      <c r="B313" s="4"/>
      <c r="C313" s="149"/>
      <c r="E313" s="149"/>
    </row>
    <row r="314" spans="2:5" x14ac:dyDescent="0.25">
      <c r="B314" s="4"/>
      <c r="C314" s="149"/>
      <c r="E314" s="149"/>
    </row>
    <row r="315" spans="2:5" x14ac:dyDescent="0.25">
      <c r="B315" s="4"/>
      <c r="C315" s="149"/>
      <c r="E315" s="149"/>
    </row>
    <row r="316" spans="2:5" x14ac:dyDescent="0.25">
      <c r="B316" s="4"/>
      <c r="C316" s="149"/>
      <c r="E316" s="149"/>
    </row>
    <row r="317" spans="2:5" x14ac:dyDescent="0.25">
      <c r="B317" s="4"/>
      <c r="C317" s="149"/>
      <c r="E317" s="149"/>
    </row>
    <row r="318" spans="2:5" x14ac:dyDescent="0.25">
      <c r="B318" s="4"/>
      <c r="C318" s="149"/>
      <c r="E318" s="149"/>
    </row>
    <row r="319" spans="2:5" x14ac:dyDescent="0.25">
      <c r="B319" s="4"/>
      <c r="C319" s="149"/>
      <c r="E319" s="149"/>
    </row>
    <row r="320" spans="2:5" x14ac:dyDescent="0.25">
      <c r="B320" s="4"/>
      <c r="C320" s="149"/>
      <c r="E320" s="149"/>
    </row>
    <row r="321" spans="2:5" x14ac:dyDescent="0.25">
      <c r="B321" s="4"/>
      <c r="C321" s="149"/>
      <c r="E321" s="149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29D5-76E2-4D57-9656-9E5DF2228E91}">
  <dimension ref="A1:W323"/>
  <sheetViews>
    <sheetView topLeftCell="I8"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tr">
        <f>[1]ASHO1101!A1</f>
        <v>Centurion University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66" t="str">
        <f>[1]ASHO1101!A2</f>
        <v>EXAMINATION</v>
      </c>
      <c r="B2" s="167"/>
      <c r="C2" s="167"/>
      <c r="D2" s="167"/>
      <c r="E2" s="168"/>
      <c r="F2" s="69"/>
      <c r="G2" s="26" t="s">
        <v>50</v>
      </c>
      <c r="H2" s="17"/>
      <c r="I2" s="15"/>
    </row>
    <row r="3" spans="1:23" ht="44.1" customHeight="1" x14ac:dyDescent="0.25">
      <c r="A3" s="166" t="str">
        <f>[1]ASHO1101!A3</f>
        <v>Question Paper: Fundamentals of Horticulture</v>
      </c>
      <c r="B3" s="167"/>
      <c r="C3" s="167"/>
      <c r="D3" s="167"/>
      <c r="E3" s="168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66" t="str">
        <f>[1]ASHO1101!A4</f>
        <v>Course Name : Fundamentals of Horticulture            Department : BSc Ag</v>
      </c>
      <c r="B4" s="167"/>
      <c r="C4" s="167"/>
      <c r="D4" s="167"/>
      <c r="E4" s="168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tr">
        <f>[1]ASHO1101!A5</f>
        <v>Course Code : ASHO1101                                          Max Marks :100</v>
      </c>
      <c r="B5" s="173"/>
      <c r="C5" s="173"/>
      <c r="D5" s="173"/>
      <c r="E5" s="174"/>
      <c r="F5" s="69"/>
      <c r="G5" s="26" t="s">
        <v>38</v>
      </c>
      <c r="H5" s="40">
        <f>D12</f>
        <v>97.435897435897431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85.347985347985343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23" t="s">
        <v>29</v>
      </c>
      <c r="D7" s="90"/>
      <c r="E7" s="23" t="s">
        <v>29</v>
      </c>
      <c r="F7" s="23"/>
      <c r="G7" s="27" t="s">
        <v>28</v>
      </c>
      <c r="H7" s="33">
        <f>AVERAGE(H5:H6)</f>
        <v>91.391941391941387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</row>
    <row r="11" spans="1:23" ht="24.95" customHeight="1" x14ac:dyDescent="0.25">
      <c r="A11" s="2">
        <v>1</v>
      </c>
      <c r="B11" s="4">
        <v>170804130001</v>
      </c>
      <c r="C11" s="149">
        <v>38.888888888888886</v>
      </c>
      <c r="D11" s="3">
        <f>COUNTIF(C11:C283,"&gt;="&amp;D10)</f>
        <v>266</v>
      </c>
      <c r="E11" s="149">
        <v>39.090909090909093</v>
      </c>
      <c r="F11" s="95">
        <f>COUNTIF(E11:E283,"&gt;="&amp;F10)</f>
        <v>233</v>
      </c>
      <c r="G11" s="108" t="s">
        <v>5</v>
      </c>
      <c r="H11" s="26">
        <v>2</v>
      </c>
      <c r="I11" s="26">
        <v>2</v>
      </c>
      <c r="J11" s="15">
        <v>2</v>
      </c>
      <c r="K11" s="15">
        <v>1</v>
      </c>
      <c r="L11" s="15">
        <v>2</v>
      </c>
      <c r="M11" s="15">
        <v>1</v>
      </c>
      <c r="N11" s="15"/>
      <c r="O11" s="15">
        <v>2</v>
      </c>
      <c r="P11" s="15"/>
      <c r="Q11" s="15">
        <v>2</v>
      </c>
      <c r="R11" s="15">
        <v>2</v>
      </c>
      <c r="S11" s="15"/>
      <c r="T11" s="80">
        <v>1</v>
      </c>
    </row>
    <row r="12" spans="1:23" ht="24.95" customHeight="1" x14ac:dyDescent="0.25">
      <c r="A12" s="2">
        <v>2</v>
      </c>
      <c r="B12" s="4">
        <v>170804130004</v>
      </c>
      <c r="C12" s="149">
        <v>43.333333333333336</v>
      </c>
      <c r="D12" s="96">
        <f>(266/273)*100</f>
        <v>97.435897435897431</v>
      </c>
      <c r="E12" s="149">
        <v>42.727272727272727</v>
      </c>
      <c r="F12" s="97">
        <f>(233/273)*100</f>
        <v>85.347985347985343</v>
      </c>
      <c r="G12" s="108" t="s">
        <v>4</v>
      </c>
      <c r="H12" s="16">
        <v>2</v>
      </c>
      <c r="I12" s="16">
        <v>2</v>
      </c>
      <c r="J12" s="15">
        <v>2</v>
      </c>
      <c r="K12" s="15">
        <v>2</v>
      </c>
      <c r="L12" s="15">
        <v>2</v>
      </c>
      <c r="M12" s="15">
        <v>2</v>
      </c>
      <c r="N12" s="15">
        <v>1</v>
      </c>
      <c r="O12" s="15">
        <v>1</v>
      </c>
      <c r="P12" s="15">
        <v>1</v>
      </c>
      <c r="Q12" s="15">
        <v>2</v>
      </c>
      <c r="R12" s="15">
        <v>2</v>
      </c>
      <c r="S12" s="15">
        <v>1</v>
      </c>
      <c r="T12" s="80">
        <v>1</v>
      </c>
    </row>
    <row r="13" spans="1:23" ht="24.95" customHeight="1" x14ac:dyDescent="0.25">
      <c r="A13" s="2">
        <v>3</v>
      </c>
      <c r="B13" s="4">
        <v>170804130005</v>
      </c>
      <c r="C13" s="149">
        <v>44.444444444444443</v>
      </c>
      <c r="D13" s="3"/>
      <c r="E13" s="149">
        <v>37.272727272727273</v>
      </c>
      <c r="F13" s="109"/>
      <c r="G13" s="108" t="s">
        <v>3</v>
      </c>
      <c r="H13" s="16">
        <v>2</v>
      </c>
      <c r="I13" s="16">
        <v>2</v>
      </c>
      <c r="J13" s="15">
        <v>2</v>
      </c>
      <c r="K13" s="15">
        <v>2</v>
      </c>
      <c r="L13" s="15">
        <v>2</v>
      </c>
      <c r="M13" s="15">
        <v>2</v>
      </c>
      <c r="N13" s="15">
        <v>1</v>
      </c>
      <c r="O13" s="15">
        <v>2</v>
      </c>
      <c r="P13" s="15">
        <v>1</v>
      </c>
      <c r="Q13" s="15">
        <v>2</v>
      </c>
      <c r="R13" s="15">
        <v>2</v>
      </c>
      <c r="S13" s="15">
        <v>2</v>
      </c>
      <c r="T13" s="80">
        <v>1</v>
      </c>
    </row>
    <row r="14" spans="1:23" ht="24.95" customHeight="1" x14ac:dyDescent="0.25">
      <c r="A14" s="2">
        <v>4</v>
      </c>
      <c r="B14" s="4">
        <v>170804130006</v>
      </c>
      <c r="C14" s="149">
        <v>35.555555555555557</v>
      </c>
      <c r="D14" s="3"/>
      <c r="E14" s="149">
        <v>29.09090909090909</v>
      </c>
      <c r="F14" s="109"/>
      <c r="G14" s="101" t="s">
        <v>87</v>
      </c>
      <c r="H14" s="16">
        <v>2</v>
      </c>
      <c r="I14" s="16">
        <v>2</v>
      </c>
      <c r="J14" s="15">
        <v>2</v>
      </c>
      <c r="K14" s="15">
        <v>1</v>
      </c>
      <c r="L14" s="15">
        <v>2</v>
      </c>
      <c r="M14" s="15">
        <v>1</v>
      </c>
      <c r="N14" s="15"/>
      <c r="O14" s="15">
        <v>1</v>
      </c>
      <c r="P14" s="15"/>
      <c r="Q14" s="15">
        <v>2</v>
      </c>
      <c r="R14" s="15">
        <v>2</v>
      </c>
      <c r="S14" s="15">
        <v>1</v>
      </c>
      <c r="T14" s="80">
        <v>1</v>
      </c>
    </row>
    <row r="15" spans="1:23" ht="35.450000000000003" customHeight="1" x14ac:dyDescent="0.25">
      <c r="A15" s="2">
        <v>5</v>
      </c>
      <c r="B15" s="4">
        <v>170804130009</v>
      </c>
      <c r="C15" s="149">
        <v>45.555555555555557</v>
      </c>
      <c r="D15" s="3"/>
      <c r="E15" s="149">
        <v>40.909090909090907</v>
      </c>
      <c r="F15" s="109"/>
      <c r="G15" s="101" t="s">
        <v>2</v>
      </c>
      <c r="H15" s="59">
        <f>AVERAGE(H11:H14)</f>
        <v>2</v>
      </c>
      <c r="I15" s="59">
        <f t="shared" ref="I15:T15" si="0">AVERAGE(I11:I14)</f>
        <v>2</v>
      </c>
      <c r="J15" s="59">
        <f t="shared" si="0"/>
        <v>2</v>
      </c>
      <c r="K15" s="59">
        <f t="shared" si="0"/>
        <v>1.5</v>
      </c>
      <c r="L15" s="59">
        <f t="shared" si="0"/>
        <v>2</v>
      </c>
      <c r="M15" s="59">
        <f t="shared" si="0"/>
        <v>1.5</v>
      </c>
      <c r="N15" s="59">
        <f t="shared" si="0"/>
        <v>1</v>
      </c>
      <c r="O15" s="59">
        <f t="shared" si="0"/>
        <v>1.5</v>
      </c>
      <c r="P15" s="59">
        <f t="shared" si="0"/>
        <v>1</v>
      </c>
      <c r="Q15" s="59">
        <f t="shared" si="0"/>
        <v>2</v>
      </c>
      <c r="R15" s="59">
        <f t="shared" si="0"/>
        <v>2</v>
      </c>
      <c r="S15" s="59">
        <f t="shared" si="0"/>
        <v>1.3333333333333333</v>
      </c>
      <c r="T15" s="59">
        <f t="shared" si="0"/>
        <v>1</v>
      </c>
    </row>
    <row r="16" spans="1:23" ht="38.1" customHeight="1" x14ac:dyDescent="0.25">
      <c r="A16" s="2">
        <v>6</v>
      </c>
      <c r="B16" s="4">
        <v>170804130010</v>
      </c>
      <c r="C16" s="149">
        <v>41.111111111111114</v>
      </c>
      <c r="D16" s="3"/>
      <c r="E16" s="149">
        <v>33.636363636363633</v>
      </c>
      <c r="F16" s="109"/>
      <c r="G16" s="102" t="s">
        <v>1</v>
      </c>
      <c r="H16" s="103">
        <f>(76.74*H15)/100</f>
        <v>1.5347999999999999</v>
      </c>
      <c r="I16" s="103">
        <f t="shared" ref="I16:T16" si="1">(76.74*I15)/100</f>
        <v>1.5347999999999999</v>
      </c>
      <c r="J16" s="103">
        <f t="shared" si="1"/>
        <v>1.5347999999999999</v>
      </c>
      <c r="K16" s="103">
        <f t="shared" si="1"/>
        <v>1.1510999999999998</v>
      </c>
      <c r="L16" s="103">
        <f t="shared" si="1"/>
        <v>1.5347999999999999</v>
      </c>
      <c r="M16" s="103">
        <f t="shared" si="1"/>
        <v>1.1510999999999998</v>
      </c>
      <c r="N16" s="103">
        <f t="shared" si="1"/>
        <v>0.76739999999999997</v>
      </c>
      <c r="O16" s="103">
        <f t="shared" si="1"/>
        <v>1.1510999999999998</v>
      </c>
      <c r="P16" s="103">
        <f t="shared" si="1"/>
        <v>0.76739999999999997</v>
      </c>
      <c r="Q16" s="103">
        <f t="shared" si="1"/>
        <v>1.5347999999999999</v>
      </c>
      <c r="R16" s="103">
        <f t="shared" si="1"/>
        <v>1.5347999999999999</v>
      </c>
      <c r="S16" s="103">
        <f t="shared" si="1"/>
        <v>1.0231999999999999</v>
      </c>
      <c r="T16" s="103">
        <f t="shared" si="1"/>
        <v>0.76739999999999997</v>
      </c>
    </row>
    <row r="17" spans="1:22" ht="24.95" customHeight="1" x14ac:dyDescent="0.25">
      <c r="A17" s="2">
        <v>7</v>
      </c>
      <c r="B17" s="4">
        <v>170804130012</v>
      </c>
      <c r="C17" s="149">
        <v>37.777777777777779</v>
      </c>
      <c r="D17" s="3"/>
      <c r="E17" s="149">
        <v>25.454545454545453</v>
      </c>
      <c r="F17" s="3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1:22" ht="41.1" customHeight="1" x14ac:dyDescent="0.25">
      <c r="A18" s="2">
        <v>8</v>
      </c>
      <c r="B18" s="4">
        <v>170804130017</v>
      </c>
      <c r="C18" s="149">
        <v>30</v>
      </c>
      <c r="D18" s="3"/>
      <c r="E18" s="149">
        <v>27.272727272727273</v>
      </c>
      <c r="F18" s="49"/>
    </row>
    <row r="19" spans="1:22" ht="24.95" customHeight="1" x14ac:dyDescent="0.25">
      <c r="A19" s="2">
        <v>9</v>
      </c>
      <c r="B19" s="4">
        <v>170804130021</v>
      </c>
      <c r="C19" s="149">
        <v>45.555555555555557</v>
      </c>
      <c r="D19" s="3"/>
      <c r="E19" s="149">
        <v>38.18181818181818</v>
      </c>
      <c r="F19" s="49"/>
    </row>
    <row r="20" spans="1:22" ht="24.95" customHeight="1" x14ac:dyDescent="0.25">
      <c r="A20" s="2">
        <v>10</v>
      </c>
      <c r="B20" s="4">
        <v>170804130022</v>
      </c>
      <c r="C20" s="149">
        <v>31.111111111111111</v>
      </c>
      <c r="D20" s="3"/>
      <c r="E20" s="149">
        <v>23.636363636363637</v>
      </c>
      <c r="F20" s="49"/>
    </row>
    <row r="21" spans="1:22" ht="24.95" customHeight="1" x14ac:dyDescent="0.25">
      <c r="A21" s="2">
        <v>11</v>
      </c>
      <c r="B21" s="4">
        <v>170804130027</v>
      </c>
      <c r="C21" s="149">
        <v>40</v>
      </c>
      <c r="D21" s="3"/>
      <c r="E21" s="149">
        <v>33.636363636363633</v>
      </c>
      <c r="F21" s="49"/>
      <c r="J21" s="7"/>
      <c r="K21" s="7"/>
    </row>
    <row r="22" spans="1:22" ht="31.5" customHeight="1" x14ac:dyDescent="0.25">
      <c r="A22" s="2">
        <v>12</v>
      </c>
      <c r="B22" s="4">
        <v>170804130028</v>
      </c>
      <c r="C22" s="149">
        <v>33.333333333333336</v>
      </c>
      <c r="D22" s="3"/>
      <c r="E22" s="149">
        <v>32.727272727272727</v>
      </c>
      <c r="F22" s="49"/>
      <c r="H22" s="104"/>
      <c r="I22" s="165"/>
      <c r="J22" s="165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49">
        <v>32.222222222222221</v>
      </c>
      <c r="D23" s="3"/>
      <c r="E23" s="149">
        <v>26.363636363636363</v>
      </c>
      <c r="F23" s="49"/>
      <c r="H23" s="111"/>
      <c r="I23" s="84"/>
      <c r="J23" s="84"/>
      <c r="M23" s="7"/>
      <c r="N23" s="7"/>
      <c r="O23" s="7"/>
      <c r="P23" s="7"/>
      <c r="Q23" s="7"/>
    </row>
    <row r="24" spans="1:22" ht="24.95" customHeight="1" x14ac:dyDescent="0.25">
      <c r="A24" s="2">
        <v>14</v>
      </c>
      <c r="B24" s="4">
        <v>170804130032</v>
      </c>
      <c r="C24" s="149">
        <v>34.444444444444443</v>
      </c>
      <c r="D24" s="3"/>
      <c r="E24" s="149">
        <v>22.727272727272727</v>
      </c>
      <c r="F24" s="49"/>
      <c r="H24" s="2"/>
      <c r="N24" s="7"/>
      <c r="O24" s="7"/>
      <c r="P24" s="7"/>
      <c r="Q24" s="7"/>
      <c r="R24" s="7"/>
    </row>
    <row r="25" spans="1:22" ht="24.95" customHeight="1" x14ac:dyDescent="0.25">
      <c r="A25" s="2">
        <v>15</v>
      </c>
      <c r="B25" s="4">
        <v>170804130033</v>
      </c>
      <c r="C25" s="149">
        <v>33.333333333333336</v>
      </c>
      <c r="D25" s="112"/>
      <c r="E25" s="149">
        <v>31.818181818181817</v>
      </c>
      <c r="F25" s="113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49">
        <v>37.777777777777779</v>
      </c>
      <c r="D26" s="3"/>
      <c r="E26" s="149">
        <v>40.909090909090907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49">
        <v>41.111111111111114</v>
      </c>
      <c r="D27" s="3"/>
      <c r="E27" s="149">
        <v>38.18181818181818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49">
        <v>37.777777777777779</v>
      </c>
      <c r="D28" s="3"/>
      <c r="E28" s="149">
        <v>40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49">
        <v>33.333333333333336</v>
      </c>
      <c r="D29" s="3"/>
      <c r="E29" s="149">
        <v>35.454545454545453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49">
        <v>34.444444444444443</v>
      </c>
      <c r="D30" s="3"/>
      <c r="E30" s="149">
        <v>30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49">
        <v>36.666666666666664</v>
      </c>
      <c r="D31" s="3"/>
      <c r="E31" s="149">
        <v>30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49">
        <v>25.555555555555557</v>
      </c>
      <c r="D32" s="3"/>
      <c r="E32" s="149">
        <v>24.545454545454547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49">
        <v>38.888888888888886</v>
      </c>
      <c r="D33" s="3"/>
      <c r="E33" s="149">
        <v>37.272727272727273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49">
        <v>33.333333333333336</v>
      </c>
      <c r="D34" s="3"/>
      <c r="E34" s="149">
        <v>24.545454545454547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170804130054</v>
      </c>
      <c r="C35" s="149">
        <v>44.444444444444443</v>
      </c>
      <c r="D35" s="3"/>
      <c r="E35" s="149">
        <v>36.363636363636367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</row>
    <row r="36" spans="1:23" ht="24.95" customHeight="1" x14ac:dyDescent="0.25">
      <c r="A36" s="2">
        <v>26</v>
      </c>
      <c r="B36" s="4">
        <v>170804130056</v>
      </c>
      <c r="C36" s="149">
        <v>45.555555555555557</v>
      </c>
      <c r="D36" s="3"/>
      <c r="E36" s="149">
        <v>39.090909090909093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</row>
    <row r="37" spans="1:23" ht="24.95" customHeight="1" x14ac:dyDescent="0.25">
      <c r="A37" s="2">
        <v>27</v>
      </c>
      <c r="B37" s="4">
        <v>170804130057</v>
      </c>
      <c r="C37" s="149">
        <v>45.555555555555557</v>
      </c>
      <c r="D37" s="3"/>
      <c r="E37" s="149">
        <v>40.909090909090907</v>
      </c>
      <c r="F37" s="49"/>
    </row>
    <row r="38" spans="1:23" ht="24.95" customHeight="1" x14ac:dyDescent="0.25">
      <c r="A38" s="2">
        <v>28</v>
      </c>
      <c r="B38" s="4">
        <v>170804130058</v>
      </c>
      <c r="C38" s="149">
        <v>34.444444444444443</v>
      </c>
      <c r="D38" s="3"/>
      <c r="E38" s="149">
        <v>29.09090909090909</v>
      </c>
      <c r="F38" s="49"/>
    </row>
    <row r="39" spans="1:23" ht="24.95" customHeight="1" x14ac:dyDescent="0.25">
      <c r="A39" s="2">
        <v>29</v>
      </c>
      <c r="B39" s="4">
        <v>170804130059</v>
      </c>
      <c r="C39" s="149">
        <v>34.444444444444443</v>
      </c>
      <c r="D39" s="3"/>
      <c r="E39" s="149">
        <v>29.09090909090909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49">
        <v>40</v>
      </c>
      <c r="D40" s="3"/>
      <c r="E40" s="149">
        <v>36.363636363636367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49">
        <v>36.666666666666664</v>
      </c>
      <c r="D41" s="3"/>
      <c r="E41" s="149">
        <v>34.545454545454547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49">
        <v>35.555555555555557</v>
      </c>
      <c r="D42" s="3"/>
      <c r="E42" s="149">
        <v>38.18181818181818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49">
        <v>43.333333333333336</v>
      </c>
      <c r="D43" s="3"/>
      <c r="E43" s="149">
        <v>37.272727272727273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49">
        <v>37.777777777777779</v>
      </c>
      <c r="D44" s="3"/>
      <c r="E44" s="149">
        <v>35.454545454545453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49">
        <v>35.555555555555557</v>
      </c>
      <c r="D45" s="3"/>
      <c r="E45" s="149">
        <v>29.09090909090909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49">
        <v>43.333333333333336</v>
      </c>
      <c r="D46" s="3"/>
      <c r="E46" s="149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49">
        <v>48.888888888888886</v>
      </c>
      <c r="D47" s="3"/>
      <c r="E47" s="149">
        <v>46.363636363636367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49">
        <v>47.777777777777779</v>
      </c>
      <c r="D48" s="3"/>
      <c r="E48" s="149">
        <v>44.545454545454547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49">
        <v>38.888888888888886</v>
      </c>
      <c r="D49" s="3"/>
      <c r="E49" s="149">
        <v>36.363636363636367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170804130075</v>
      </c>
      <c r="C50" s="149">
        <v>32.222222222222221</v>
      </c>
      <c r="D50" s="3"/>
      <c r="E50" s="149">
        <v>33.636363636363633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</row>
    <row r="51" spans="1:22" ht="24.95" customHeight="1" x14ac:dyDescent="0.25">
      <c r="A51" s="2">
        <v>41</v>
      </c>
      <c r="B51" s="4">
        <v>170804130076</v>
      </c>
      <c r="C51" s="149">
        <v>42.222222222222221</v>
      </c>
      <c r="D51" s="3"/>
      <c r="E51" s="149">
        <v>36.363636363636367</v>
      </c>
      <c r="F51" s="49"/>
    </row>
    <row r="52" spans="1:22" ht="24.95" customHeight="1" x14ac:dyDescent="0.25">
      <c r="A52" s="2">
        <v>42</v>
      </c>
      <c r="B52" s="4">
        <v>170804130077</v>
      </c>
      <c r="C52" s="149">
        <v>45.555555555555557</v>
      </c>
      <c r="D52" s="112"/>
      <c r="E52" s="149">
        <v>40</v>
      </c>
      <c r="F52" s="113"/>
    </row>
    <row r="53" spans="1:22" ht="24.95" customHeight="1" x14ac:dyDescent="0.25">
      <c r="A53" s="2">
        <v>43</v>
      </c>
      <c r="B53" s="4">
        <v>170804130078</v>
      </c>
      <c r="C53" s="149">
        <v>37.777777777777779</v>
      </c>
      <c r="D53" s="112"/>
      <c r="E53" s="149">
        <v>33.636363636363633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49">
        <v>42.222222222222221</v>
      </c>
      <c r="D54" s="3"/>
      <c r="E54" s="149">
        <v>35.454545454545453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49">
        <v>34.444444444444443</v>
      </c>
      <c r="D55" s="3"/>
      <c r="E55" s="149">
        <v>30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49">
        <v>42.222222222222221</v>
      </c>
      <c r="D56" s="3"/>
      <c r="E56" s="149">
        <v>35.454545454545453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49">
        <v>34.444444444444443</v>
      </c>
      <c r="D57" s="3"/>
      <c r="E57" s="149">
        <v>31.818181818181817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49">
        <v>43.333333333333336</v>
      </c>
      <c r="D58" s="3"/>
      <c r="E58" s="149">
        <v>40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49">
        <v>37.777777777777779</v>
      </c>
      <c r="D59" s="3"/>
      <c r="E59" s="149">
        <v>35.454545454545453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49">
        <v>38.888888888888886</v>
      </c>
      <c r="D60" s="3"/>
      <c r="E60" s="149">
        <v>36.363636363636367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49">
        <v>44.444444444444443</v>
      </c>
      <c r="D61" s="3"/>
      <c r="E61" s="149">
        <v>42.727272727272727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49">
        <v>36.666666666666664</v>
      </c>
      <c r="D62" s="3"/>
      <c r="E62" s="149">
        <v>36.363636363636367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49">
        <v>41.111111111111114</v>
      </c>
      <c r="D63" s="3"/>
      <c r="E63" s="149">
        <v>39.090909090909093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170804130091</v>
      </c>
      <c r="C64" s="149">
        <v>42.222222222222221</v>
      </c>
      <c r="D64" s="3"/>
      <c r="E64" s="149">
        <v>37.272727272727273</v>
      </c>
      <c r="F64" s="49"/>
    </row>
    <row r="65" spans="1:7" ht="24.95" customHeight="1" x14ac:dyDescent="0.25">
      <c r="A65" s="2">
        <v>55</v>
      </c>
      <c r="B65" s="4">
        <v>170804130092</v>
      </c>
      <c r="C65" s="149">
        <v>46.666666666666664</v>
      </c>
      <c r="D65" s="3"/>
      <c r="E65" s="149">
        <v>41.81818181818182</v>
      </c>
      <c r="F65" s="49"/>
    </row>
    <row r="66" spans="1:7" ht="24.95" customHeight="1" x14ac:dyDescent="0.25">
      <c r="A66" s="2">
        <v>56</v>
      </c>
      <c r="B66" s="4">
        <v>170804130093</v>
      </c>
      <c r="C66" s="149">
        <v>33.333333333333336</v>
      </c>
      <c r="D66" s="3"/>
      <c r="E66" s="149">
        <v>9.0909090909090917</v>
      </c>
      <c r="F66" s="49"/>
    </row>
    <row r="67" spans="1:7" ht="24.95" customHeight="1" x14ac:dyDescent="0.25">
      <c r="A67" s="2">
        <v>57</v>
      </c>
      <c r="B67" s="4">
        <v>170804130094</v>
      </c>
      <c r="C67" s="149">
        <v>31.111111111111111</v>
      </c>
      <c r="D67" s="3"/>
      <c r="E67" s="149">
        <v>24.545454545454547</v>
      </c>
      <c r="F67" s="49"/>
    </row>
    <row r="68" spans="1:7" ht="24.95" customHeight="1" x14ac:dyDescent="0.25">
      <c r="A68" s="2">
        <v>58</v>
      </c>
      <c r="B68" s="4">
        <v>170804130097</v>
      </c>
      <c r="C68" s="149">
        <v>42.222222222222221</v>
      </c>
      <c r="D68" s="3"/>
      <c r="E68" s="149">
        <v>34.545454545454547</v>
      </c>
      <c r="F68" s="49"/>
    </row>
    <row r="69" spans="1:7" ht="24.95" customHeight="1" x14ac:dyDescent="0.25">
      <c r="A69" s="2">
        <v>59</v>
      </c>
      <c r="B69" s="4">
        <v>170804130099</v>
      </c>
      <c r="C69" s="149">
        <v>42.222222222222221</v>
      </c>
      <c r="D69" s="3"/>
      <c r="E69" s="149">
        <v>36.363636363636367</v>
      </c>
      <c r="F69" s="49"/>
    </row>
    <row r="70" spans="1:7" ht="24.95" customHeight="1" x14ac:dyDescent="0.25">
      <c r="A70" s="2">
        <v>60</v>
      </c>
      <c r="B70" s="4">
        <v>170804130101</v>
      </c>
      <c r="C70" s="149">
        <v>31.111111111111111</v>
      </c>
      <c r="D70" s="3"/>
      <c r="E70" s="149">
        <v>21.818181818181817</v>
      </c>
      <c r="F70" s="49"/>
    </row>
    <row r="71" spans="1:7" ht="24.95" customHeight="1" x14ac:dyDescent="0.25">
      <c r="A71" s="2">
        <v>61</v>
      </c>
      <c r="B71" s="4">
        <v>170804130102</v>
      </c>
      <c r="C71" s="149">
        <v>42.222222222222221</v>
      </c>
      <c r="D71" s="3"/>
      <c r="E71" s="149">
        <v>32.727272727272727</v>
      </c>
      <c r="F71" s="49"/>
    </row>
    <row r="72" spans="1:7" ht="24.95" customHeight="1" x14ac:dyDescent="0.25">
      <c r="A72" s="2">
        <v>62</v>
      </c>
      <c r="B72" s="4">
        <v>170804130103</v>
      </c>
      <c r="C72" s="149">
        <v>41.111111111111114</v>
      </c>
      <c r="D72" s="3"/>
      <c r="E72" s="149">
        <v>36.363636363636367</v>
      </c>
      <c r="F72" s="49"/>
    </row>
    <row r="73" spans="1:7" ht="24.95" customHeight="1" x14ac:dyDescent="0.25">
      <c r="A73" s="2">
        <v>63</v>
      </c>
      <c r="B73" s="4">
        <v>170804130104</v>
      </c>
      <c r="C73" s="149">
        <v>37.777777777777779</v>
      </c>
      <c r="D73" s="3"/>
      <c r="E73" s="149">
        <v>33.636363636363633</v>
      </c>
      <c r="F73" s="49"/>
    </row>
    <row r="74" spans="1:7" ht="24.95" customHeight="1" x14ac:dyDescent="0.25">
      <c r="A74" s="2">
        <v>64</v>
      </c>
      <c r="B74" s="4">
        <v>170804130105</v>
      </c>
      <c r="C74" s="149">
        <v>42.222222222222221</v>
      </c>
      <c r="D74" s="3"/>
      <c r="E74" s="149">
        <v>41.81818181818182</v>
      </c>
      <c r="F74" s="49"/>
    </row>
    <row r="75" spans="1:7" ht="24.95" customHeight="1" x14ac:dyDescent="0.25">
      <c r="A75" s="2">
        <v>65</v>
      </c>
      <c r="B75" s="4">
        <v>170804130106</v>
      </c>
      <c r="C75" s="149">
        <v>44.444444444444443</v>
      </c>
      <c r="D75" s="3"/>
      <c r="E75" s="149">
        <v>40</v>
      </c>
      <c r="F75" s="49"/>
    </row>
    <row r="76" spans="1:7" ht="24.95" customHeight="1" x14ac:dyDescent="0.25">
      <c r="A76" s="2">
        <v>66</v>
      </c>
      <c r="B76" s="4">
        <v>170804130107</v>
      </c>
      <c r="C76" s="149">
        <v>42.222222222222221</v>
      </c>
      <c r="D76" s="3"/>
      <c r="E76" s="149">
        <v>37.272727272727273</v>
      </c>
      <c r="F76" s="49"/>
    </row>
    <row r="77" spans="1:7" ht="24.95" customHeight="1" x14ac:dyDescent="0.25">
      <c r="A77" s="2">
        <v>67</v>
      </c>
      <c r="B77" s="4">
        <v>170804130108</v>
      </c>
      <c r="C77" s="149">
        <v>44.444444444444443</v>
      </c>
      <c r="D77" s="3"/>
      <c r="E77" s="149">
        <v>37.272727272727273</v>
      </c>
      <c r="F77" s="49"/>
    </row>
    <row r="78" spans="1:7" ht="24.95" customHeight="1" x14ac:dyDescent="0.25">
      <c r="A78" s="2">
        <v>68</v>
      </c>
      <c r="B78" s="4">
        <v>170804130109</v>
      </c>
      <c r="C78" s="149">
        <v>31.111111111111111</v>
      </c>
      <c r="D78" s="3"/>
      <c r="E78" s="149">
        <v>11.818181818181818</v>
      </c>
      <c r="F78" s="49"/>
    </row>
    <row r="79" spans="1:7" ht="24.95" customHeight="1" x14ac:dyDescent="0.25">
      <c r="A79" s="2">
        <v>69</v>
      </c>
      <c r="B79" s="4">
        <v>170804130110</v>
      </c>
      <c r="C79" s="149">
        <v>37.777777777777779</v>
      </c>
      <c r="D79" s="3"/>
      <c r="E79" s="149">
        <v>30.90909090909091</v>
      </c>
      <c r="F79" s="49"/>
    </row>
    <row r="80" spans="1:7" ht="24.95" customHeight="1" x14ac:dyDescent="0.25">
      <c r="A80" s="2">
        <v>70</v>
      </c>
      <c r="B80" s="4">
        <v>170804130112</v>
      </c>
      <c r="C80" s="149">
        <v>41.111111111111114</v>
      </c>
      <c r="D80" s="112"/>
      <c r="E80" s="149">
        <v>35.454545454545453</v>
      </c>
      <c r="F80" s="113"/>
      <c r="G80" s="5"/>
    </row>
    <row r="81" spans="1:23" ht="24.95" customHeight="1" x14ac:dyDescent="0.25">
      <c r="A81" s="2">
        <v>71</v>
      </c>
      <c r="B81" s="4">
        <v>170804130113</v>
      </c>
      <c r="C81" s="149">
        <v>40</v>
      </c>
      <c r="D81" s="112"/>
      <c r="E81" s="149">
        <v>38.18181818181818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170804130117</v>
      </c>
      <c r="C82" s="149">
        <v>38.888888888888886</v>
      </c>
      <c r="D82" s="3"/>
      <c r="E82" s="149">
        <v>37.272727272727273</v>
      </c>
      <c r="F82" s="49"/>
      <c r="G82" s="5"/>
      <c r="H82"/>
      <c r="I82"/>
    </row>
    <row r="83" spans="1:23" ht="24.95" customHeight="1" x14ac:dyDescent="0.25">
      <c r="A83" s="2">
        <v>73</v>
      </c>
      <c r="B83" s="4">
        <v>170804130118</v>
      </c>
      <c r="C83" s="149">
        <v>40</v>
      </c>
      <c r="D83" s="5"/>
      <c r="E83" s="149">
        <v>33.636363636363633</v>
      </c>
      <c r="F83" s="5"/>
      <c r="G83" s="5"/>
      <c r="H83"/>
      <c r="I83"/>
    </row>
    <row r="84" spans="1:23" x14ac:dyDescent="0.25">
      <c r="A84" s="2">
        <v>74</v>
      </c>
      <c r="B84" s="4">
        <v>170804130119</v>
      </c>
      <c r="C84" s="149">
        <v>43.333333333333336</v>
      </c>
      <c r="D84" s="115"/>
      <c r="E84" s="149">
        <v>30.90909090909091</v>
      </c>
      <c r="F84" s="115"/>
      <c r="G84" s="5"/>
      <c r="H84"/>
      <c r="I84"/>
    </row>
    <row r="85" spans="1:23" s="6" customFormat="1" ht="15.75" x14ac:dyDescent="0.25">
      <c r="A85" s="2">
        <v>75</v>
      </c>
      <c r="B85" s="4">
        <v>170804130120</v>
      </c>
      <c r="C85" s="149">
        <v>43.333333333333336</v>
      </c>
      <c r="D85" s="5"/>
      <c r="E85" s="149">
        <v>37.272727272727273</v>
      </c>
      <c r="F85" s="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x14ac:dyDescent="0.25">
      <c r="A86" s="2">
        <v>76</v>
      </c>
      <c r="B86" s="4">
        <v>170804130123</v>
      </c>
      <c r="C86" s="149">
        <v>43.333333333333336</v>
      </c>
      <c r="D86" s="116"/>
      <c r="E86" s="149">
        <v>40.909090909090907</v>
      </c>
      <c r="F86" s="116"/>
      <c r="G86" s="5"/>
      <c r="H86"/>
      <c r="I86"/>
      <c r="W86" s="6"/>
    </row>
    <row r="87" spans="1:23" ht="15.75" x14ac:dyDescent="0.25">
      <c r="A87" s="2">
        <v>77</v>
      </c>
      <c r="B87" s="4">
        <v>170804130124</v>
      </c>
      <c r="C87" s="149">
        <v>31.111111111111111</v>
      </c>
      <c r="D87" s="5"/>
      <c r="E87" s="149">
        <v>24.545454545454547</v>
      </c>
      <c r="F87" s="5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3" x14ac:dyDescent="0.25">
      <c r="A88" s="2">
        <v>78</v>
      </c>
      <c r="B88" s="4">
        <v>170804130125</v>
      </c>
      <c r="C88" s="149">
        <v>42.222222222222221</v>
      </c>
      <c r="D88" s="5"/>
      <c r="E88" s="149">
        <v>35.454545454545453</v>
      </c>
      <c r="F88" s="5"/>
      <c r="G88" s="5"/>
      <c r="H88"/>
      <c r="I88"/>
    </row>
    <row r="89" spans="1:23" x14ac:dyDescent="0.25">
      <c r="A89" s="2">
        <v>79</v>
      </c>
      <c r="B89" s="4">
        <v>170804130126</v>
      </c>
      <c r="C89" s="149">
        <v>46.666666666666664</v>
      </c>
      <c r="D89" s="5"/>
      <c r="E89" s="149">
        <v>46.363636363636367</v>
      </c>
      <c r="F89" s="5"/>
      <c r="G89" s="5"/>
      <c r="H89"/>
      <c r="I89"/>
    </row>
    <row r="90" spans="1:23" x14ac:dyDescent="0.25">
      <c r="A90" s="2">
        <v>80</v>
      </c>
      <c r="B90" s="4">
        <v>170804130127</v>
      </c>
      <c r="C90" s="149">
        <v>36.666666666666664</v>
      </c>
      <c r="D90" s="5"/>
      <c r="E90" s="149">
        <v>28.181818181818183</v>
      </c>
      <c r="F90" s="5"/>
      <c r="G90" s="5"/>
      <c r="H90"/>
      <c r="I90"/>
    </row>
    <row r="91" spans="1:23" x14ac:dyDescent="0.25">
      <c r="A91" s="2">
        <v>81</v>
      </c>
      <c r="B91" s="4">
        <v>170804130128</v>
      </c>
      <c r="C91" s="149">
        <v>41.111111111111114</v>
      </c>
      <c r="D91" s="5"/>
      <c r="E91" s="149">
        <v>33.636363636363633</v>
      </c>
      <c r="F91" s="5"/>
      <c r="G91" s="5"/>
      <c r="H91"/>
      <c r="I91"/>
    </row>
    <row r="92" spans="1:23" s="6" customFormat="1" ht="15.75" x14ac:dyDescent="0.25">
      <c r="A92" s="2">
        <v>82</v>
      </c>
      <c r="B92" s="4">
        <v>170804130131</v>
      </c>
      <c r="C92" s="149">
        <v>36.666666666666664</v>
      </c>
      <c r="D92" s="5"/>
      <c r="E92" s="149">
        <v>33.636363636363633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x14ac:dyDescent="0.25">
      <c r="A93" s="2">
        <v>83</v>
      </c>
      <c r="B93" s="4">
        <v>170804130132</v>
      </c>
      <c r="C93" s="149">
        <v>35.555555555555557</v>
      </c>
      <c r="D93" s="5"/>
      <c r="E93" s="149">
        <v>34.545454545454547</v>
      </c>
      <c r="F93" s="5"/>
      <c r="G93" s="5"/>
      <c r="H93"/>
      <c r="I93"/>
      <c r="W93" s="6"/>
    </row>
    <row r="94" spans="1:23" ht="15.75" x14ac:dyDescent="0.25">
      <c r="A94" s="2">
        <v>84</v>
      </c>
      <c r="B94" s="4">
        <v>170804130133</v>
      </c>
      <c r="C94" s="149">
        <v>44.444444444444443</v>
      </c>
      <c r="D94" s="5"/>
      <c r="E94" s="149">
        <v>39.090909090909093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3" x14ac:dyDescent="0.25">
      <c r="A95" s="2">
        <v>85</v>
      </c>
      <c r="B95" s="4">
        <v>170804130134</v>
      </c>
      <c r="C95" s="149">
        <v>36.666666666666664</v>
      </c>
      <c r="D95" s="5"/>
      <c r="E95" s="149">
        <v>33.636363636363633</v>
      </c>
      <c r="F95" s="5"/>
      <c r="G95" s="5"/>
      <c r="H95"/>
      <c r="I95"/>
    </row>
    <row r="96" spans="1:23" x14ac:dyDescent="0.25">
      <c r="A96" s="2">
        <v>86</v>
      </c>
      <c r="B96" s="4">
        <v>170804130136</v>
      </c>
      <c r="C96" s="149">
        <v>41.111111111111114</v>
      </c>
      <c r="D96" s="5"/>
      <c r="E96" s="149">
        <v>37.272727272727273</v>
      </c>
      <c r="F96" s="5"/>
      <c r="G96" s="5"/>
      <c r="H96"/>
      <c r="I96"/>
    </row>
    <row r="97" spans="1:23" x14ac:dyDescent="0.25">
      <c r="A97" s="2">
        <v>87</v>
      </c>
      <c r="B97" s="4">
        <v>170804130137</v>
      </c>
      <c r="C97" s="149">
        <v>37.777777777777779</v>
      </c>
      <c r="D97" s="5"/>
      <c r="E97" s="149">
        <v>32.727272727272727</v>
      </c>
      <c r="F97" s="5"/>
      <c r="G97" s="5"/>
      <c r="H97"/>
      <c r="I97"/>
    </row>
    <row r="98" spans="1:23" x14ac:dyDescent="0.25">
      <c r="A98" s="2">
        <v>88</v>
      </c>
      <c r="B98" s="4">
        <v>170804130139</v>
      </c>
      <c r="C98" s="149">
        <v>45.555555555555557</v>
      </c>
      <c r="D98" s="5"/>
      <c r="E98" s="149">
        <v>36.363636363636367</v>
      </c>
      <c r="F98" s="5"/>
      <c r="G98" s="5"/>
      <c r="H98"/>
      <c r="I98"/>
    </row>
    <row r="99" spans="1:23" x14ac:dyDescent="0.25">
      <c r="A99" s="2">
        <v>89</v>
      </c>
      <c r="B99" s="4">
        <v>170804130140</v>
      </c>
      <c r="C99" s="149">
        <v>47.777777777777779</v>
      </c>
      <c r="D99" s="5"/>
      <c r="E99" s="149">
        <v>35.454545454545453</v>
      </c>
      <c r="F99" s="5"/>
      <c r="G99" s="5"/>
      <c r="H99"/>
      <c r="I99"/>
    </row>
    <row r="100" spans="1:23" s="6" customFormat="1" ht="15.75" x14ac:dyDescent="0.25">
      <c r="A100" s="2">
        <v>90</v>
      </c>
      <c r="B100" s="4">
        <v>170804130142</v>
      </c>
      <c r="C100" s="149">
        <v>44.444444444444443</v>
      </c>
      <c r="D100" s="5"/>
      <c r="E100" s="149">
        <v>32.727272727272727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x14ac:dyDescent="0.25">
      <c r="A101" s="2">
        <v>91</v>
      </c>
      <c r="B101" s="4">
        <v>170804130143</v>
      </c>
      <c r="C101" s="149">
        <v>48.888888888888886</v>
      </c>
      <c r="D101" s="5"/>
      <c r="E101" s="149">
        <v>41.81818181818182</v>
      </c>
      <c r="F101" s="5"/>
      <c r="G101" s="5"/>
      <c r="H101"/>
      <c r="I101"/>
      <c r="W101" s="6"/>
    </row>
    <row r="102" spans="1:23" ht="15.75" x14ac:dyDescent="0.25">
      <c r="A102" s="2">
        <v>92</v>
      </c>
      <c r="B102" s="4">
        <v>170804130144</v>
      </c>
      <c r="C102" s="149">
        <v>33.333333333333336</v>
      </c>
      <c r="D102" s="5"/>
      <c r="E102" s="149">
        <v>36.363636363636367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3" x14ac:dyDescent="0.25">
      <c r="A103" s="2">
        <v>93</v>
      </c>
      <c r="B103" s="4">
        <v>170804130145</v>
      </c>
      <c r="C103" s="149">
        <v>34.444444444444443</v>
      </c>
      <c r="E103" s="149">
        <v>37.272727272727273</v>
      </c>
      <c r="G103" s="5"/>
      <c r="H103"/>
      <c r="I103"/>
    </row>
    <row r="104" spans="1:23" x14ac:dyDescent="0.25">
      <c r="A104" s="2">
        <v>94</v>
      </c>
      <c r="B104" s="4">
        <v>170804130146</v>
      </c>
      <c r="C104" s="149">
        <v>37.777777777777779</v>
      </c>
      <c r="E104" s="149">
        <v>37.272727272727273</v>
      </c>
      <c r="G104" s="5"/>
      <c r="H104"/>
      <c r="I104"/>
    </row>
    <row r="105" spans="1:23" x14ac:dyDescent="0.25">
      <c r="A105" s="2">
        <v>95</v>
      </c>
      <c r="B105" s="4">
        <v>170804130147</v>
      </c>
      <c r="C105" s="149">
        <v>45.555555555555557</v>
      </c>
      <c r="E105" s="149">
        <v>43.636363636363633</v>
      </c>
      <c r="H105"/>
      <c r="I105"/>
    </row>
    <row r="106" spans="1:23" x14ac:dyDescent="0.25">
      <c r="A106" s="2">
        <v>96</v>
      </c>
      <c r="B106" s="4">
        <v>170804130148</v>
      </c>
      <c r="C106" s="149">
        <v>33.333333333333336</v>
      </c>
      <c r="E106" s="149">
        <v>28.181818181818183</v>
      </c>
    </row>
    <row r="107" spans="1:23" x14ac:dyDescent="0.25">
      <c r="A107" s="2">
        <v>97</v>
      </c>
      <c r="B107" s="4">
        <v>170804130149</v>
      </c>
      <c r="C107" s="149">
        <v>34.444444444444443</v>
      </c>
      <c r="E107" s="149">
        <v>29.09090909090909</v>
      </c>
    </row>
    <row r="108" spans="1:23" x14ac:dyDescent="0.25">
      <c r="A108" s="2">
        <v>98</v>
      </c>
      <c r="B108" s="4">
        <v>170804130150</v>
      </c>
      <c r="C108" s="149">
        <v>44.444444444444443</v>
      </c>
      <c r="E108" s="149">
        <v>40</v>
      </c>
    </row>
    <row r="109" spans="1:23" x14ac:dyDescent="0.25">
      <c r="A109" s="2">
        <v>99</v>
      </c>
      <c r="B109" s="4">
        <v>170804130151</v>
      </c>
      <c r="C109" s="149">
        <v>35.555555555555557</v>
      </c>
      <c r="E109" s="149">
        <v>26.363636363636363</v>
      </c>
    </row>
    <row r="110" spans="1:23" x14ac:dyDescent="0.25">
      <c r="A110" s="2">
        <v>100</v>
      </c>
      <c r="B110" s="4">
        <v>170804130152</v>
      </c>
      <c r="C110" s="149">
        <v>46.666666666666664</v>
      </c>
      <c r="E110" s="149">
        <v>34.545454545454547</v>
      </c>
    </row>
    <row r="111" spans="1:23" x14ac:dyDescent="0.25">
      <c r="A111" s="2">
        <v>101</v>
      </c>
      <c r="B111" s="4">
        <v>170804130154</v>
      </c>
      <c r="C111" s="149">
        <v>43.333333333333336</v>
      </c>
      <c r="E111" s="149">
        <v>33.636363636363633</v>
      </c>
    </row>
    <row r="112" spans="1:23" x14ac:dyDescent="0.25">
      <c r="A112" s="2">
        <v>102</v>
      </c>
      <c r="B112" s="4">
        <v>170804130155</v>
      </c>
      <c r="C112" s="149">
        <v>34.444444444444443</v>
      </c>
      <c r="E112" s="149">
        <v>32.727272727272727</v>
      </c>
    </row>
    <row r="113" spans="1:5" x14ac:dyDescent="0.25">
      <c r="A113" s="2">
        <v>103</v>
      </c>
      <c r="B113" s="4">
        <v>170804130157</v>
      </c>
      <c r="C113" s="149">
        <v>40</v>
      </c>
      <c r="E113" s="149">
        <v>35.454545454545453</v>
      </c>
    </row>
    <row r="114" spans="1:5" x14ac:dyDescent="0.25">
      <c r="A114" s="2">
        <v>104</v>
      </c>
      <c r="B114" s="4">
        <v>170804130158</v>
      </c>
      <c r="C114" s="149">
        <v>30</v>
      </c>
      <c r="E114" s="149">
        <v>29.09090909090909</v>
      </c>
    </row>
    <row r="115" spans="1:5" x14ac:dyDescent="0.25">
      <c r="A115" s="2">
        <v>105</v>
      </c>
      <c r="B115" s="4">
        <v>170804130159</v>
      </c>
      <c r="C115" s="149">
        <v>36.666666666666664</v>
      </c>
      <c r="E115" s="149">
        <v>38.18181818181818</v>
      </c>
    </row>
    <row r="116" spans="1:5" x14ac:dyDescent="0.25">
      <c r="A116" s="2">
        <v>106</v>
      </c>
      <c r="B116" s="4">
        <v>170804130160</v>
      </c>
      <c r="C116" s="149">
        <v>43.333333333333336</v>
      </c>
      <c r="E116" s="149">
        <v>31.818181818181817</v>
      </c>
    </row>
    <row r="117" spans="1:5" x14ac:dyDescent="0.25">
      <c r="A117" s="2">
        <v>107</v>
      </c>
      <c r="B117" s="4">
        <v>170804130161</v>
      </c>
      <c r="C117" s="149">
        <v>35.555555555555557</v>
      </c>
      <c r="E117" s="149">
        <v>30.90909090909091</v>
      </c>
    </row>
    <row r="118" spans="1:5" x14ac:dyDescent="0.25">
      <c r="A118" s="2">
        <v>108</v>
      </c>
      <c r="B118" s="4">
        <v>170804130162</v>
      </c>
      <c r="C118" s="149">
        <v>44.444444444444443</v>
      </c>
      <c r="E118" s="149">
        <v>37.272727272727273</v>
      </c>
    </row>
    <row r="119" spans="1:5" x14ac:dyDescent="0.25">
      <c r="A119" s="2">
        <v>109</v>
      </c>
      <c r="B119" s="4">
        <v>170804130163</v>
      </c>
      <c r="C119" s="149">
        <v>45.555555555555557</v>
      </c>
      <c r="E119" s="149">
        <v>37.272727272727273</v>
      </c>
    </row>
    <row r="120" spans="1:5" x14ac:dyDescent="0.25">
      <c r="A120" s="2">
        <v>110</v>
      </c>
      <c r="B120" s="4">
        <v>170804130167</v>
      </c>
      <c r="C120" s="149">
        <v>47.777777777777779</v>
      </c>
      <c r="E120" s="149">
        <v>43.636363636363633</v>
      </c>
    </row>
    <row r="121" spans="1:5" x14ac:dyDescent="0.25">
      <c r="A121" s="2">
        <v>111</v>
      </c>
      <c r="B121" s="4">
        <v>170804130168</v>
      </c>
      <c r="C121" s="149">
        <v>38.888888888888886</v>
      </c>
      <c r="E121" s="149">
        <v>34.545454545454547</v>
      </c>
    </row>
    <row r="122" spans="1:5" x14ac:dyDescent="0.25">
      <c r="A122" s="2">
        <v>112</v>
      </c>
      <c r="B122" s="4">
        <v>170804130169</v>
      </c>
      <c r="C122" s="149">
        <v>43.333333333333336</v>
      </c>
      <c r="E122" s="149">
        <v>42.727272727272727</v>
      </c>
    </row>
    <row r="123" spans="1:5" x14ac:dyDescent="0.25">
      <c r="A123" s="2">
        <v>113</v>
      </c>
      <c r="B123" s="4">
        <v>170804130171</v>
      </c>
      <c r="C123" s="149">
        <v>1.1111111111111112</v>
      </c>
      <c r="E123" s="149">
        <v>0</v>
      </c>
    </row>
    <row r="124" spans="1:5" x14ac:dyDescent="0.25">
      <c r="A124" s="2">
        <v>114</v>
      </c>
      <c r="B124" s="4">
        <v>170804130172</v>
      </c>
      <c r="C124" s="149">
        <v>44.444444444444443</v>
      </c>
      <c r="E124" s="149">
        <v>38.18181818181818</v>
      </c>
    </row>
    <row r="125" spans="1:5" x14ac:dyDescent="0.25">
      <c r="A125" s="2">
        <v>115</v>
      </c>
      <c r="B125" s="4">
        <v>170804130173</v>
      </c>
      <c r="C125" s="149">
        <v>37.777777777777779</v>
      </c>
      <c r="E125" s="149">
        <v>35.454545454545453</v>
      </c>
    </row>
    <row r="126" spans="1:5" x14ac:dyDescent="0.25">
      <c r="A126" s="2">
        <v>116</v>
      </c>
      <c r="B126" s="4">
        <v>170804130174</v>
      </c>
      <c r="C126" s="149">
        <v>38.888888888888886</v>
      </c>
      <c r="E126" s="149">
        <v>32.727272727272727</v>
      </c>
    </row>
    <row r="127" spans="1:5" x14ac:dyDescent="0.25">
      <c r="A127" s="2">
        <v>117</v>
      </c>
      <c r="B127" s="4">
        <v>170804130176</v>
      </c>
      <c r="C127" s="149">
        <v>46.666666666666664</v>
      </c>
      <c r="E127" s="149">
        <v>40</v>
      </c>
    </row>
    <row r="128" spans="1:5" x14ac:dyDescent="0.25">
      <c r="A128" s="2">
        <v>118</v>
      </c>
      <c r="B128" s="4">
        <v>170804130177</v>
      </c>
      <c r="C128" s="149">
        <v>45.555555555555557</v>
      </c>
      <c r="E128" s="149">
        <v>39.090909090909093</v>
      </c>
    </row>
    <row r="129" spans="1:5" x14ac:dyDescent="0.25">
      <c r="A129" s="2">
        <v>119</v>
      </c>
      <c r="B129" s="4">
        <v>170804130178</v>
      </c>
      <c r="C129" s="149">
        <v>36.666666666666664</v>
      </c>
      <c r="E129" s="149">
        <v>31.818181818181817</v>
      </c>
    </row>
    <row r="130" spans="1:5" x14ac:dyDescent="0.25">
      <c r="A130" s="2">
        <v>120</v>
      </c>
      <c r="B130" s="4">
        <v>170804130179</v>
      </c>
      <c r="C130" s="149">
        <v>28.888888888888889</v>
      </c>
      <c r="E130" s="149">
        <v>20</v>
      </c>
    </row>
    <row r="131" spans="1:5" x14ac:dyDescent="0.25">
      <c r="A131" s="2">
        <v>121</v>
      </c>
      <c r="B131" s="4">
        <v>170804130180</v>
      </c>
      <c r="C131" s="149">
        <v>45.555555555555557</v>
      </c>
      <c r="E131" s="149">
        <v>40</v>
      </c>
    </row>
    <row r="132" spans="1:5" x14ac:dyDescent="0.25">
      <c r="A132" s="2">
        <v>122</v>
      </c>
      <c r="B132" s="4">
        <v>170804130181</v>
      </c>
      <c r="C132" s="149">
        <v>37.777777777777779</v>
      </c>
      <c r="E132" s="149">
        <v>34.545454545454547</v>
      </c>
    </row>
    <row r="133" spans="1:5" x14ac:dyDescent="0.25">
      <c r="A133" s="2">
        <v>123</v>
      </c>
      <c r="B133" s="4">
        <v>170804130183</v>
      </c>
      <c r="C133" s="149">
        <v>34.444444444444443</v>
      </c>
      <c r="E133" s="149">
        <v>29.09090909090909</v>
      </c>
    </row>
    <row r="134" spans="1:5" x14ac:dyDescent="0.25">
      <c r="A134" s="2">
        <v>124</v>
      </c>
      <c r="B134" s="4">
        <v>170804130185</v>
      </c>
      <c r="C134" s="149">
        <v>34.444444444444443</v>
      </c>
      <c r="E134" s="149">
        <v>35.454545454545453</v>
      </c>
    </row>
    <row r="135" spans="1:5" x14ac:dyDescent="0.25">
      <c r="A135" s="2">
        <v>125</v>
      </c>
      <c r="B135" s="4">
        <v>170804130186</v>
      </c>
      <c r="C135" s="149">
        <v>42.222222222222221</v>
      </c>
      <c r="E135" s="149">
        <v>39.090909090909093</v>
      </c>
    </row>
    <row r="136" spans="1:5" x14ac:dyDescent="0.25">
      <c r="A136" s="2">
        <v>126</v>
      </c>
      <c r="B136" s="4">
        <v>170804130187</v>
      </c>
      <c r="C136" s="149">
        <v>35.555555555555557</v>
      </c>
      <c r="E136" s="149">
        <v>28.181818181818183</v>
      </c>
    </row>
    <row r="137" spans="1:5" x14ac:dyDescent="0.25">
      <c r="A137" s="2">
        <v>127</v>
      </c>
      <c r="B137" s="4">
        <v>170804130188</v>
      </c>
      <c r="C137" s="149">
        <v>43.333333333333336</v>
      </c>
      <c r="E137" s="149">
        <v>37.272727272727273</v>
      </c>
    </row>
    <row r="138" spans="1:5" x14ac:dyDescent="0.25">
      <c r="A138" s="2">
        <v>128</v>
      </c>
      <c r="B138" s="4">
        <v>170804130189</v>
      </c>
      <c r="C138" s="149">
        <v>43.333333333333336</v>
      </c>
      <c r="E138" s="149">
        <v>41.81818181818182</v>
      </c>
    </row>
    <row r="139" spans="1:5" x14ac:dyDescent="0.25">
      <c r="A139" s="2">
        <v>129</v>
      </c>
      <c r="B139" s="4">
        <v>170804130190</v>
      </c>
      <c r="C139" s="149">
        <v>47.777777777777779</v>
      </c>
      <c r="E139" s="149">
        <v>43.636363636363633</v>
      </c>
    </row>
    <row r="140" spans="1:5" x14ac:dyDescent="0.25">
      <c r="A140" s="2">
        <v>130</v>
      </c>
      <c r="B140" s="4">
        <v>170804130191</v>
      </c>
      <c r="C140" s="149">
        <v>45.555555555555557</v>
      </c>
      <c r="E140" s="149">
        <v>41.81818181818182</v>
      </c>
    </row>
    <row r="141" spans="1:5" x14ac:dyDescent="0.25">
      <c r="A141" s="2">
        <v>131</v>
      </c>
      <c r="B141" s="4">
        <v>170804130192</v>
      </c>
      <c r="C141" s="149">
        <v>36.666666666666664</v>
      </c>
      <c r="E141" s="149">
        <v>32.727272727272727</v>
      </c>
    </row>
    <row r="142" spans="1:5" x14ac:dyDescent="0.25">
      <c r="A142" s="2">
        <v>132</v>
      </c>
      <c r="B142" s="4">
        <v>170804130195</v>
      </c>
      <c r="C142" s="149">
        <v>42.222222222222221</v>
      </c>
      <c r="E142" s="149">
        <v>35.454545454545453</v>
      </c>
    </row>
    <row r="143" spans="1:5" x14ac:dyDescent="0.25">
      <c r="A143" s="2">
        <v>133</v>
      </c>
      <c r="B143" s="4">
        <v>170804130196</v>
      </c>
      <c r="C143" s="149">
        <v>36.666666666666664</v>
      </c>
      <c r="E143" s="149">
        <v>32.727272727272727</v>
      </c>
    </row>
    <row r="144" spans="1:5" x14ac:dyDescent="0.25">
      <c r="A144" s="2">
        <v>134</v>
      </c>
      <c r="B144" s="4">
        <v>170804130197</v>
      </c>
      <c r="C144" s="149">
        <v>34.444444444444443</v>
      </c>
      <c r="E144" s="149">
        <v>20</v>
      </c>
    </row>
    <row r="145" spans="1:5" x14ac:dyDescent="0.25">
      <c r="A145" s="2">
        <v>135</v>
      </c>
      <c r="B145" s="4">
        <v>170804130198</v>
      </c>
      <c r="C145" s="149">
        <v>36.666666666666664</v>
      </c>
      <c r="E145" s="149">
        <v>33.636363636363633</v>
      </c>
    </row>
    <row r="146" spans="1:5" x14ac:dyDescent="0.25">
      <c r="A146" s="2">
        <v>136</v>
      </c>
      <c r="B146" s="4">
        <v>170804130199</v>
      </c>
      <c r="C146" s="149">
        <v>42.222222222222221</v>
      </c>
      <c r="E146" s="149">
        <v>41.81818181818182</v>
      </c>
    </row>
    <row r="147" spans="1:5" x14ac:dyDescent="0.25">
      <c r="A147" s="2">
        <v>137</v>
      </c>
      <c r="B147" s="4">
        <v>170804130200</v>
      </c>
      <c r="C147" s="149">
        <v>46.666666666666664</v>
      </c>
      <c r="E147" s="149">
        <v>38.18181818181818</v>
      </c>
    </row>
    <row r="148" spans="1:5" x14ac:dyDescent="0.25">
      <c r="A148" s="2">
        <v>138</v>
      </c>
      <c r="B148" s="4">
        <v>170804130202</v>
      </c>
      <c r="C148" s="149">
        <v>38.888888888888886</v>
      </c>
      <c r="E148" s="149">
        <v>41.81818181818182</v>
      </c>
    </row>
    <row r="149" spans="1:5" x14ac:dyDescent="0.25">
      <c r="A149" s="2">
        <v>139</v>
      </c>
      <c r="B149" s="4">
        <v>170804130203</v>
      </c>
      <c r="C149" s="149">
        <v>46.666666666666664</v>
      </c>
      <c r="E149" s="149">
        <v>40</v>
      </c>
    </row>
    <row r="150" spans="1:5" x14ac:dyDescent="0.25">
      <c r="A150" s="2">
        <v>140</v>
      </c>
      <c r="B150" s="4">
        <v>170804130204</v>
      </c>
      <c r="C150" s="149">
        <v>38.888888888888886</v>
      </c>
      <c r="E150" s="149">
        <v>36.363636363636367</v>
      </c>
    </row>
    <row r="151" spans="1:5" x14ac:dyDescent="0.25">
      <c r="A151" s="2">
        <v>141</v>
      </c>
      <c r="B151" s="4">
        <v>170804130205</v>
      </c>
      <c r="C151" s="149">
        <v>34.444444444444443</v>
      </c>
      <c r="E151" s="149">
        <v>30</v>
      </c>
    </row>
    <row r="152" spans="1:5" x14ac:dyDescent="0.25">
      <c r="A152" s="2">
        <v>142</v>
      </c>
      <c r="B152" s="4">
        <v>170804130206</v>
      </c>
      <c r="C152" s="149">
        <v>33.333333333333336</v>
      </c>
      <c r="E152" s="149">
        <v>31.818181818181817</v>
      </c>
    </row>
    <row r="153" spans="1:5" x14ac:dyDescent="0.25">
      <c r="A153" s="2">
        <v>143</v>
      </c>
      <c r="B153" s="4">
        <v>170804130207</v>
      </c>
      <c r="C153" s="149">
        <v>44.444444444444443</v>
      </c>
      <c r="E153" s="149">
        <v>43.636363636363633</v>
      </c>
    </row>
    <row r="154" spans="1:5" x14ac:dyDescent="0.25">
      <c r="A154" s="2">
        <v>144</v>
      </c>
      <c r="B154" s="4">
        <v>170804130208</v>
      </c>
      <c r="C154" s="149">
        <v>44.444444444444443</v>
      </c>
      <c r="E154" s="149">
        <v>40</v>
      </c>
    </row>
    <row r="155" spans="1:5" x14ac:dyDescent="0.25">
      <c r="A155" s="2">
        <v>145</v>
      </c>
      <c r="B155" s="4">
        <v>170804130209</v>
      </c>
      <c r="C155" s="149">
        <v>46.666666666666664</v>
      </c>
      <c r="E155" s="149">
        <v>40.909090909090907</v>
      </c>
    </row>
    <row r="156" spans="1:5" x14ac:dyDescent="0.25">
      <c r="A156" s="2">
        <v>146</v>
      </c>
      <c r="B156" s="4">
        <v>170804130211</v>
      </c>
      <c r="C156" s="149">
        <v>46.666666666666664</v>
      </c>
      <c r="E156" s="149">
        <v>42.727272727272727</v>
      </c>
    </row>
    <row r="157" spans="1:5" x14ac:dyDescent="0.25">
      <c r="A157" s="2">
        <v>147</v>
      </c>
      <c r="B157" s="4">
        <v>170804130212</v>
      </c>
      <c r="C157" s="149">
        <v>37.777777777777779</v>
      </c>
      <c r="E157" s="149">
        <v>35.454545454545453</v>
      </c>
    </row>
    <row r="158" spans="1:5" x14ac:dyDescent="0.25">
      <c r="A158" s="2">
        <v>148</v>
      </c>
      <c r="B158" s="4">
        <v>170804130213</v>
      </c>
      <c r="C158" s="149">
        <v>34.444444444444443</v>
      </c>
      <c r="E158" s="149">
        <v>32.727272727272727</v>
      </c>
    </row>
    <row r="159" spans="1:5" x14ac:dyDescent="0.25">
      <c r="A159" s="2">
        <v>149</v>
      </c>
      <c r="B159" s="4">
        <v>170804130214</v>
      </c>
      <c r="C159" s="149">
        <v>41.111111111111114</v>
      </c>
      <c r="E159" s="149">
        <v>33.636363636363633</v>
      </c>
    </row>
    <row r="160" spans="1:5" x14ac:dyDescent="0.25">
      <c r="A160" s="2">
        <v>150</v>
      </c>
      <c r="B160" s="4">
        <v>170804130216</v>
      </c>
      <c r="C160" s="149">
        <v>40</v>
      </c>
      <c r="E160" s="149">
        <v>35.454545454545453</v>
      </c>
    </row>
    <row r="161" spans="1:5" x14ac:dyDescent="0.25">
      <c r="A161" s="2">
        <v>151</v>
      </c>
      <c r="B161" s="4">
        <v>170804130217</v>
      </c>
      <c r="C161" s="149">
        <v>40</v>
      </c>
      <c r="E161" s="149">
        <v>33.636363636363633</v>
      </c>
    </row>
    <row r="162" spans="1:5" x14ac:dyDescent="0.25">
      <c r="A162" s="2">
        <v>152</v>
      </c>
      <c r="B162" s="4">
        <v>170804130218</v>
      </c>
      <c r="C162" s="149">
        <v>44.444444444444443</v>
      </c>
      <c r="E162" s="149">
        <v>41.81818181818182</v>
      </c>
    </row>
    <row r="163" spans="1:5" x14ac:dyDescent="0.25">
      <c r="A163" s="2">
        <v>153</v>
      </c>
      <c r="B163" s="4">
        <v>170804130220</v>
      </c>
      <c r="C163" s="149">
        <v>42.222222222222221</v>
      </c>
      <c r="E163" s="149">
        <v>38.18181818181818</v>
      </c>
    </row>
    <row r="164" spans="1:5" x14ac:dyDescent="0.25">
      <c r="A164" s="2">
        <v>154</v>
      </c>
      <c r="B164" s="4">
        <v>170804130221</v>
      </c>
      <c r="C164" s="149">
        <v>48.888888888888886</v>
      </c>
      <c r="E164" s="149">
        <v>43.636363636363633</v>
      </c>
    </row>
    <row r="165" spans="1:5" x14ac:dyDescent="0.25">
      <c r="A165" s="2">
        <v>155</v>
      </c>
      <c r="B165" s="4">
        <v>170804130222</v>
      </c>
      <c r="C165" s="149">
        <v>38.888888888888886</v>
      </c>
      <c r="E165" s="149">
        <v>36.363636363636367</v>
      </c>
    </row>
    <row r="166" spans="1:5" x14ac:dyDescent="0.25">
      <c r="A166" s="2">
        <v>156</v>
      </c>
      <c r="B166" s="4">
        <v>170804130223</v>
      </c>
      <c r="C166" s="149">
        <v>37.777777777777779</v>
      </c>
      <c r="E166" s="149">
        <v>37.272727272727273</v>
      </c>
    </row>
    <row r="167" spans="1:5" x14ac:dyDescent="0.25">
      <c r="A167" s="2">
        <v>157</v>
      </c>
      <c r="B167" s="4">
        <v>170804130224</v>
      </c>
      <c r="C167" s="149">
        <v>42.222222222222221</v>
      </c>
      <c r="E167" s="149">
        <v>36.363636363636367</v>
      </c>
    </row>
    <row r="168" spans="1:5" x14ac:dyDescent="0.25">
      <c r="A168" s="2">
        <v>158</v>
      </c>
      <c r="B168" s="4">
        <v>170804130226</v>
      </c>
      <c r="C168" s="149">
        <v>33.333333333333336</v>
      </c>
      <c r="E168" s="149">
        <v>31.818181818181817</v>
      </c>
    </row>
    <row r="169" spans="1:5" x14ac:dyDescent="0.25">
      <c r="A169" s="2">
        <v>159</v>
      </c>
      <c r="B169" s="4">
        <v>170804130227</v>
      </c>
      <c r="C169" s="149">
        <v>38.888888888888886</v>
      </c>
      <c r="E169" s="149">
        <v>34.545454545454547</v>
      </c>
    </row>
    <row r="170" spans="1:5" x14ac:dyDescent="0.25">
      <c r="A170" s="2">
        <v>160</v>
      </c>
      <c r="B170" s="4">
        <v>170804130229</v>
      </c>
      <c r="C170" s="149">
        <v>45.555555555555557</v>
      </c>
      <c r="E170" s="149">
        <v>40</v>
      </c>
    </row>
    <row r="171" spans="1:5" x14ac:dyDescent="0.25">
      <c r="A171" s="2">
        <v>161</v>
      </c>
      <c r="B171" s="4">
        <v>170804130231</v>
      </c>
      <c r="C171" s="149">
        <v>43.333333333333336</v>
      </c>
      <c r="E171" s="149">
        <v>40</v>
      </c>
    </row>
    <row r="172" spans="1:5" x14ac:dyDescent="0.25">
      <c r="A172" s="2">
        <v>162</v>
      </c>
      <c r="B172" s="4">
        <v>170804130233</v>
      </c>
      <c r="C172" s="149">
        <v>45.555555555555557</v>
      </c>
      <c r="E172" s="149">
        <v>37.272727272727273</v>
      </c>
    </row>
    <row r="173" spans="1:5" x14ac:dyDescent="0.25">
      <c r="A173" s="2">
        <v>163</v>
      </c>
      <c r="B173" s="4">
        <v>170804130234</v>
      </c>
      <c r="C173" s="149">
        <v>46.666666666666664</v>
      </c>
      <c r="E173" s="149">
        <v>41.81818181818182</v>
      </c>
    </row>
    <row r="174" spans="1:5" x14ac:dyDescent="0.25">
      <c r="A174" s="2">
        <v>164</v>
      </c>
      <c r="B174" s="4">
        <v>170804130241</v>
      </c>
      <c r="C174" s="149">
        <v>37.777777777777779</v>
      </c>
      <c r="E174" s="149">
        <v>30.90909090909091</v>
      </c>
    </row>
    <row r="175" spans="1:5" x14ac:dyDescent="0.25">
      <c r="A175" s="2">
        <v>165</v>
      </c>
      <c r="B175" s="4">
        <v>170804130242</v>
      </c>
      <c r="C175" s="149">
        <v>46.666666666666664</v>
      </c>
      <c r="E175" s="149">
        <v>38.18181818181818</v>
      </c>
    </row>
    <row r="176" spans="1:5" x14ac:dyDescent="0.25">
      <c r="A176" s="2">
        <v>166</v>
      </c>
      <c r="B176" s="4">
        <v>170804130243</v>
      </c>
      <c r="C176" s="149">
        <v>40</v>
      </c>
      <c r="E176" s="149">
        <v>34.545454545454547</v>
      </c>
    </row>
    <row r="177" spans="1:5" x14ac:dyDescent="0.25">
      <c r="A177" s="2">
        <v>167</v>
      </c>
      <c r="B177" s="4">
        <v>170804130244</v>
      </c>
      <c r="C177" s="149">
        <v>45.555555555555557</v>
      </c>
      <c r="E177" s="149">
        <v>40.909090909090907</v>
      </c>
    </row>
    <row r="178" spans="1:5" x14ac:dyDescent="0.25">
      <c r="A178" s="2">
        <v>168</v>
      </c>
      <c r="B178" s="4">
        <v>170804130245</v>
      </c>
      <c r="C178" s="149">
        <v>46.666666666666664</v>
      </c>
      <c r="E178" s="149">
        <v>39.090909090909093</v>
      </c>
    </row>
    <row r="179" spans="1:5" x14ac:dyDescent="0.25">
      <c r="A179" s="2">
        <v>169</v>
      </c>
      <c r="B179" s="4">
        <v>170804130246</v>
      </c>
      <c r="C179" s="149">
        <v>28.888888888888889</v>
      </c>
      <c r="E179" s="149">
        <v>27.272727272727273</v>
      </c>
    </row>
    <row r="180" spans="1:5" x14ac:dyDescent="0.25">
      <c r="A180" s="2">
        <v>170</v>
      </c>
      <c r="B180" s="4">
        <v>170804130247</v>
      </c>
      <c r="C180" s="149">
        <v>28.888888888888889</v>
      </c>
      <c r="E180" s="149">
        <v>28.181818181818183</v>
      </c>
    </row>
    <row r="181" spans="1:5" x14ac:dyDescent="0.25">
      <c r="A181" s="2">
        <v>171</v>
      </c>
      <c r="B181" s="4">
        <v>170804130248</v>
      </c>
      <c r="C181" s="149">
        <v>46.666666666666664</v>
      </c>
      <c r="E181" s="149">
        <v>39.090909090909093</v>
      </c>
    </row>
    <row r="182" spans="1:5" x14ac:dyDescent="0.25">
      <c r="A182" s="2">
        <v>172</v>
      </c>
      <c r="B182" s="4">
        <v>170804130249</v>
      </c>
      <c r="C182" s="149">
        <v>43.333333333333336</v>
      </c>
      <c r="E182" s="149">
        <v>35.454545454545453</v>
      </c>
    </row>
    <row r="183" spans="1:5" x14ac:dyDescent="0.25">
      <c r="A183" s="2">
        <v>173</v>
      </c>
      <c r="B183" s="4">
        <v>170804130250</v>
      </c>
      <c r="C183" s="149">
        <v>27.777777777777779</v>
      </c>
      <c r="E183" s="149">
        <v>22.727272727272727</v>
      </c>
    </row>
    <row r="184" spans="1:5" x14ac:dyDescent="0.25">
      <c r="A184" s="2">
        <v>174</v>
      </c>
      <c r="B184" s="4">
        <v>170804130251</v>
      </c>
      <c r="C184" s="149">
        <v>38.888888888888886</v>
      </c>
      <c r="E184" s="149">
        <v>36.363636363636367</v>
      </c>
    </row>
    <row r="185" spans="1:5" x14ac:dyDescent="0.25">
      <c r="A185" s="2">
        <v>175</v>
      </c>
      <c r="B185" s="4">
        <v>170804130253</v>
      </c>
      <c r="C185" s="149">
        <v>36.666666666666664</v>
      </c>
      <c r="E185" s="149">
        <v>30.90909090909091</v>
      </c>
    </row>
    <row r="186" spans="1:5" x14ac:dyDescent="0.25">
      <c r="A186" s="2">
        <v>176</v>
      </c>
      <c r="B186" s="4">
        <v>170804130254</v>
      </c>
      <c r="C186" s="149">
        <v>43.333333333333336</v>
      </c>
      <c r="E186" s="149">
        <v>35.454545454545453</v>
      </c>
    </row>
    <row r="187" spans="1:5" x14ac:dyDescent="0.25">
      <c r="A187" s="2">
        <v>177</v>
      </c>
      <c r="B187" s="4">
        <v>170804130255</v>
      </c>
      <c r="C187" s="149">
        <v>47.777777777777779</v>
      </c>
      <c r="E187" s="149">
        <v>43.636363636363633</v>
      </c>
    </row>
    <row r="188" spans="1:5" x14ac:dyDescent="0.25">
      <c r="A188" s="2">
        <v>178</v>
      </c>
      <c r="B188" s="4">
        <v>170804130256</v>
      </c>
      <c r="C188" s="149">
        <v>46.666666666666664</v>
      </c>
      <c r="E188" s="149">
        <v>38.18181818181818</v>
      </c>
    </row>
    <row r="189" spans="1:5" x14ac:dyDescent="0.25">
      <c r="A189" s="2">
        <v>179</v>
      </c>
      <c r="B189" s="4">
        <v>170804130257</v>
      </c>
      <c r="C189" s="149">
        <v>33.333333333333336</v>
      </c>
      <c r="E189" s="149">
        <v>29.09090909090909</v>
      </c>
    </row>
    <row r="190" spans="1:5" x14ac:dyDescent="0.25">
      <c r="A190" s="2">
        <v>180</v>
      </c>
      <c r="B190" s="4">
        <v>170804130258</v>
      </c>
      <c r="C190" s="149">
        <v>46.666666666666664</v>
      </c>
      <c r="E190" s="149">
        <v>37.272727272727273</v>
      </c>
    </row>
    <row r="191" spans="1:5" x14ac:dyDescent="0.25">
      <c r="A191" s="2">
        <v>181</v>
      </c>
      <c r="B191" s="4">
        <v>170804130259</v>
      </c>
      <c r="C191" s="149">
        <v>31.111111111111111</v>
      </c>
      <c r="E191" s="149">
        <v>26.363636363636363</v>
      </c>
    </row>
    <row r="192" spans="1:5" x14ac:dyDescent="0.25">
      <c r="A192" s="2">
        <v>182</v>
      </c>
      <c r="B192" s="4">
        <v>170804130260</v>
      </c>
      <c r="C192" s="149">
        <v>40</v>
      </c>
      <c r="E192" s="149">
        <v>33.636363636363633</v>
      </c>
    </row>
    <row r="193" spans="1:5" x14ac:dyDescent="0.25">
      <c r="A193" s="2">
        <v>183</v>
      </c>
      <c r="B193" s="4">
        <v>170804130262</v>
      </c>
      <c r="C193" s="149">
        <v>38.888888888888886</v>
      </c>
      <c r="E193" s="149">
        <v>33.636363636363633</v>
      </c>
    </row>
    <row r="194" spans="1:5" x14ac:dyDescent="0.25">
      <c r="A194" s="2">
        <v>184</v>
      </c>
      <c r="B194" s="4">
        <v>170804130263</v>
      </c>
      <c r="C194" s="149">
        <v>41.111111111111114</v>
      </c>
      <c r="E194" s="149">
        <v>33.636363636363633</v>
      </c>
    </row>
    <row r="195" spans="1:5" x14ac:dyDescent="0.25">
      <c r="A195" s="2">
        <v>185</v>
      </c>
      <c r="B195" s="4">
        <v>170804130264</v>
      </c>
      <c r="C195" s="149">
        <v>47.777777777777779</v>
      </c>
      <c r="E195" s="149">
        <v>39.090909090909093</v>
      </c>
    </row>
    <row r="196" spans="1:5" x14ac:dyDescent="0.25">
      <c r="A196" s="2">
        <v>186</v>
      </c>
      <c r="B196" s="4">
        <v>170804130265</v>
      </c>
      <c r="C196" s="149">
        <v>38.888888888888886</v>
      </c>
      <c r="E196" s="149">
        <v>34.545454545454547</v>
      </c>
    </row>
    <row r="197" spans="1:5" x14ac:dyDescent="0.25">
      <c r="A197" s="2">
        <v>187</v>
      </c>
      <c r="B197" s="4">
        <v>170804130266</v>
      </c>
      <c r="C197" s="149">
        <v>40</v>
      </c>
      <c r="E197" s="149">
        <v>34.545454545454547</v>
      </c>
    </row>
    <row r="198" spans="1:5" x14ac:dyDescent="0.25">
      <c r="A198" s="2">
        <v>188</v>
      </c>
      <c r="B198" s="4">
        <v>170804130267</v>
      </c>
      <c r="C198" s="149">
        <v>45.555555555555557</v>
      </c>
      <c r="E198" s="149">
        <v>34.545454545454547</v>
      </c>
    </row>
    <row r="199" spans="1:5" x14ac:dyDescent="0.25">
      <c r="A199" s="2">
        <v>189</v>
      </c>
      <c r="B199" s="4">
        <v>170804130269</v>
      </c>
      <c r="C199" s="149">
        <v>38.888888888888886</v>
      </c>
      <c r="E199" s="149">
        <v>36.363636363636367</v>
      </c>
    </row>
    <row r="200" spans="1:5" x14ac:dyDescent="0.25">
      <c r="A200" s="2">
        <v>190</v>
      </c>
      <c r="B200" s="4">
        <v>170804130270</v>
      </c>
      <c r="C200" s="149">
        <v>36.666666666666664</v>
      </c>
      <c r="E200" s="149">
        <v>33.636363636363633</v>
      </c>
    </row>
    <row r="201" spans="1:5" x14ac:dyDescent="0.25">
      <c r="A201" s="2">
        <v>191</v>
      </c>
      <c r="B201" s="4">
        <v>170804130271</v>
      </c>
      <c r="C201" s="149">
        <v>45.555555555555557</v>
      </c>
      <c r="E201" s="149">
        <v>38.18181818181818</v>
      </c>
    </row>
    <row r="202" spans="1:5" x14ac:dyDescent="0.25">
      <c r="A202" s="2">
        <v>192</v>
      </c>
      <c r="B202" s="4">
        <v>170804130272</v>
      </c>
      <c r="C202" s="149">
        <v>40</v>
      </c>
      <c r="E202" s="149">
        <v>36.363636363636367</v>
      </c>
    </row>
    <row r="203" spans="1:5" x14ac:dyDescent="0.25">
      <c r="A203" s="2">
        <v>193</v>
      </c>
      <c r="B203" s="4">
        <v>170804130273</v>
      </c>
      <c r="C203" s="149">
        <v>47.777777777777779</v>
      </c>
      <c r="E203" s="149">
        <v>38.18181818181818</v>
      </c>
    </row>
    <row r="204" spans="1:5" x14ac:dyDescent="0.25">
      <c r="A204" s="2">
        <v>194</v>
      </c>
      <c r="B204" s="4">
        <v>170804130274</v>
      </c>
      <c r="C204" s="149">
        <v>36.666666666666664</v>
      </c>
      <c r="E204" s="149">
        <v>30.90909090909091</v>
      </c>
    </row>
    <row r="205" spans="1:5" x14ac:dyDescent="0.25">
      <c r="A205" s="2">
        <v>195</v>
      </c>
      <c r="B205" s="4">
        <v>170804130275</v>
      </c>
      <c r="C205" s="149">
        <v>36.666666666666664</v>
      </c>
      <c r="E205" s="149">
        <v>30.90909090909091</v>
      </c>
    </row>
    <row r="206" spans="1:5" x14ac:dyDescent="0.25">
      <c r="A206" s="2">
        <v>196</v>
      </c>
      <c r="B206" s="4">
        <v>170804130276</v>
      </c>
      <c r="C206" s="149">
        <v>44.444444444444443</v>
      </c>
      <c r="E206" s="149">
        <v>36.363636363636367</v>
      </c>
    </row>
    <row r="207" spans="1:5" x14ac:dyDescent="0.25">
      <c r="A207" s="2">
        <v>197</v>
      </c>
      <c r="B207" s="4">
        <v>170804130279</v>
      </c>
      <c r="C207" s="149">
        <v>33.333333333333336</v>
      </c>
      <c r="E207" s="149">
        <v>30</v>
      </c>
    </row>
    <row r="208" spans="1:5" x14ac:dyDescent="0.25">
      <c r="A208" s="2">
        <v>198</v>
      </c>
      <c r="B208" s="4">
        <v>170804130280</v>
      </c>
      <c r="C208" s="149">
        <v>42.222222222222221</v>
      </c>
      <c r="E208" s="149">
        <v>37.272727272727273</v>
      </c>
    </row>
    <row r="209" spans="1:5" x14ac:dyDescent="0.25">
      <c r="A209" s="2">
        <v>199</v>
      </c>
      <c r="B209" s="4">
        <v>170804130281</v>
      </c>
      <c r="C209" s="149">
        <v>38.888888888888886</v>
      </c>
      <c r="E209" s="149">
        <v>29.09090909090909</v>
      </c>
    </row>
    <row r="210" spans="1:5" x14ac:dyDescent="0.25">
      <c r="A210" s="2">
        <v>200</v>
      </c>
      <c r="B210" s="4">
        <v>170804130283</v>
      </c>
      <c r="C210" s="149">
        <v>45.555555555555557</v>
      </c>
      <c r="E210" s="149">
        <v>41.81818181818182</v>
      </c>
    </row>
    <row r="211" spans="1:5" x14ac:dyDescent="0.25">
      <c r="A211" s="2">
        <v>201</v>
      </c>
      <c r="B211" s="4">
        <v>170804130284</v>
      </c>
      <c r="C211" s="149">
        <v>48.888888888888886</v>
      </c>
      <c r="E211" s="149">
        <v>38.18181818181818</v>
      </c>
    </row>
    <row r="212" spans="1:5" x14ac:dyDescent="0.25">
      <c r="A212" s="2">
        <v>202</v>
      </c>
      <c r="B212" s="4">
        <v>170804130285</v>
      </c>
      <c r="C212" s="149">
        <v>45.555555555555557</v>
      </c>
      <c r="E212" s="149">
        <v>39.090909090909093</v>
      </c>
    </row>
    <row r="213" spans="1:5" x14ac:dyDescent="0.25">
      <c r="A213" s="2">
        <v>203</v>
      </c>
      <c r="B213" s="4">
        <v>170804130286</v>
      </c>
      <c r="C213" s="149">
        <v>40</v>
      </c>
      <c r="E213" s="149">
        <v>39.090909090909093</v>
      </c>
    </row>
    <row r="214" spans="1:5" x14ac:dyDescent="0.25">
      <c r="A214" s="2">
        <v>204</v>
      </c>
      <c r="B214" s="4">
        <v>170804130287</v>
      </c>
      <c r="C214" s="149">
        <v>38.888888888888886</v>
      </c>
      <c r="E214" s="149">
        <v>36.363636363636367</v>
      </c>
    </row>
    <row r="215" spans="1:5" x14ac:dyDescent="0.25">
      <c r="A215" s="2">
        <v>205</v>
      </c>
      <c r="B215" s="4">
        <v>170804130288</v>
      </c>
      <c r="C215" s="149">
        <v>45.555555555555557</v>
      </c>
      <c r="E215" s="149">
        <v>32.727272727272727</v>
      </c>
    </row>
    <row r="216" spans="1:5" x14ac:dyDescent="0.25">
      <c r="A216" s="2">
        <v>206</v>
      </c>
      <c r="B216" s="4">
        <v>170804130289</v>
      </c>
      <c r="C216" s="149">
        <v>33.333333333333336</v>
      </c>
      <c r="E216" s="149">
        <v>32.727272727272727</v>
      </c>
    </row>
    <row r="217" spans="1:5" x14ac:dyDescent="0.25">
      <c r="A217" s="2">
        <v>207</v>
      </c>
      <c r="B217" s="4">
        <v>170804130291</v>
      </c>
      <c r="C217" s="149">
        <v>43.333333333333336</v>
      </c>
      <c r="E217" s="149">
        <v>45.454545454545453</v>
      </c>
    </row>
    <row r="218" spans="1:5" x14ac:dyDescent="0.25">
      <c r="A218" s="2">
        <v>208</v>
      </c>
      <c r="B218" s="4">
        <v>170804130292</v>
      </c>
      <c r="C218" s="149">
        <v>43.333333333333336</v>
      </c>
      <c r="E218" s="149">
        <v>39.090909090909093</v>
      </c>
    </row>
    <row r="219" spans="1:5" x14ac:dyDescent="0.25">
      <c r="A219" s="2">
        <v>209</v>
      </c>
      <c r="B219" s="4">
        <v>170804130293</v>
      </c>
      <c r="C219" s="149">
        <v>43.333333333333336</v>
      </c>
      <c r="E219" s="149">
        <v>39.090909090909093</v>
      </c>
    </row>
    <row r="220" spans="1:5" x14ac:dyDescent="0.25">
      <c r="A220" s="2">
        <v>210</v>
      </c>
      <c r="B220" s="4">
        <v>170804130294</v>
      </c>
      <c r="C220" s="149">
        <v>33.333333333333336</v>
      </c>
      <c r="E220" s="149">
        <v>24.545454545454547</v>
      </c>
    </row>
    <row r="221" spans="1:5" x14ac:dyDescent="0.25">
      <c r="A221" s="2">
        <v>211</v>
      </c>
      <c r="B221" s="4">
        <v>170804130295</v>
      </c>
      <c r="C221" s="149">
        <v>41.111111111111114</v>
      </c>
      <c r="E221" s="149">
        <v>36.363636363636367</v>
      </c>
    </row>
    <row r="222" spans="1:5" x14ac:dyDescent="0.25">
      <c r="A222" s="2">
        <v>212</v>
      </c>
      <c r="B222" s="4">
        <v>170804130296</v>
      </c>
      <c r="C222" s="149">
        <v>37.777777777777779</v>
      </c>
      <c r="E222" s="149">
        <v>28.181818181818183</v>
      </c>
    </row>
    <row r="223" spans="1:5" x14ac:dyDescent="0.25">
      <c r="A223" s="2">
        <v>213</v>
      </c>
      <c r="B223" s="4">
        <v>170804130297</v>
      </c>
      <c r="C223" s="149">
        <v>45.555555555555557</v>
      </c>
      <c r="E223" s="149">
        <v>39.090909090909093</v>
      </c>
    </row>
    <row r="224" spans="1:5" x14ac:dyDescent="0.25">
      <c r="A224" s="2">
        <v>214</v>
      </c>
      <c r="B224" s="4">
        <v>170804130298</v>
      </c>
      <c r="C224" s="149">
        <v>31.111111111111111</v>
      </c>
      <c r="E224" s="149">
        <v>26.363636363636363</v>
      </c>
    </row>
    <row r="225" spans="1:5" x14ac:dyDescent="0.25">
      <c r="A225" s="2">
        <v>215</v>
      </c>
      <c r="B225" s="4">
        <v>170804130299</v>
      </c>
      <c r="C225" s="149">
        <v>40</v>
      </c>
      <c r="E225" s="149">
        <v>20</v>
      </c>
    </row>
    <row r="226" spans="1:5" x14ac:dyDescent="0.25">
      <c r="A226" s="2">
        <v>216</v>
      </c>
      <c r="B226" s="4">
        <v>170804130300</v>
      </c>
      <c r="C226" s="149">
        <v>45.555555555555557</v>
      </c>
      <c r="E226" s="149">
        <v>41.81818181818182</v>
      </c>
    </row>
    <row r="227" spans="1:5" x14ac:dyDescent="0.25">
      <c r="A227" s="2">
        <v>217</v>
      </c>
      <c r="B227" s="4">
        <v>170804130302</v>
      </c>
      <c r="C227" s="149">
        <v>40</v>
      </c>
      <c r="E227" s="149">
        <v>40.909090909090907</v>
      </c>
    </row>
    <row r="228" spans="1:5" x14ac:dyDescent="0.25">
      <c r="A228" s="2">
        <v>218</v>
      </c>
      <c r="B228" s="4">
        <v>170804130303</v>
      </c>
      <c r="C228" s="149">
        <v>42.222222222222221</v>
      </c>
      <c r="E228" s="149">
        <v>37.272727272727273</v>
      </c>
    </row>
    <row r="229" spans="1:5" x14ac:dyDescent="0.25">
      <c r="A229" s="2">
        <v>219</v>
      </c>
      <c r="B229" s="4">
        <v>170804130304</v>
      </c>
      <c r="C229" s="149">
        <v>37.777777777777779</v>
      </c>
      <c r="E229" s="149">
        <v>36.363636363636367</v>
      </c>
    </row>
    <row r="230" spans="1:5" x14ac:dyDescent="0.25">
      <c r="A230" s="2">
        <v>220</v>
      </c>
      <c r="B230" s="4">
        <v>170804130306</v>
      </c>
      <c r="C230" s="149">
        <v>47.777777777777779</v>
      </c>
      <c r="E230" s="149">
        <v>37.272727272727273</v>
      </c>
    </row>
    <row r="231" spans="1:5" x14ac:dyDescent="0.25">
      <c r="A231" s="2">
        <v>221</v>
      </c>
      <c r="B231" s="4">
        <v>170804130307</v>
      </c>
      <c r="C231" s="149">
        <v>46.666666666666664</v>
      </c>
      <c r="E231" s="149">
        <v>40</v>
      </c>
    </row>
    <row r="232" spans="1:5" x14ac:dyDescent="0.25">
      <c r="A232" s="2">
        <v>222</v>
      </c>
      <c r="B232" s="4">
        <v>170804130308</v>
      </c>
      <c r="C232" s="149">
        <v>42.222222222222221</v>
      </c>
      <c r="E232" s="149">
        <v>36.363636363636367</v>
      </c>
    </row>
    <row r="233" spans="1:5" x14ac:dyDescent="0.25">
      <c r="A233" s="2">
        <v>223</v>
      </c>
      <c r="B233" s="4">
        <v>170804130309</v>
      </c>
      <c r="C233" s="149">
        <v>38.888888888888886</v>
      </c>
      <c r="E233" s="149">
        <v>34.545454545454547</v>
      </c>
    </row>
    <row r="234" spans="1:5" x14ac:dyDescent="0.25">
      <c r="A234" s="2">
        <v>224</v>
      </c>
      <c r="B234" s="4">
        <v>170804130310</v>
      </c>
      <c r="C234" s="149">
        <v>42.222222222222221</v>
      </c>
      <c r="E234" s="149">
        <v>39.090909090909093</v>
      </c>
    </row>
    <row r="235" spans="1:5" x14ac:dyDescent="0.25">
      <c r="A235" s="2">
        <v>225</v>
      </c>
      <c r="B235" s="4">
        <v>170804130311</v>
      </c>
      <c r="C235" s="149">
        <v>46.666666666666664</v>
      </c>
      <c r="E235" s="149">
        <v>40.909090909090907</v>
      </c>
    </row>
    <row r="236" spans="1:5" x14ac:dyDescent="0.25">
      <c r="A236" s="2">
        <v>226</v>
      </c>
      <c r="B236" s="4">
        <v>170804130312</v>
      </c>
      <c r="C236" s="149">
        <v>38.888888888888886</v>
      </c>
      <c r="E236" s="149">
        <v>34.545454545454547</v>
      </c>
    </row>
    <row r="237" spans="1:5" x14ac:dyDescent="0.25">
      <c r="A237" s="2">
        <v>227</v>
      </c>
      <c r="B237" s="4">
        <v>170804130314</v>
      </c>
      <c r="C237" s="149">
        <v>45.555555555555557</v>
      </c>
      <c r="E237" s="149">
        <v>40.909090909090907</v>
      </c>
    </row>
    <row r="238" spans="1:5" x14ac:dyDescent="0.25">
      <c r="A238" s="2">
        <v>228</v>
      </c>
      <c r="B238" s="4">
        <v>170804130315</v>
      </c>
      <c r="C238" s="149">
        <v>41.111111111111114</v>
      </c>
      <c r="E238" s="149">
        <v>32.727272727272727</v>
      </c>
    </row>
    <row r="239" spans="1:5" x14ac:dyDescent="0.25">
      <c r="A239" s="2">
        <v>229</v>
      </c>
      <c r="B239" s="4">
        <v>170804130317</v>
      </c>
      <c r="C239" s="149">
        <v>36.666666666666664</v>
      </c>
      <c r="E239" s="149">
        <v>27.272727272727273</v>
      </c>
    </row>
    <row r="240" spans="1:5" x14ac:dyDescent="0.25">
      <c r="A240" s="2">
        <v>230</v>
      </c>
      <c r="B240" s="4">
        <v>170804130318</v>
      </c>
      <c r="C240" s="149">
        <v>36.666666666666664</v>
      </c>
      <c r="E240" s="149">
        <v>37.272727272727273</v>
      </c>
    </row>
    <row r="241" spans="1:5" x14ac:dyDescent="0.25">
      <c r="A241" s="2">
        <v>231</v>
      </c>
      <c r="B241" s="4">
        <v>170804130319</v>
      </c>
      <c r="C241" s="149">
        <v>40</v>
      </c>
      <c r="E241" s="149">
        <v>38.18181818181818</v>
      </c>
    </row>
    <row r="242" spans="1:5" x14ac:dyDescent="0.25">
      <c r="A242" s="2">
        <v>232</v>
      </c>
      <c r="B242" s="4">
        <v>170804130320</v>
      </c>
      <c r="C242" s="149">
        <v>42.222222222222221</v>
      </c>
      <c r="E242" s="149">
        <v>37.272727272727273</v>
      </c>
    </row>
    <row r="243" spans="1:5" x14ac:dyDescent="0.25">
      <c r="A243" s="2">
        <v>233</v>
      </c>
      <c r="B243" s="4">
        <v>170804130322</v>
      </c>
      <c r="C243" s="149">
        <v>46.666666666666664</v>
      </c>
      <c r="E243" s="149">
        <v>44.545454545454547</v>
      </c>
    </row>
    <row r="244" spans="1:5" x14ac:dyDescent="0.25">
      <c r="A244" s="2">
        <v>234</v>
      </c>
      <c r="B244" s="4">
        <v>170804130323</v>
      </c>
      <c r="C244" s="149">
        <v>37.777777777777779</v>
      </c>
      <c r="E244" s="149">
        <v>30.90909090909091</v>
      </c>
    </row>
    <row r="245" spans="1:5" x14ac:dyDescent="0.25">
      <c r="A245" s="2">
        <v>235</v>
      </c>
      <c r="B245" s="4">
        <v>170804130324</v>
      </c>
      <c r="C245" s="149">
        <v>43.333333333333336</v>
      </c>
      <c r="E245" s="149">
        <v>39.090909090909093</v>
      </c>
    </row>
    <row r="246" spans="1:5" x14ac:dyDescent="0.25">
      <c r="A246" s="2">
        <v>236</v>
      </c>
      <c r="B246" s="4">
        <v>170804130325</v>
      </c>
      <c r="C246" s="149">
        <v>38.888888888888886</v>
      </c>
      <c r="E246" s="149">
        <v>30</v>
      </c>
    </row>
    <row r="247" spans="1:5" x14ac:dyDescent="0.25">
      <c r="A247" s="2">
        <v>237</v>
      </c>
      <c r="B247" s="4">
        <v>170804130326</v>
      </c>
      <c r="C247" s="149">
        <v>40</v>
      </c>
      <c r="E247" s="149">
        <v>35.454545454545453</v>
      </c>
    </row>
    <row r="248" spans="1:5" x14ac:dyDescent="0.25">
      <c r="A248" s="2">
        <v>238</v>
      </c>
      <c r="B248" s="4">
        <v>170804130327</v>
      </c>
      <c r="C248" s="149">
        <v>43.333333333333336</v>
      </c>
      <c r="E248" s="149">
        <v>37.272727272727273</v>
      </c>
    </row>
    <row r="249" spans="1:5" x14ac:dyDescent="0.25">
      <c r="A249" s="2">
        <v>239</v>
      </c>
      <c r="B249" s="4">
        <v>170804130328</v>
      </c>
      <c r="C249" s="149">
        <v>34.444444444444443</v>
      </c>
      <c r="E249" s="149">
        <v>32.727272727272727</v>
      </c>
    </row>
    <row r="250" spans="1:5" x14ac:dyDescent="0.25">
      <c r="A250" s="2">
        <v>240</v>
      </c>
      <c r="B250" s="4">
        <v>170804130329</v>
      </c>
      <c r="C250" s="149">
        <v>44.444444444444443</v>
      </c>
      <c r="E250" s="149">
        <v>38.18181818181818</v>
      </c>
    </row>
    <row r="251" spans="1:5" x14ac:dyDescent="0.25">
      <c r="A251" s="2">
        <v>241</v>
      </c>
      <c r="B251" s="4">
        <v>170804130330</v>
      </c>
      <c r="C251" s="149">
        <v>43.333333333333336</v>
      </c>
      <c r="E251" s="149">
        <v>38.18181818181818</v>
      </c>
    </row>
    <row r="252" spans="1:5" x14ac:dyDescent="0.25">
      <c r="A252" s="2">
        <v>242</v>
      </c>
      <c r="B252" s="4">
        <v>170804130331</v>
      </c>
      <c r="C252" s="149">
        <v>43.333333333333336</v>
      </c>
      <c r="E252" s="149">
        <v>42.727272727272727</v>
      </c>
    </row>
    <row r="253" spans="1:5" x14ac:dyDescent="0.25">
      <c r="A253" s="2">
        <v>243</v>
      </c>
      <c r="B253" s="4">
        <v>170804130332</v>
      </c>
      <c r="C253" s="149">
        <v>27.777777777777779</v>
      </c>
      <c r="E253" s="149">
        <v>26.363636363636363</v>
      </c>
    </row>
    <row r="254" spans="1:5" x14ac:dyDescent="0.25">
      <c r="A254" s="2">
        <v>244</v>
      </c>
      <c r="B254" s="4">
        <v>170804130333</v>
      </c>
      <c r="C254" s="149">
        <v>34.444444444444443</v>
      </c>
      <c r="E254" s="149">
        <v>36.363636363636367</v>
      </c>
    </row>
    <row r="255" spans="1:5" x14ac:dyDescent="0.25">
      <c r="A255" s="2">
        <v>245</v>
      </c>
      <c r="B255" s="4">
        <v>170804130334</v>
      </c>
      <c r="C255" s="149">
        <v>44.444444444444443</v>
      </c>
      <c r="E255" s="149">
        <v>40</v>
      </c>
    </row>
    <row r="256" spans="1:5" x14ac:dyDescent="0.25">
      <c r="A256" s="2">
        <v>246</v>
      </c>
      <c r="B256" s="4">
        <v>170804130336</v>
      </c>
      <c r="C256" s="149">
        <v>41.111111111111114</v>
      </c>
      <c r="E256" s="149">
        <v>40</v>
      </c>
    </row>
    <row r="257" spans="1:5" x14ac:dyDescent="0.25">
      <c r="A257" s="2">
        <v>247</v>
      </c>
      <c r="B257" s="4">
        <v>170804130337</v>
      </c>
      <c r="C257" s="149">
        <v>38.888888888888886</v>
      </c>
      <c r="E257" s="149">
        <v>31.818181818181817</v>
      </c>
    </row>
    <row r="258" spans="1:5" x14ac:dyDescent="0.25">
      <c r="A258" s="2">
        <v>248</v>
      </c>
      <c r="B258" s="4">
        <v>170804130338</v>
      </c>
      <c r="C258" s="149">
        <v>42.222222222222221</v>
      </c>
      <c r="E258" s="149">
        <v>38.18181818181818</v>
      </c>
    </row>
    <row r="259" spans="1:5" x14ac:dyDescent="0.25">
      <c r="A259" s="2">
        <v>249</v>
      </c>
      <c r="B259" s="4">
        <v>170804130339</v>
      </c>
      <c r="C259" s="149">
        <v>44.444444444444443</v>
      </c>
      <c r="E259" s="149">
        <v>37.272727272727273</v>
      </c>
    </row>
    <row r="260" spans="1:5" x14ac:dyDescent="0.25">
      <c r="A260" s="2">
        <v>250</v>
      </c>
      <c r="B260" s="4">
        <v>170804130340</v>
      </c>
      <c r="C260" s="149">
        <v>33.333333333333336</v>
      </c>
      <c r="E260" s="149">
        <v>19.09090909090909</v>
      </c>
    </row>
    <row r="261" spans="1:5" x14ac:dyDescent="0.25">
      <c r="A261" s="2">
        <v>251</v>
      </c>
      <c r="B261" s="4">
        <v>170804130341</v>
      </c>
      <c r="C261" s="149">
        <v>42.222222222222221</v>
      </c>
      <c r="E261" s="149">
        <v>39.090909090909093</v>
      </c>
    </row>
    <row r="262" spans="1:5" x14ac:dyDescent="0.25">
      <c r="A262" s="2">
        <v>252</v>
      </c>
      <c r="B262" s="4">
        <v>170804130342</v>
      </c>
      <c r="C262" s="149">
        <v>42.222222222222221</v>
      </c>
      <c r="E262" s="149">
        <v>38.18181818181818</v>
      </c>
    </row>
    <row r="263" spans="1:5" x14ac:dyDescent="0.25">
      <c r="A263" s="2">
        <v>253</v>
      </c>
      <c r="B263" s="4">
        <v>170804130343</v>
      </c>
      <c r="C263" s="149">
        <v>45.555555555555557</v>
      </c>
      <c r="E263" s="149">
        <v>39.090909090909093</v>
      </c>
    </row>
    <row r="264" spans="1:5" x14ac:dyDescent="0.25">
      <c r="A264" s="2">
        <v>254</v>
      </c>
      <c r="B264" s="4">
        <v>170804130344</v>
      </c>
      <c r="C264" s="149">
        <v>35.555555555555557</v>
      </c>
      <c r="E264" s="149">
        <v>39.090909090909093</v>
      </c>
    </row>
    <row r="265" spans="1:5" x14ac:dyDescent="0.25">
      <c r="A265" s="2">
        <v>255</v>
      </c>
      <c r="B265" s="4">
        <v>170804130345</v>
      </c>
      <c r="C265" s="149">
        <v>35.555555555555557</v>
      </c>
      <c r="E265" s="149">
        <v>29.09090909090909</v>
      </c>
    </row>
    <row r="266" spans="1:5" x14ac:dyDescent="0.25">
      <c r="A266" s="2">
        <v>256</v>
      </c>
      <c r="B266" s="4">
        <v>170804130346</v>
      </c>
      <c r="C266" s="149">
        <v>38.888888888888886</v>
      </c>
      <c r="E266" s="149">
        <v>40</v>
      </c>
    </row>
    <row r="267" spans="1:5" x14ac:dyDescent="0.25">
      <c r="A267" s="2">
        <v>257</v>
      </c>
      <c r="B267" s="4">
        <v>170804130347</v>
      </c>
      <c r="C267" s="149">
        <v>40</v>
      </c>
      <c r="E267" s="149">
        <v>39.090909090909093</v>
      </c>
    </row>
    <row r="268" spans="1:5" x14ac:dyDescent="0.25">
      <c r="A268" s="2">
        <v>258</v>
      </c>
      <c r="B268" s="4">
        <v>170804130348</v>
      </c>
      <c r="C268" s="149">
        <v>40</v>
      </c>
      <c r="E268" s="149">
        <v>33.636363636363633</v>
      </c>
    </row>
    <row r="269" spans="1:5" x14ac:dyDescent="0.25">
      <c r="A269" s="2">
        <v>259</v>
      </c>
      <c r="B269" s="4">
        <v>170804130349</v>
      </c>
      <c r="C269" s="149">
        <v>47.777777777777779</v>
      </c>
      <c r="E269" s="149">
        <v>41.81818181818182</v>
      </c>
    </row>
    <row r="270" spans="1:5" x14ac:dyDescent="0.25">
      <c r="A270" s="2">
        <v>260</v>
      </c>
      <c r="B270" s="4">
        <v>170804130350</v>
      </c>
      <c r="C270" s="149">
        <v>41.111111111111114</v>
      </c>
      <c r="E270" s="149">
        <v>40.909090909090907</v>
      </c>
    </row>
    <row r="271" spans="1:5" x14ac:dyDescent="0.25">
      <c r="A271" s="2">
        <v>261</v>
      </c>
      <c r="B271" s="4">
        <v>170804130351</v>
      </c>
      <c r="C271" s="149">
        <v>42.222222222222221</v>
      </c>
      <c r="E271" s="149">
        <v>37.272727272727273</v>
      </c>
    </row>
    <row r="272" spans="1:5" x14ac:dyDescent="0.25">
      <c r="A272" s="2">
        <v>262</v>
      </c>
      <c r="B272" s="4">
        <v>170804130353</v>
      </c>
      <c r="C272" s="149">
        <v>37.777777777777779</v>
      </c>
      <c r="E272" s="149">
        <v>33.636363636363633</v>
      </c>
    </row>
    <row r="273" spans="1:5" x14ac:dyDescent="0.25">
      <c r="A273" s="2">
        <v>263</v>
      </c>
      <c r="B273" s="4">
        <v>170804130354</v>
      </c>
      <c r="C273" s="149">
        <v>38.888888888888886</v>
      </c>
      <c r="E273" s="149">
        <v>33.636363636363633</v>
      </c>
    </row>
    <row r="274" spans="1:5" x14ac:dyDescent="0.25">
      <c r="A274" s="2">
        <v>264</v>
      </c>
      <c r="B274" s="4">
        <v>170804130356</v>
      </c>
      <c r="C274" s="149">
        <v>43.333333333333336</v>
      </c>
      <c r="E274" s="149">
        <v>40.909090909090907</v>
      </c>
    </row>
    <row r="275" spans="1:5" x14ac:dyDescent="0.25">
      <c r="A275" s="2">
        <v>265</v>
      </c>
      <c r="B275" s="4">
        <v>170804130357</v>
      </c>
      <c r="C275" s="149">
        <v>42.222222222222221</v>
      </c>
      <c r="E275" s="149">
        <v>34.545454545454547</v>
      </c>
    </row>
    <row r="276" spans="1:5" x14ac:dyDescent="0.25">
      <c r="A276" s="2">
        <v>266</v>
      </c>
      <c r="B276" s="4">
        <v>170804130358</v>
      </c>
      <c r="C276" s="149">
        <v>37.777777777777779</v>
      </c>
      <c r="E276" s="149">
        <v>36.363636363636367</v>
      </c>
    </row>
    <row r="277" spans="1:5" x14ac:dyDescent="0.25">
      <c r="A277" s="2">
        <v>267</v>
      </c>
      <c r="B277" s="4">
        <v>170804130359</v>
      </c>
      <c r="C277" s="149">
        <v>42.222222222222221</v>
      </c>
      <c r="E277" s="149">
        <v>37.272727272727273</v>
      </c>
    </row>
    <row r="278" spans="1:5" x14ac:dyDescent="0.25">
      <c r="A278" s="2">
        <v>268</v>
      </c>
      <c r="B278" s="4">
        <v>170804130360</v>
      </c>
      <c r="C278" s="149">
        <v>46.666666666666664</v>
      </c>
      <c r="E278" s="149">
        <v>41.81818181818182</v>
      </c>
    </row>
    <row r="279" spans="1:5" x14ac:dyDescent="0.25">
      <c r="A279" s="2">
        <v>269</v>
      </c>
      <c r="B279" s="4">
        <v>170804130361</v>
      </c>
      <c r="C279" s="149">
        <v>36.666666666666664</v>
      </c>
      <c r="E279" s="149">
        <v>33.636363636363633</v>
      </c>
    </row>
    <row r="280" spans="1:5" x14ac:dyDescent="0.25">
      <c r="A280" s="2">
        <v>270</v>
      </c>
      <c r="B280" s="4">
        <v>170804130362</v>
      </c>
      <c r="C280" s="149">
        <v>45.555555555555557</v>
      </c>
      <c r="E280" s="149">
        <v>41.81818181818182</v>
      </c>
    </row>
    <row r="281" spans="1:5" x14ac:dyDescent="0.25">
      <c r="A281" s="2">
        <v>271</v>
      </c>
      <c r="B281" s="4">
        <v>170804130363</v>
      </c>
      <c r="C281" s="149">
        <v>36.666666666666664</v>
      </c>
      <c r="E281" s="149">
        <v>35.454545454545453</v>
      </c>
    </row>
    <row r="282" spans="1:5" x14ac:dyDescent="0.25">
      <c r="A282" s="2">
        <v>272</v>
      </c>
      <c r="B282" s="4">
        <v>170804130364</v>
      </c>
      <c r="C282" s="149">
        <v>43.333333333333336</v>
      </c>
      <c r="E282" s="149">
        <v>40</v>
      </c>
    </row>
    <row r="283" spans="1:5" x14ac:dyDescent="0.25">
      <c r="A283" s="2">
        <v>273</v>
      </c>
      <c r="B283" s="4">
        <v>170804130365</v>
      </c>
      <c r="C283" s="149">
        <v>40</v>
      </c>
      <c r="E283" s="149">
        <v>39.090909090909093</v>
      </c>
    </row>
    <row r="284" spans="1:5" x14ac:dyDescent="0.25">
      <c r="B284" s="151"/>
      <c r="C284" s="18"/>
      <c r="E284" s="18"/>
    </row>
    <row r="285" spans="1:5" x14ac:dyDescent="0.25">
      <c r="B285" s="151"/>
      <c r="C285" s="18"/>
      <c r="E285" s="18"/>
    </row>
    <row r="286" spans="1:5" x14ac:dyDescent="0.25">
      <c r="B286" s="151"/>
      <c r="C286" s="18"/>
      <c r="E286" s="18"/>
    </row>
    <row r="287" spans="1:5" x14ac:dyDescent="0.25">
      <c r="B287" s="151"/>
      <c r="C287" s="18"/>
      <c r="E287" s="18"/>
    </row>
    <row r="288" spans="1:5" x14ac:dyDescent="0.25">
      <c r="B288" s="151"/>
      <c r="C288" s="18"/>
      <c r="E288" s="18"/>
    </row>
    <row r="289" spans="2:5" x14ac:dyDescent="0.25">
      <c r="B289" s="151"/>
      <c r="C289" s="18"/>
      <c r="E289" s="18"/>
    </row>
    <row r="290" spans="2:5" x14ac:dyDescent="0.25">
      <c r="B290" s="151"/>
      <c r="C290" s="18"/>
      <c r="E290" s="18"/>
    </row>
    <row r="291" spans="2:5" x14ac:dyDescent="0.25">
      <c r="B291" s="151"/>
      <c r="C291" s="18"/>
      <c r="E291" s="18"/>
    </row>
    <row r="292" spans="2:5" x14ac:dyDescent="0.25">
      <c r="B292" s="4"/>
      <c r="C292" s="149"/>
      <c r="E292" s="149"/>
    </row>
    <row r="293" spans="2:5" x14ac:dyDescent="0.25">
      <c r="B293" s="4"/>
      <c r="C293" s="149"/>
      <c r="E293" s="149"/>
    </row>
    <row r="294" spans="2:5" x14ac:dyDescent="0.25">
      <c r="B294" s="4"/>
      <c r="C294" s="149"/>
      <c r="E294" s="149"/>
    </row>
    <row r="295" spans="2:5" x14ac:dyDescent="0.25">
      <c r="B295" s="4"/>
      <c r="C295" s="149"/>
      <c r="E295" s="149"/>
    </row>
    <row r="296" spans="2:5" x14ac:dyDescent="0.25">
      <c r="B296" s="4"/>
      <c r="C296" s="149"/>
      <c r="E296" s="149"/>
    </row>
    <row r="297" spans="2:5" x14ac:dyDescent="0.25">
      <c r="B297" s="4"/>
      <c r="C297" s="149"/>
      <c r="E297" s="149"/>
    </row>
    <row r="298" spans="2:5" x14ac:dyDescent="0.25">
      <c r="B298" s="4"/>
      <c r="C298" s="149"/>
      <c r="E298" s="149"/>
    </row>
    <row r="299" spans="2:5" x14ac:dyDescent="0.25">
      <c r="B299" s="4"/>
      <c r="C299" s="149"/>
      <c r="E299" s="149"/>
    </row>
    <row r="300" spans="2:5" x14ac:dyDescent="0.25">
      <c r="B300" s="4"/>
      <c r="C300" s="149"/>
      <c r="E300" s="149"/>
    </row>
    <row r="301" spans="2:5" x14ac:dyDescent="0.25">
      <c r="B301" s="4"/>
      <c r="C301" s="149"/>
      <c r="E301" s="149"/>
    </row>
    <row r="302" spans="2:5" x14ac:dyDescent="0.25">
      <c r="B302" s="4"/>
      <c r="C302" s="149"/>
      <c r="E302" s="149"/>
    </row>
    <row r="303" spans="2:5" x14ac:dyDescent="0.25">
      <c r="B303" s="4"/>
      <c r="C303" s="149"/>
      <c r="E303" s="149"/>
    </row>
    <row r="304" spans="2:5" x14ac:dyDescent="0.25">
      <c r="B304" s="4"/>
      <c r="C304" s="149"/>
      <c r="E304" s="149"/>
    </row>
    <row r="305" spans="2:5" x14ac:dyDescent="0.25">
      <c r="B305" s="4"/>
      <c r="C305" s="149"/>
      <c r="E305" s="149"/>
    </row>
    <row r="306" spans="2:5" x14ac:dyDescent="0.25">
      <c r="B306" s="4"/>
      <c r="C306" s="149"/>
      <c r="E306" s="149"/>
    </row>
    <row r="307" spans="2:5" x14ac:dyDescent="0.25">
      <c r="B307" s="4"/>
      <c r="C307" s="149"/>
      <c r="E307" s="149"/>
    </row>
    <row r="308" spans="2:5" x14ac:dyDescent="0.25">
      <c r="B308" s="4"/>
      <c r="C308" s="149"/>
      <c r="E308" s="149"/>
    </row>
    <row r="309" spans="2:5" x14ac:dyDescent="0.25">
      <c r="B309" s="4"/>
      <c r="C309" s="149"/>
      <c r="E309" s="149"/>
    </row>
    <row r="310" spans="2:5" x14ac:dyDescent="0.25">
      <c r="B310" s="4"/>
      <c r="C310" s="149"/>
      <c r="E310" s="149"/>
    </row>
    <row r="311" spans="2:5" x14ac:dyDescent="0.25">
      <c r="B311" s="4"/>
      <c r="C311" s="149"/>
      <c r="E311" s="149"/>
    </row>
    <row r="312" spans="2:5" x14ac:dyDescent="0.25">
      <c r="B312" s="4"/>
      <c r="C312" s="149"/>
      <c r="E312" s="149"/>
    </row>
    <row r="313" spans="2:5" x14ac:dyDescent="0.25">
      <c r="B313" s="4"/>
      <c r="C313" s="149"/>
      <c r="E313" s="149"/>
    </row>
    <row r="314" spans="2:5" x14ac:dyDescent="0.25">
      <c r="B314" s="4"/>
      <c r="C314" s="149"/>
      <c r="E314" s="149"/>
    </row>
    <row r="315" spans="2:5" x14ac:dyDescent="0.25">
      <c r="B315" s="4"/>
      <c r="C315" s="149"/>
      <c r="E315" s="149"/>
    </row>
    <row r="316" spans="2:5" x14ac:dyDescent="0.25">
      <c r="B316" s="4"/>
      <c r="C316" s="149"/>
      <c r="E316" s="149"/>
    </row>
    <row r="317" spans="2:5" x14ac:dyDescent="0.25">
      <c r="B317" s="4"/>
      <c r="C317" s="149"/>
      <c r="E317" s="149"/>
    </row>
    <row r="318" spans="2:5" x14ac:dyDescent="0.25">
      <c r="B318" s="4"/>
      <c r="C318" s="149"/>
      <c r="E318" s="149"/>
    </row>
    <row r="319" spans="2:5" x14ac:dyDescent="0.25">
      <c r="B319" s="4"/>
      <c r="C319" s="149"/>
      <c r="E319" s="149"/>
    </row>
    <row r="320" spans="2:5" x14ac:dyDescent="0.25">
      <c r="B320" s="4"/>
      <c r="C320" s="149"/>
      <c r="E320" s="149"/>
    </row>
    <row r="321" spans="2:5" x14ac:dyDescent="0.25">
      <c r="B321" s="4"/>
      <c r="C321" s="149"/>
      <c r="E321" s="149"/>
    </row>
    <row r="322" spans="2:5" x14ac:dyDescent="0.25">
      <c r="B322" s="4"/>
      <c r="C322" s="149"/>
      <c r="E322" s="149"/>
    </row>
    <row r="323" spans="2:5" x14ac:dyDescent="0.25">
      <c r="B323" s="4"/>
      <c r="C323" s="149"/>
      <c r="E323" s="149"/>
    </row>
  </sheetData>
  <mergeCells count="8">
    <mergeCell ref="O3:W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6A590-04E3-4EA0-BC51-1A2164F36821}">
  <dimension ref="A1:W323"/>
  <sheetViews>
    <sheetView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tr">
        <f>[1]ASHO1101!A1</f>
        <v>Centurion University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66" t="str">
        <f>[1]ASHO1101!A2</f>
        <v>EXAMINATION</v>
      </c>
      <c r="B2" s="167"/>
      <c r="C2" s="167"/>
      <c r="D2" s="167"/>
      <c r="E2" s="168"/>
      <c r="F2" s="69"/>
      <c r="G2" s="26" t="s">
        <v>50</v>
      </c>
      <c r="H2" s="17"/>
      <c r="I2" s="15"/>
    </row>
    <row r="3" spans="1:23" ht="44.1" customHeight="1" x14ac:dyDescent="0.25">
      <c r="A3" s="166" t="str">
        <f>[1]ASHO1101!A3</f>
        <v>Question Paper: Fundamentals of Horticulture</v>
      </c>
      <c r="B3" s="167"/>
      <c r="C3" s="167"/>
      <c r="D3" s="167"/>
      <c r="E3" s="168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66" t="str">
        <f>[1]ASHO1101!A4</f>
        <v>Course Name : Fundamentals of Horticulture            Department : BSc Ag</v>
      </c>
      <c r="B4" s="167"/>
      <c r="C4" s="167"/>
      <c r="D4" s="167"/>
      <c r="E4" s="168"/>
      <c r="F4" s="69"/>
      <c r="G4" s="26" t="s">
        <v>41</v>
      </c>
      <c r="H4" s="17"/>
      <c r="I4" s="15"/>
      <c r="K4" s="42" t="s">
        <v>190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tr">
        <f>[1]ASHO1101!A5</f>
        <v>Course Code : ASHO1101                                          Max Marks :100</v>
      </c>
      <c r="B5" s="173"/>
      <c r="C5" s="173"/>
      <c r="D5" s="173"/>
      <c r="E5" s="174"/>
      <c r="F5" s="69"/>
      <c r="G5" s="26" t="s">
        <v>38</v>
      </c>
      <c r="H5" s="40">
        <f>D12</f>
        <v>91.417910447761201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96.268656716417908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23" t="s">
        <v>29</v>
      </c>
      <c r="D7" s="90"/>
      <c r="E7" s="23" t="s">
        <v>29</v>
      </c>
      <c r="F7" s="23"/>
      <c r="G7" s="27" t="s">
        <v>28</v>
      </c>
      <c r="H7" s="33">
        <f>AVERAGE(H5:H6)</f>
        <v>93.843283582089555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(0.7*50)</f>
        <v>35</v>
      </c>
      <c r="E10" s="24">
        <v>50</v>
      </c>
      <c r="F10" s="93">
        <f>0.7*50</f>
        <v>35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45.555555555555557</v>
      </c>
      <c r="D11" s="3">
        <f>COUNTIF(C11:C278,"&gt;="&amp;D10)</f>
        <v>245</v>
      </c>
      <c r="E11" s="3">
        <v>46.363636363636367</v>
      </c>
      <c r="F11" s="95">
        <f>COUNTIF(E11:E278,"&gt;="&amp;F10)</f>
        <v>258</v>
      </c>
      <c r="G11" s="108" t="s">
        <v>5</v>
      </c>
      <c r="H11" s="26">
        <v>2</v>
      </c>
      <c r="I11" s="26">
        <v>2</v>
      </c>
      <c r="J11" s="15">
        <v>2</v>
      </c>
      <c r="K11" s="15">
        <v>1</v>
      </c>
      <c r="L11" s="15">
        <v>2</v>
      </c>
      <c r="M11" s="15">
        <v>2</v>
      </c>
      <c r="N11" s="15">
        <v>1</v>
      </c>
      <c r="O11" s="15">
        <v>2</v>
      </c>
      <c r="P11" s="15">
        <v>1</v>
      </c>
      <c r="Q11" s="15">
        <v>2</v>
      </c>
      <c r="R11" s="15">
        <v>2</v>
      </c>
      <c r="S11" s="15">
        <v>2</v>
      </c>
      <c r="T11" s="80">
        <v>1</v>
      </c>
    </row>
    <row r="12" spans="1:23" ht="24.95" customHeight="1" x14ac:dyDescent="0.25">
      <c r="A12" s="2">
        <v>2</v>
      </c>
      <c r="B12" s="4">
        <v>170804130004</v>
      </c>
      <c r="C12" s="3">
        <v>44.444444444444443</v>
      </c>
      <c r="D12" s="96">
        <f>(245/268)*100</f>
        <v>91.417910447761201</v>
      </c>
      <c r="E12" s="3">
        <v>46.363636363636367</v>
      </c>
      <c r="F12" s="97">
        <f>(258/268)*100</f>
        <v>96.268656716417908</v>
      </c>
      <c r="G12" s="108" t="s">
        <v>4</v>
      </c>
      <c r="H12" s="16">
        <v>2</v>
      </c>
      <c r="I12" s="16">
        <v>2</v>
      </c>
      <c r="J12" s="15">
        <v>2</v>
      </c>
      <c r="K12" s="15">
        <v>1</v>
      </c>
      <c r="L12" s="15">
        <v>1</v>
      </c>
      <c r="M12" s="15">
        <v>1</v>
      </c>
      <c r="N12" s="15"/>
      <c r="O12" s="15">
        <v>2</v>
      </c>
      <c r="P12" s="15"/>
      <c r="Q12" s="15">
        <v>2</v>
      </c>
      <c r="R12" s="15">
        <v>2</v>
      </c>
      <c r="S12" s="15">
        <v>1</v>
      </c>
      <c r="T12" s="80">
        <v>1</v>
      </c>
    </row>
    <row r="13" spans="1:23" ht="24.95" customHeight="1" x14ac:dyDescent="0.25">
      <c r="A13" s="2">
        <v>3</v>
      </c>
      <c r="B13" s="4">
        <v>170804130005</v>
      </c>
      <c r="C13" s="3">
        <v>44.444444444444443</v>
      </c>
      <c r="D13" s="3"/>
      <c r="E13" s="3">
        <v>44.545454545454547</v>
      </c>
      <c r="F13" s="109"/>
      <c r="G13" s="108" t="s">
        <v>3</v>
      </c>
      <c r="H13" s="16">
        <v>2</v>
      </c>
      <c r="I13" s="16">
        <v>2</v>
      </c>
      <c r="J13" s="15">
        <v>2</v>
      </c>
      <c r="K13" s="15">
        <v>1</v>
      </c>
      <c r="L13" s="15">
        <v>2</v>
      </c>
      <c r="M13" s="15">
        <v>1</v>
      </c>
      <c r="N13" s="15"/>
      <c r="O13" s="15">
        <v>1</v>
      </c>
      <c r="P13" s="15"/>
      <c r="Q13" s="15">
        <v>2</v>
      </c>
      <c r="R13" s="15">
        <v>2</v>
      </c>
      <c r="S13" s="15">
        <v>1</v>
      </c>
      <c r="T13" s="80">
        <v>2</v>
      </c>
    </row>
    <row r="14" spans="1:23" ht="35.450000000000003" customHeight="1" x14ac:dyDescent="0.25">
      <c r="A14" s="2">
        <v>4</v>
      </c>
      <c r="B14" s="4">
        <v>170804130006</v>
      </c>
      <c r="C14" s="3">
        <v>43.333333333333336</v>
      </c>
      <c r="D14" s="3"/>
      <c r="E14" s="3">
        <v>47.272727272727273</v>
      </c>
      <c r="F14" s="109"/>
      <c r="G14" s="101" t="s">
        <v>2</v>
      </c>
      <c r="H14" s="59">
        <f>AVERAGE(H11:H13)</f>
        <v>2</v>
      </c>
      <c r="I14" s="59">
        <f t="shared" ref="I14:T14" si="0">AVERAGE(I11:I13)</f>
        <v>2</v>
      </c>
      <c r="J14" s="59">
        <f t="shared" si="0"/>
        <v>2</v>
      </c>
      <c r="K14" s="59">
        <f t="shared" si="0"/>
        <v>1</v>
      </c>
      <c r="L14" s="59">
        <f t="shared" si="0"/>
        <v>1.6666666666666667</v>
      </c>
      <c r="M14" s="59">
        <f t="shared" si="0"/>
        <v>1.3333333333333333</v>
      </c>
      <c r="N14" s="59">
        <f t="shared" si="0"/>
        <v>1</v>
      </c>
      <c r="O14" s="59">
        <f t="shared" si="0"/>
        <v>1.6666666666666667</v>
      </c>
      <c r="P14" s="59">
        <f t="shared" si="0"/>
        <v>1</v>
      </c>
      <c r="Q14" s="59">
        <f t="shared" si="0"/>
        <v>2</v>
      </c>
      <c r="R14" s="59">
        <f t="shared" si="0"/>
        <v>2</v>
      </c>
      <c r="S14" s="59">
        <f t="shared" si="0"/>
        <v>1.3333333333333333</v>
      </c>
      <c r="T14" s="59">
        <f t="shared" si="0"/>
        <v>1.3333333333333333</v>
      </c>
    </row>
    <row r="15" spans="1:23" ht="38.1" customHeight="1" x14ac:dyDescent="0.25">
      <c r="A15" s="2">
        <v>5</v>
      </c>
      <c r="B15" s="4">
        <v>170804130009</v>
      </c>
      <c r="C15" s="3">
        <v>45.555555555555557</v>
      </c>
      <c r="D15" s="3"/>
      <c r="E15" s="3">
        <v>32.727272727272727</v>
      </c>
      <c r="F15" s="109"/>
      <c r="G15" s="102" t="s">
        <v>1</v>
      </c>
      <c r="H15" s="103">
        <f>(93.84*H14)/100</f>
        <v>1.8768</v>
      </c>
      <c r="I15" s="103">
        <f t="shared" ref="I15:T15" si="1">(93.84*I14)/100</f>
        <v>1.8768</v>
      </c>
      <c r="J15" s="103">
        <f t="shared" si="1"/>
        <v>1.8768</v>
      </c>
      <c r="K15" s="103">
        <f t="shared" si="1"/>
        <v>0.93840000000000001</v>
      </c>
      <c r="L15" s="103">
        <f t="shared" si="1"/>
        <v>1.5640000000000001</v>
      </c>
      <c r="M15" s="103">
        <f t="shared" si="1"/>
        <v>1.2512000000000001</v>
      </c>
      <c r="N15" s="103">
        <f t="shared" si="1"/>
        <v>0.93840000000000001</v>
      </c>
      <c r="O15" s="103">
        <f t="shared" si="1"/>
        <v>1.5640000000000001</v>
      </c>
      <c r="P15" s="103">
        <f t="shared" si="1"/>
        <v>0.93840000000000001</v>
      </c>
      <c r="Q15" s="103">
        <f t="shared" si="1"/>
        <v>1.8768</v>
      </c>
      <c r="R15" s="103">
        <f t="shared" si="1"/>
        <v>1.8768</v>
      </c>
      <c r="S15" s="103">
        <f t="shared" si="1"/>
        <v>1.2512000000000001</v>
      </c>
      <c r="T15" s="103">
        <f t="shared" si="1"/>
        <v>1.2512000000000001</v>
      </c>
    </row>
    <row r="16" spans="1:23" ht="24.95" customHeight="1" x14ac:dyDescent="0.25">
      <c r="A16" s="2">
        <v>6</v>
      </c>
      <c r="B16" s="4">
        <v>170804130010</v>
      </c>
      <c r="C16" s="3">
        <v>43.333333333333336</v>
      </c>
      <c r="D16" s="3"/>
      <c r="E16" s="3">
        <v>47.272727272727273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3">
        <v>41.111111111111114</v>
      </c>
      <c r="D17" s="3"/>
      <c r="E17" s="3">
        <v>45.454545454545453</v>
      </c>
      <c r="F17" s="3"/>
    </row>
    <row r="18" spans="1:22" ht="24.95" customHeight="1" x14ac:dyDescent="0.25">
      <c r="A18" s="2">
        <v>8</v>
      </c>
      <c r="B18" s="4">
        <v>170804130017</v>
      </c>
      <c r="C18" s="3">
        <v>33.333333333333336</v>
      </c>
      <c r="D18" s="3"/>
      <c r="E18" s="3">
        <v>43.636363636363633</v>
      </c>
      <c r="F18" s="49"/>
    </row>
    <row r="19" spans="1:22" ht="24.95" customHeight="1" x14ac:dyDescent="0.25">
      <c r="A19" s="2">
        <v>9</v>
      </c>
      <c r="B19" s="4">
        <v>170804130021</v>
      </c>
      <c r="C19" s="3">
        <v>42.222222222222221</v>
      </c>
      <c r="D19" s="3"/>
      <c r="E19" s="3">
        <v>47.272727272727273</v>
      </c>
      <c r="F19" s="49"/>
    </row>
    <row r="20" spans="1:22" ht="24.95" customHeight="1" x14ac:dyDescent="0.25">
      <c r="A20" s="2">
        <v>10</v>
      </c>
      <c r="B20" s="4">
        <v>170804130022</v>
      </c>
      <c r="C20" s="3">
        <v>33.333333333333336</v>
      </c>
      <c r="D20" s="3"/>
      <c r="E20" s="3">
        <v>37.272727272727273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3">
        <v>38.888888888888886</v>
      </c>
      <c r="D21" s="3"/>
      <c r="E21" s="3">
        <v>50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3">
        <v>40</v>
      </c>
      <c r="D22" s="3"/>
      <c r="E22" s="3">
        <v>48.18181818181818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3">
        <v>40</v>
      </c>
      <c r="D23" s="3"/>
      <c r="E23" s="3">
        <v>43.636363636363633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3">
        <v>40</v>
      </c>
      <c r="D24" s="3"/>
      <c r="E24" s="3">
        <v>48.18181818181818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3">
        <v>37.777777777777779</v>
      </c>
      <c r="D25" s="112"/>
      <c r="E25" s="3">
        <v>46.363636363636367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3">
        <v>44.444444444444443</v>
      </c>
      <c r="D26" s="3"/>
      <c r="E26" s="3">
        <v>49.090909090909093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3">
        <v>36.666666666666664</v>
      </c>
      <c r="D27" s="3"/>
      <c r="E27" s="3">
        <v>47.272727272727273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3">
        <v>43.333333333333336</v>
      </c>
      <c r="D28" s="3"/>
      <c r="E28" s="3">
        <v>47.272727272727273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3">
        <v>43.333333333333336</v>
      </c>
      <c r="D29" s="3"/>
      <c r="E29" s="3">
        <v>47.272727272727273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3">
        <v>44.444444444444443</v>
      </c>
      <c r="D30" s="3"/>
      <c r="E30" s="3">
        <v>50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3">
        <v>40</v>
      </c>
      <c r="D31" s="3"/>
      <c r="E31" s="3">
        <v>46.363636363636367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3">
        <v>42.222222222222221</v>
      </c>
      <c r="D32" s="3"/>
      <c r="E32" s="3">
        <v>45.454545454545453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41.111111111111114</v>
      </c>
      <c r="D33" s="3"/>
      <c r="E33" s="3">
        <v>43.636363636363633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35.555555555555557</v>
      </c>
      <c r="D34" s="3"/>
      <c r="E34" s="3">
        <v>43.636363636363633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3">
        <v>41.111111111111114</v>
      </c>
      <c r="D35" s="3"/>
      <c r="E35" s="3">
        <v>47.272727272727273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3">
        <v>44.444444444444443</v>
      </c>
      <c r="D36" s="3"/>
      <c r="E36" s="3">
        <v>45.454545454545453</v>
      </c>
      <c r="F36" s="49"/>
    </row>
    <row r="37" spans="1:23" ht="24.95" customHeight="1" x14ac:dyDescent="0.25">
      <c r="A37" s="2">
        <v>27</v>
      </c>
      <c r="B37" s="4">
        <v>170804130057</v>
      </c>
      <c r="C37" s="3">
        <v>45.555555555555557</v>
      </c>
      <c r="D37" s="3"/>
      <c r="E37" s="3">
        <v>45.454545454545453</v>
      </c>
      <c r="F37" s="49"/>
    </row>
    <row r="38" spans="1:23" ht="24.95" customHeight="1" x14ac:dyDescent="0.25">
      <c r="A38" s="2">
        <v>28</v>
      </c>
      <c r="B38" s="4">
        <v>170804130058</v>
      </c>
      <c r="C38" s="3">
        <v>37.777777777777779</v>
      </c>
      <c r="D38" s="3"/>
      <c r="E38" s="3">
        <v>47.272727272727273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3">
        <v>37.777777777777779</v>
      </c>
      <c r="D39" s="3"/>
      <c r="E39" s="3">
        <v>44.545454545454547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3">
        <v>44.444444444444443</v>
      </c>
      <c r="D40" s="3"/>
      <c r="E40" s="3">
        <v>50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42.222222222222221</v>
      </c>
      <c r="D41" s="3"/>
      <c r="E41" s="3">
        <v>45.454545454545453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44.444444444444443</v>
      </c>
      <c r="D42" s="3"/>
      <c r="E42" s="3">
        <v>48.18181818181818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42.222222222222221</v>
      </c>
      <c r="D43" s="3"/>
      <c r="E43" s="3">
        <v>47.272727272727273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37.777777777777779</v>
      </c>
      <c r="D44" s="3"/>
      <c r="E44" s="3">
        <v>43.636363636363633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34.444444444444443</v>
      </c>
      <c r="D45" s="3"/>
      <c r="E45" s="3">
        <v>45.454545454545453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41.111111111111114</v>
      </c>
      <c r="D46" s="3"/>
      <c r="E46" s="3">
        <v>46.363636363636367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44.444444444444443</v>
      </c>
      <c r="D47" s="3"/>
      <c r="E47" s="3">
        <v>50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47.777777777777779</v>
      </c>
      <c r="D48" s="3"/>
      <c r="E48" s="3">
        <v>49.090909090909093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45.555555555555557</v>
      </c>
      <c r="D49" s="3"/>
      <c r="E49" s="3">
        <v>50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3">
        <v>37.777777777777779</v>
      </c>
      <c r="D50" s="3"/>
      <c r="E50" s="3">
        <v>43.636363636363633</v>
      </c>
      <c r="F50" s="49"/>
    </row>
    <row r="51" spans="1:22" ht="24.95" customHeight="1" x14ac:dyDescent="0.25">
      <c r="A51" s="2">
        <v>41</v>
      </c>
      <c r="B51" s="4">
        <v>170804130076</v>
      </c>
      <c r="C51" s="3">
        <v>43.333333333333336</v>
      </c>
      <c r="D51" s="3"/>
      <c r="E51" s="3">
        <v>48.18181818181818</v>
      </c>
      <c r="F51" s="49"/>
    </row>
    <row r="52" spans="1:22" ht="24.95" customHeight="1" x14ac:dyDescent="0.25">
      <c r="A52" s="2">
        <v>42</v>
      </c>
      <c r="B52" s="4">
        <v>170804130077</v>
      </c>
      <c r="C52" s="3">
        <v>44.444444444444443</v>
      </c>
      <c r="D52" s="112"/>
      <c r="E52" s="3">
        <v>48.18181818181818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3">
        <v>42.222222222222221</v>
      </c>
      <c r="D53" s="112"/>
      <c r="E53" s="3">
        <v>47.272727272727273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3">
        <v>43.333333333333336</v>
      </c>
      <c r="D54" s="3"/>
      <c r="E54" s="3">
        <v>48.18181818181818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40</v>
      </c>
      <c r="D55" s="3"/>
      <c r="E55" s="3">
        <v>46.363636363636367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44.444444444444443</v>
      </c>
      <c r="D56" s="3"/>
      <c r="E56" s="3">
        <v>46.363636363636367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38.888888888888886</v>
      </c>
      <c r="D57" s="3"/>
      <c r="E57" s="3">
        <v>45.454545454545453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41.111111111111114</v>
      </c>
      <c r="D58" s="3"/>
      <c r="E58" s="3">
        <v>49.090909090909093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44.444444444444443</v>
      </c>
      <c r="D59" s="3"/>
      <c r="E59" s="3">
        <v>48.18181818181818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37.777777777777779</v>
      </c>
      <c r="D60" s="3"/>
      <c r="E60" s="3">
        <v>40.909090909090907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42.222222222222221</v>
      </c>
      <c r="D61" s="3"/>
      <c r="E61" s="3">
        <v>37.272727272727273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45.555555555555557</v>
      </c>
      <c r="D62" s="3"/>
      <c r="E62" s="3">
        <v>49.090909090909093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43.333333333333336</v>
      </c>
      <c r="D63" s="3"/>
      <c r="E63" s="3">
        <v>49.090909090909093</v>
      </c>
      <c r="F63" s="49"/>
    </row>
    <row r="64" spans="1:22" ht="24.95" customHeight="1" x14ac:dyDescent="0.25">
      <c r="A64" s="2">
        <v>54</v>
      </c>
      <c r="B64" s="4">
        <v>170804130091</v>
      </c>
      <c r="C64" s="3">
        <v>42.222222222222221</v>
      </c>
      <c r="D64" s="3"/>
      <c r="E64" s="3">
        <v>49.090909090909093</v>
      </c>
      <c r="F64" s="49"/>
    </row>
    <row r="65" spans="1:9" ht="24.95" customHeight="1" x14ac:dyDescent="0.25">
      <c r="A65" s="2">
        <v>55</v>
      </c>
      <c r="B65" s="4">
        <v>170804130092</v>
      </c>
      <c r="C65" s="3">
        <v>46.666666666666664</v>
      </c>
      <c r="D65" s="3"/>
      <c r="E65" s="3">
        <v>47.272727272727273</v>
      </c>
      <c r="F65" s="49"/>
    </row>
    <row r="66" spans="1:9" ht="24.95" customHeight="1" x14ac:dyDescent="0.25">
      <c r="A66" s="2">
        <v>56</v>
      </c>
      <c r="B66" s="4">
        <v>170804130094</v>
      </c>
      <c r="C66" s="3">
        <v>27.777777777777779</v>
      </c>
      <c r="D66" s="3"/>
      <c r="E66" s="3">
        <v>48.18181818181818</v>
      </c>
      <c r="F66" s="49"/>
    </row>
    <row r="67" spans="1:9" ht="24.95" customHeight="1" x14ac:dyDescent="0.25">
      <c r="A67" s="2">
        <v>57</v>
      </c>
      <c r="B67" s="4">
        <v>170804130097</v>
      </c>
      <c r="C67" s="3">
        <v>44.444444444444443</v>
      </c>
      <c r="D67" s="3"/>
      <c r="E67" s="3">
        <v>45.454545454545453</v>
      </c>
      <c r="F67" s="49"/>
    </row>
    <row r="68" spans="1:9" ht="24.95" customHeight="1" x14ac:dyDescent="0.25">
      <c r="A68" s="2">
        <v>58</v>
      </c>
      <c r="B68" s="4">
        <v>170804130099</v>
      </c>
      <c r="C68" s="3">
        <v>42.222222222222221</v>
      </c>
      <c r="D68" s="3"/>
      <c r="E68" s="3">
        <v>48.18181818181818</v>
      </c>
      <c r="F68" s="49"/>
    </row>
    <row r="69" spans="1:9" ht="24.95" customHeight="1" x14ac:dyDescent="0.25">
      <c r="A69" s="2">
        <v>59</v>
      </c>
      <c r="B69" s="4">
        <v>170804130101</v>
      </c>
      <c r="C69" s="3">
        <v>38.888888888888886</v>
      </c>
      <c r="D69" s="3"/>
      <c r="E69" s="3">
        <v>44.545454545454547</v>
      </c>
      <c r="F69" s="49"/>
    </row>
    <row r="70" spans="1:9" ht="24.95" customHeight="1" x14ac:dyDescent="0.25">
      <c r="A70" s="2">
        <v>60</v>
      </c>
      <c r="B70" s="4">
        <v>170804130102</v>
      </c>
      <c r="C70" s="3">
        <v>44.444444444444443</v>
      </c>
      <c r="D70" s="3"/>
      <c r="E70" s="3">
        <v>49.090909090909093</v>
      </c>
      <c r="F70" s="49"/>
    </row>
    <row r="71" spans="1:9" ht="24.95" customHeight="1" x14ac:dyDescent="0.25">
      <c r="A71" s="2">
        <v>61</v>
      </c>
      <c r="B71" s="4">
        <v>170804130103</v>
      </c>
      <c r="C71" s="3">
        <v>43.333333333333336</v>
      </c>
      <c r="D71" s="3"/>
      <c r="E71" s="3">
        <v>48.18181818181818</v>
      </c>
      <c r="F71" s="49"/>
    </row>
    <row r="72" spans="1:9" ht="24.95" customHeight="1" x14ac:dyDescent="0.25">
      <c r="A72" s="2">
        <v>62</v>
      </c>
      <c r="B72" s="4">
        <v>170804130104</v>
      </c>
      <c r="C72" s="3">
        <v>45.555555555555557</v>
      </c>
      <c r="D72" s="3"/>
      <c r="E72" s="3">
        <v>49.090909090909093</v>
      </c>
      <c r="F72" s="49"/>
    </row>
    <row r="73" spans="1:9" ht="24.95" customHeight="1" x14ac:dyDescent="0.25">
      <c r="A73" s="2">
        <v>63</v>
      </c>
      <c r="B73" s="4">
        <v>170804130105</v>
      </c>
      <c r="C73" s="4">
        <v>40</v>
      </c>
      <c r="D73" s="3"/>
      <c r="E73" s="4">
        <v>49.090909090909093</v>
      </c>
      <c r="F73" s="49"/>
    </row>
    <row r="74" spans="1:9" ht="24.95" customHeight="1" x14ac:dyDescent="0.25">
      <c r="A74" s="2">
        <v>64</v>
      </c>
      <c r="B74" s="4">
        <v>170804130106</v>
      </c>
      <c r="C74" s="4">
        <v>44.444444444444443</v>
      </c>
      <c r="D74" s="3"/>
      <c r="E74" s="4">
        <v>50</v>
      </c>
      <c r="F74" s="49"/>
    </row>
    <row r="75" spans="1:9" ht="24.95" customHeight="1" x14ac:dyDescent="0.25">
      <c r="A75" s="2">
        <v>65</v>
      </c>
      <c r="B75" s="4">
        <v>170804130107</v>
      </c>
      <c r="C75" s="4">
        <v>42.222222222222221</v>
      </c>
      <c r="D75" s="3"/>
      <c r="E75" s="4">
        <v>48.18181818181818</v>
      </c>
      <c r="F75" s="49"/>
    </row>
    <row r="76" spans="1:9" ht="24.95" customHeight="1" x14ac:dyDescent="0.25">
      <c r="A76" s="2">
        <v>66</v>
      </c>
      <c r="B76" s="4">
        <v>170804130108</v>
      </c>
      <c r="C76" s="4">
        <v>46.666666666666664</v>
      </c>
      <c r="D76" s="3"/>
      <c r="E76" s="4">
        <v>46.363636363636367</v>
      </c>
      <c r="F76" s="49"/>
    </row>
    <row r="77" spans="1:9" ht="24.95" customHeight="1" x14ac:dyDescent="0.25">
      <c r="A77" s="2">
        <v>67</v>
      </c>
      <c r="B77" s="4">
        <v>170804130109</v>
      </c>
      <c r="C77" s="4">
        <v>38.888888888888886</v>
      </c>
      <c r="D77" s="3"/>
      <c r="E77" s="4">
        <v>35.454545454545453</v>
      </c>
      <c r="F77" s="49"/>
    </row>
    <row r="78" spans="1:9" ht="24.95" customHeight="1" x14ac:dyDescent="0.25">
      <c r="A78" s="2">
        <v>68</v>
      </c>
      <c r="B78" s="4">
        <v>170804130110</v>
      </c>
      <c r="C78" s="4">
        <v>43.333333333333336</v>
      </c>
      <c r="D78" s="3"/>
      <c r="E78" s="4">
        <v>42.727272727272727</v>
      </c>
      <c r="F78" s="49"/>
    </row>
    <row r="79" spans="1:9" ht="24.95" customHeight="1" x14ac:dyDescent="0.25">
      <c r="A79" s="2">
        <v>69</v>
      </c>
      <c r="B79" s="4">
        <v>170804130112</v>
      </c>
      <c r="C79" s="4">
        <v>43.333333333333336</v>
      </c>
      <c r="D79" s="3"/>
      <c r="E79" s="4">
        <v>47.272727272727273</v>
      </c>
      <c r="F79" s="49"/>
      <c r="G79" s="5"/>
    </row>
    <row r="80" spans="1:9" ht="24.95" customHeight="1" x14ac:dyDescent="0.25">
      <c r="A80" s="2">
        <v>70</v>
      </c>
      <c r="B80" s="4">
        <v>170804130113</v>
      </c>
      <c r="C80" s="4">
        <v>41.111111111111114</v>
      </c>
      <c r="D80" s="112"/>
      <c r="E80" s="4">
        <v>48.18181818181818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170804130117</v>
      </c>
      <c r="C81" s="4">
        <v>41.111111111111114</v>
      </c>
      <c r="D81" s="112"/>
      <c r="E81" s="4">
        <v>47.272727272727273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170804130118</v>
      </c>
      <c r="C82" s="4">
        <v>43.333333333333336</v>
      </c>
      <c r="D82" s="3"/>
      <c r="E82" s="4">
        <v>45.454545454545453</v>
      </c>
      <c r="F82" s="49"/>
      <c r="G82" s="5"/>
      <c r="H82"/>
      <c r="I82"/>
    </row>
    <row r="83" spans="1:23" x14ac:dyDescent="0.25">
      <c r="A83" s="2">
        <v>73</v>
      </c>
      <c r="B83" s="4">
        <v>170804130119</v>
      </c>
      <c r="C83" s="4">
        <v>42.222222222222221</v>
      </c>
      <c r="D83" s="5"/>
      <c r="E83" s="4">
        <v>46.363636363636367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170804130120</v>
      </c>
      <c r="C84" s="4">
        <v>42.222222222222221</v>
      </c>
      <c r="D84" s="115"/>
      <c r="E84" s="4">
        <v>46.363636363636367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4">
        <v>43.333333333333336</v>
      </c>
      <c r="D85" s="5"/>
      <c r="E85" s="4">
        <v>34.545454545454547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170804130124</v>
      </c>
      <c r="C86" s="4">
        <v>38.888888888888886</v>
      </c>
      <c r="D86" s="116"/>
      <c r="E86" s="4">
        <v>48.18181818181818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170804130125</v>
      </c>
      <c r="C87" s="4">
        <v>44.444444444444443</v>
      </c>
      <c r="D87" s="5"/>
      <c r="E87" s="4">
        <v>46.363636363636367</v>
      </c>
      <c r="F87" s="5"/>
      <c r="G87" s="5"/>
      <c r="H87"/>
      <c r="I87"/>
    </row>
    <row r="88" spans="1:23" x14ac:dyDescent="0.25">
      <c r="A88" s="2">
        <v>78</v>
      </c>
      <c r="B88" s="4">
        <v>170804130126</v>
      </c>
      <c r="C88" s="4">
        <v>41.111111111111114</v>
      </c>
      <c r="D88" s="5"/>
      <c r="E88" s="4">
        <v>47.272727272727273</v>
      </c>
      <c r="F88" s="5"/>
      <c r="G88" s="5"/>
      <c r="H88"/>
      <c r="I88"/>
    </row>
    <row r="89" spans="1:23" x14ac:dyDescent="0.25">
      <c r="A89" s="2">
        <v>79</v>
      </c>
      <c r="B89" s="4">
        <v>170804130127</v>
      </c>
      <c r="C89" s="4">
        <v>37.777777777777779</v>
      </c>
      <c r="D89" s="5"/>
      <c r="E89" s="4">
        <v>43.636363636363633</v>
      </c>
      <c r="F89" s="5"/>
      <c r="G89" s="5"/>
      <c r="H89"/>
      <c r="I89"/>
    </row>
    <row r="90" spans="1:23" x14ac:dyDescent="0.25">
      <c r="A90" s="2">
        <v>80</v>
      </c>
      <c r="B90" s="4">
        <v>170804130128</v>
      </c>
      <c r="C90" s="4">
        <v>44.444444444444443</v>
      </c>
      <c r="D90" s="5"/>
      <c r="E90" s="4">
        <v>49.090909090909093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170804130131</v>
      </c>
      <c r="C91" s="4">
        <v>35.555555555555557</v>
      </c>
      <c r="D91" s="5"/>
      <c r="E91" s="4">
        <v>41.81818181818182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4">
        <v>36.666666666666664</v>
      </c>
      <c r="D92" s="5"/>
      <c r="E92" s="4">
        <v>44.545454545454547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170804130133</v>
      </c>
      <c r="C93" s="4">
        <v>40</v>
      </c>
      <c r="D93" s="5"/>
      <c r="E93" s="4">
        <v>46.363636363636367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170804130134</v>
      </c>
      <c r="C94" s="4">
        <v>38.888888888888886</v>
      </c>
      <c r="D94" s="5"/>
      <c r="E94" s="4">
        <v>44.545454545454547</v>
      </c>
      <c r="F94" s="5"/>
      <c r="G94" s="5"/>
      <c r="H94"/>
      <c r="I94"/>
    </row>
    <row r="95" spans="1:23" x14ac:dyDescent="0.25">
      <c r="A95" s="2">
        <v>85</v>
      </c>
      <c r="B95" s="4">
        <v>170804130136</v>
      </c>
      <c r="C95" s="4">
        <v>40</v>
      </c>
      <c r="D95" s="5"/>
      <c r="E95" s="4">
        <v>45.454545454545453</v>
      </c>
      <c r="F95" s="5"/>
      <c r="G95" s="5"/>
      <c r="H95"/>
      <c r="I95"/>
    </row>
    <row r="96" spans="1:23" x14ac:dyDescent="0.25">
      <c r="A96" s="2">
        <v>86</v>
      </c>
      <c r="B96" s="4">
        <v>170804130137</v>
      </c>
      <c r="C96" s="4">
        <v>41.111111111111114</v>
      </c>
      <c r="D96" s="5"/>
      <c r="E96" s="4">
        <v>45.454545454545453</v>
      </c>
      <c r="F96" s="5"/>
      <c r="G96" s="5"/>
      <c r="H96"/>
      <c r="I96"/>
    </row>
    <row r="97" spans="1:23" x14ac:dyDescent="0.25">
      <c r="A97" s="2">
        <v>87</v>
      </c>
      <c r="B97" s="4">
        <v>170804130139</v>
      </c>
      <c r="C97" s="4">
        <v>40</v>
      </c>
      <c r="D97" s="5"/>
      <c r="E97" s="4">
        <v>45.454545454545453</v>
      </c>
      <c r="F97" s="5"/>
      <c r="G97" s="5"/>
      <c r="H97"/>
      <c r="I97"/>
    </row>
    <row r="98" spans="1:23" x14ac:dyDescent="0.25">
      <c r="A98" s="2">
        <v>88</v>
      </c>
      <c r="B98" s="4">
        <v>170804130140</v>
      </c>
      <c r="C98" s="4">
        <v>44.444444444444443</v>
      </c>
      <c r="D98" s="5"/>
      <c r="E98" s="4">
        <v>47.272727272727273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170804130142</v>
      </c>
      <c r="C99" s="4">
        <v>38.888888888888886</v>
      </c>
      <c r="D99" s="5"/>
      <c r="E99" s="4">
        <v>45.454545454545453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4">
        <v>41.111111111111114</v>
      </c>
      <c r="D100" s="5"/>
      <c r="E100" s="4">
        <v>46.363636363636367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170804130144</v>
      </c>
      <c r="C101" s="4">
        <v>45.555555555555557</v>
      </c>
      <c r="D101" s="5"/>
      <c r="E101" s="4">
        <v>46.363636363636367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170804130145</v>
      </c>
      <c r="C102" s="4">
        <v>42.222222222222221</v>
      </c>
      <c r="D102" s="5"/>
      <c r="E102" s="4">
        <v>45.454545454545453</v>
      </c>
      <c r="F102" s="5"/>
      <c r="G102" s="5"/>
      <c r="H102"/>
      <c r="I102"/>
    </row>
    <row r="103" spans="1:23" x14ac:dyDescent="0.25">
      <c r="A103" s="2">
        <v>93</v>
      </c>
      <c r="B103" s="4">
        <v>170804130146</v>
      </c>
      <c r="C103" s="4">
        <v>42.222222222222221</v>
      </c>
      <c r="E103" s="4">
        <v>46.363636363636367</v>
      </c>
      <c r="G103" s="5"/>
      <c r="H103"/>
      <c r="I103"/>
    </row>
    <row r="104" spans="1:23" x14ac:dyDescent="0.25">
      <c r="A104" s="2">
        <v>94</v>
      </c>
      <c r="B104" s="4">
        <v>170804130147</v>
      </c>
      <c r="C104" s="4">
        <v>44.444444444444443</v>
      </c>
      <c r="E104" s="4">
        <v>47.272727272727273</v>
      </c>
      <c r="H104"/>
      <c r="I104"/>
    </row>
    <row r="105" spans="1:23" x14ac:dyDescent="0.25">
      <c r="A105" s="2">
        <v>95</v>
      </c>
      <c r="B105" s="4">
        <v>170804130148</v>
      </c>
      <c r="C105" s="4">
        <v>38.888888888888886</v>
      </c>
      <c r="E105" s="4">
        <v>45.454545454545453</v>
      </c>
    </row>
    <row r="106" spans="1:23" x14ac:dyDescent="0.25">
      <c r="A106" s="2">
        <v>96</v>
      </c>
      <c r="B106" s="4">
        <v>170804130149</v>
      </c>
      <c r="C106" s="4">
        <v>40</v>
      </c>
      <c r="E106" s="4">
        <v>45.454545454545453</v>
      </c>
    </row>
    <row r="107" spans="1:23" x14ac:dyDescent="0.25">
      <c r="A107" s="2">
        <v>97</v>
      </c>
      <c r="B107" s="4">
        <v>170804130150</v>
      </c>
      <c r="C107" s="4">
        <v>46.666666666666664</v>
      </c>
      <c r="E107" s="4">
        <v>34.545454545454547</v>
      </c>
    </row>
    <row r="108" spans="1:23" x14ac:dyDescent="0.25">
      <c r="A108" s="2">
        <v>98</v>
      </c>
      <c r="B108" s="4">
        <v>170804130151</v>
      </c>
      <c r="C108" s="4">
        <v>38.888888888888886</v>
      </c>
      <c r="E108" s="4">
        <v>47.272727272727273</v>
      </c>
    </row>
    <row r="109" spans="1:23" x14ac:dyDescent="0.25">
      <c r="A109" s="2">
        <v>99</v>
      </c>
      <c r="B109" s="4">
        <v>170804130152</v>
      </c>
      <c r="C109" s="4">
        <v>41.111111111111114</v>
      </c>
      <c r="E109" s="4">
        <v>47.272727272727273</v>
      </c>
    </row>
    <row r="110" spans="1:23" x14ac:dyDescent="0.25">
      <c r="A110" s="2">
        <v>100</v>
      </c>
      <c r="B110" s="4">
        <v>170804130154</v>
      </c>
      <c r="C110" s="4">
        <v>45.555555555555557</v>
      </c>
      <c r="E110" s="4">
        <v>49.090909090909093</v>
      </c>
    </row>
    <row r="111" spans="1:23" x14ac:dyDescent="0.25">
      <c r="A111" s="2">
        <v>101</v>
      </c>
      <c r="B111" s="4">
        <v>170804130155</v>
      </c>
      <c r="C111" s="4">
        <v>43.333333333333336</v>
      </c>
      <c r="E111" s="4">
        <v>46.363636363636367</v>
      </c>
    </row>
    <row r="112" spans="1:23" x14ac:dyDescent="0.25">
      <c r="A112" s="2">
        <v>102</v>
      </c>
      <c r="B112" s="4">
        <v>170804130157</v>
      </c>
      <c r="C112" s="4">
        <v>44.444444444444443</v>
      </c>
      <c r="E112" s="4">
        <v>46.363636363636367</v>
      </c>
    </row>
    <row r="113" spans="1:5" x14ac:dyDescent="0.25">
      <c r="A113" s="2">
        <v>103</v>
      </c>
      <c r="B113" s="4">
        <v>170804130158</v>
      </c>
      <c r="C113" s="4">
        <v>34.444444444444443</v>
      </c>
      <c r="E113" s="4">
        <v>38.18181818181818</v>
      </c>
    </row>
    <row r="114" spans="1:5" x14ac:dyDescent="0.25">
      <c r="A114" s="2">
        <v>104</v>
      </c>
      <c r="B114" s="4">
        <v>170804130159</v>
      </c>
      <c r="C114" s="4">
        <v>40</v>
      </c>
      <c r="E114" s="4">
        <v>41.81818181818182</v>
      </c>
    </row>
    <row r="115" spans="1:5" x14ac:dyDescent="0.25">
      <c r="A115" s="2">
        <v>105</v>
      </c>
      <c r="B115" s="4">
        <v>170804130160</v>
      </c>
      <c r="C115" s="4">
        <v>43.333333333333336</v>
      </c>
      <c r="E115" s="4">
        <v>50</v>
      </c>
    </row>
    <row r="116" spans="1:5" x14ac:dyDescent="0.25">
      <c r="A116" s="2">
        <v>106</v>
      </c>
      <c r="B116" s="4">
        <v>170804130161</v>
      </c>
      <c r="C116" s="4">
        <v>28.888888888888889</v>
      </c>
      <c r="E116" s="4">
        <v>0</v>
      </c>
    </row>
    <row r="117" spans="1:5" x14ac:dyDescent="0.25">
      <c r="A117" s="2">
        <v>107</v>
      </c>
      <c r="B117" s="4">
        <v>170804130162</v>
      </c>
      <c r="C117" s="4">
        <v>40</v>
      </c>
      <c r="E117" s="4">
        <v>49.090909090909093</v>
      </c>
    </row>
    <row r="118" spans="1:5" x14ac:dyDescent="0.25">
      <c r="A118" s="2">
        <v>108</v>
      </c>
      <c r="B118" s="4">
        <v>170804130163</v>
      </c>
      <c r="C118" s="4">
        <v>41.111111111111114</v>
      </c>
      <c r="E118" s="4">
        <v>45.454545454545453</v>
      </c>
    </row>
    <row r="119" spans="1:5" x14ac:dyDescent="0.25">
      <c r="A119" s="2">
        <v>109</v>
      </c>
      <c r="B119" s="4">
        <v>170804130167</v>
      </c>
      <c r="C119" s="4">
        <v>42.222222222222221</v>
      </c>
      <c r="E119" s="4">
        <v>48.18181818181818</v>
      </c>
    </row>
    <row r="120" spans="1:5" x14ac:dyDescent="0.25">
      <c r="A120" s="2">
        <v>110</v>
      </c>
      <c r="B120" s="4">
        <v>170804130168</v>
      </c>
      <c r="C120" s="4">
        <v>27.777777777777779</v>
      </c>
      <c r="E120" s="4">
        <v>38.18181818181818</v>
      </c>
    </row>
    <row r="121" spans="1:5" x14ac:dyDescent="0.25">
      <c r="A121" s="2">
        <v>111</v>
      </c>
      <c r="B121" s="4">
        <v>170804130169</v>
      </c>
      <c r="C121" s="4">
        <v>40</v>
      </c>
      <c r="E121" s="4">
        <v>44.545454545454547</v>
      </c>
    </row>
    <row r="122" spans="1:5" x14ac:dyDescent="0.25">
      <c r="A122" s="2">
        <v>112</v>
      </c>
      <c r="B122" s="4">
        <v>170804130171</v>
      </c>
      <c r="C122" s="4">
        <v>35.555555555555557</v>
      </c>
      <c r="E122" s="4">
        <v>44.545454545454547</v>
      </c>
    </row>
    <row r="123" spans="1:5" x14ac:dyDescent="0.25">
      <c r="A123" s="2">
        <v>113</v>
      </c>
      <c r="B123" s="4">
        <v>170804130172</v>
      </c>
      <c r="C123" s="4">
        <v>42.222222222222221</v>
      </c>
      <c r="E123" s="4">
        <v>47.272727272727273</v>
      </c>
    </row>
    <row r="124" spans="1:5" x14ac:dyDescent="0.25">
      <c r="A124" s="2">
        <v>114</v>
      </c>
      <c r="B124" s="4">
        <v>170804130173</v>
      </c>
      <c r="C124" s="4">
        <v>41.111111111111114</v>
      </c>
      <c r="E124" s="4">
        <v>45.454545454545453</v>
      </c>
    </row>
    <row r="125" spans="1:5" x14ac:dyDescent="0.25">
      <c r="A125" s="2">
        <v>115</v>
      </c>
      <c r="B125" s="4">
        <v>170804130174</v>
      </c>
      <c r="C125" s="4">
        <v>41.111111111111114</v>
      </c>
      <c r="E125" s="4">
        <v>43.636363636363633</v>
      </c>
    </row>
    <row r="126" spans="1:5" x14ac:dyDescent="0.25">
      <c r="A126" s="2">
        <v>116</v>
      </c>
      <c r="B126" s="4">
        <v>170804130176</v>
      </c>
      <c r="C126" s="4">
        <v>45.555555555555557</v>
      </c>
      <c r="E126" s="4">
        <v>49.090909090909093</v>
      </c>
    </row>
    <row r="127" spans="1:5" x14ac:dyDescent="0.25">
      <c r="A127" s="2">
        <v>117</v>
      </c>
      <c r="B127" s="4">
        <v>170804130177</v>
      </c>
      <c r="C127" s="4">
        <v>42.222222222222221</v>
      </c>
      <c r="E127" s="4">
        <v>48.18181818181818</v>
      </c>
    </row>
    <row r="128" spans="1:5" x14ac:dyDescent="0.25">
      <c r="A128" s="2">
        <v>118</v>
      </c>
      <c r="B128" s="4">
        <v>170804130178</v>
      </c>
      <c r="C128" s="4">
        <v>30</v>
      </c>
      <c r="E128" s="4">
        <v>37.272727272727273</v>
      </c>
    </row>
    <row r="129" spans="1:5" x14ac:dyDescent="0.25">
      <c r="A129" s="2">
        <v>119</v>
      </c>
      <c r="B129" s="4">
        <v>170804130179</v>
      </c>
      <c r="C129" s="4">
        <v>33.333333333333336</v>
      </c>
      <c r="E129" s="4">
        <v>42.727272727272727</v>
      </c>
    </row>
    <row r="130" spans="1:5" x14ac:dyDescent="0.25">
      <c r="A130" s="2">
        <v>120</v>
      </c>
      <c r="B130" s="4">
        <v>170804130180</v>
      </c>
      <c r="C130" s="4">
        <v>42.222222222222221</v>
      </c>
      <c r="E130" s="4">
        <v>46.363636363636367</v>
      </c>
    </row>
    <row r="131" spans="1:5" x14ac:dyDescent="0.25">
      <c r="A131" s="2">
        <v>121</v>
      </c>
      <c r="B131" s="4">
        <v>170804130181</v>
      </c>
      <c r="C131" s="4">
        <v>41.111111111111114</v>
      </c>
      <c r="E131" s="4">
        <v>45.454545454545453</v>
      </c>
    </row>
    <row r="132" spans="1:5" x14ac:dyDescent="0.25">
      <c r="A132" s="2">
        <v>122</v>
      </c>
      <c r="B132" s="4">
        <v>170804130185</v>
      </c>
      <c r="C132" s="4">
        <v>45.555555555555557</v>
      </c>
      <c r="E132" s="4">
        <v>49.090909090909093</v>
      </c>
    </row>
    <row r="133" spans="1:5" x14ac:dyDescent="0.25">
      <c r="A133" s="2">
        <v>123</v>
      </c>
      <c r="B133" s="4">
        <v>170804130186</v>
      </c>
      <c r="C133" s="4">
        <v>45.555555555555557</v>
      </c>
      <c r="E133" s="4">
        <v>45.454545454545453</v>
      </c>
    </row>
    <row r="134" spans="1:5" x14ac:dyDescent="0.25">
      <c r="A134" s="2">
        <v>124</v>
      </c>
      <c r="B134" s="4">
        <v>170804130187</v>
      </c>
      <c r="C134" s="4">
        <v>38.888888888888886</v>
      </c>
      <c r="E134" s="4">
        <v>44.545454545454547</v>
      </c>
    </row>
    <row r="135" spans="1:5" x14ac:dyDescent="0.25">
      <c r="A135" s="2">
        <v>125</v>
      </c>
      <c r="B135" s="4">
        <v>170804130188</v>
      </c>
      <c r="C135" s="4">
        <v>45.555555555555557</v>
      </c>
      <c r="E135" s="4">
        <v>46.363636363636367</v>
      </c>
    </row>
    <row r="136" spans="1:5" x14ac:dyDescent="0.25">
      <c r="A136" s="2">
        <v>126</v>
      </c>
      <c r="B136" s="4">
        <v>170804130189</v>
      </c>
      <c r="C136" s="4">
        <v>43.333333333333336</v>
      </c>
      <c r="E136" s="4">
        <v>48.18181818181818</v>
      </c>
    </row>
    <row r="137" spans="1:5" x14ac:dyDescent="0.25">
      <c r="A137" s="2">
        <v>127</v>
      </c>
      <c r="B137" s="4">
        <v>170804130190</v>
      </c>
      <c r="C137" s="4">
        <v>45.555555555555557</v>
      </c>
      <c r="E137" s="4">
        <v>50</v>
      </c>
    </row>
    <row r="138" spans="1:5" x14ac:dyDescent="0.25">
      <c r="A138" s="2">
        <v>128</v>
      </c>
      <c r="B138" s="4">
        <v>170804130191</v>
      </c>
      <c r="C138" s="4">
        <v>43.333333333333336</v>
      </c>
      <c r="E138" s="4">
        <v>48.18181818181818</v>
      </c>
    </row>
    <row r="139" spans="1:5" x14ac:dyDescent="0.25">
      <c r="A139" s="2">
        <v>129</v>
      </c>
      <c r="B139" s="4">
        <v>170804130192</v>
      </c>
      <c r="C139" s="4">
        <v>32.222222222222221</v>
      </c>
      <c r="E139" s="4">
        <v>30</v>
      </c>
    </row>
    <row r="140" spans="1:5" x14ac:dyDescent="0.25">
      <c r="A140" s="2">
        <v>130</v>
      </c>
      <c r="B140" s="4">
        <v>170804130195</v>
      </c>
      <c r="C140" s="4">
        <v>45.555555555555557</v>
      </c>
      <c r="E140" s="4">
        <v>49.090909090909093</v>
      </c>
    </row>
    <row r="141" spans="1:5" x14ac:dyDescent="0.25">
      <c r="A141" s="2">
        <v>131</v>
      </c>
      <c r="B141" s="4">
        <v>170804130196</v>
      </c>
      <c r="C141" s="4">
        <v>38.888888888888886</v>
      </c>
      <c r="E141" s="4">
        <v>44.545454545454547</v>
      </c>
    </row>
    <row r="142" spans="1:5" x14ac:dyDescent="0.25">
      <c r="A142" s="2">
        <v>132</v>
      </c>
      <c r="B142" s="4">
        <v>170804130197</v>
      </c>
      <c r="C142" s="4">
        <v>34.444444444444443</v>
      </c>
      <c r="E142" s="4">
        <v>42.727272727272727</v>
      </c>
    </row>
    <row r="143" spans="1:5" x14ac:dyDescent="0.25">
      <c r="A143" s="2">
        <v>133</v>
      </c>
      <c r="B143" s="4">
        <v>170804130198</v>
      </c>
      <c r="C143" s="4">
        <v>36.666666666666664</v>
      </c>
      <c r="E143" s="4">
        <v>35.454545454545453</v>
      </c>
    </row>
    <row r="144" spans="1:5" x14ac:dyDescent="0.25">
      <c r="A144" s="2">
        <v>134</v>
      </c>
      <c r="B144" s="4">
        <v>170804130199</v>
      </c>
      <c r="C144" s="4">
        <v>42.222222222222221</v>
      </c>
      <c r="E144" s="4">
        <v>45.454545454545453</v>
      </c>
    </row>
    <row r="145" spans="1:5" x14ac:dyDescent="0.25">
      <c r="A145" s="2">
        <v>135</v>
      </c>
      <c r="B145" s="4">
        <v>170804130200</v>
      </c>
      <c r="C145" s="4">
        <v>44.444444444444443</v>
      </c>
      <c r="E145" s="4">
        <v>47.272727272727273</v>
      </c>
    </row>
    <row r="146" spans="1:5" x14ac:dyDescent="0.25">
      <c r="A146" s="2">
        <v>136</v>
      </c>
      <c r="B146" s="4">
        <v>170804130202</v>
      </c>
      <c r="C146" s="4">
        <v>46.666666666666664</v>
      </c>
      <c r="E146" s="4">
        <v>46.363636363636367</v>
      </c>
    </row>
    <row r="147" spans="1:5" x14ac:dyDescent="0.25">
      <c r="A147" s="2">
        <v>137</v>
      </c>
      <c r="B147" s="4">
        <v>170804130203</v>
      </c>
      <c r="C147" s="4">
        <v>46.666666666666664</v>
      </c>
      <c r="E147" s="4">
        <v>47.272727272727273</v>
      </c>
    </row>
    <row r="148" spans="1:5" x14ac:dyDescent="0.25">
      <c r="A148" s="2">
        <v>138</v>
      </c>
      <c r="B148" s="4">
        <v>170804130204</v>
      </c>
      <c r="C148" s="4">
        <v>46.666666666666664</v>
      </c>
      <c r="E148" s="4">
        <v>45.454545454545453</v>
      </c>
    </row>
    <row r="149" spans="1:5" x14ac:dyDescent="0.25">
      <c r="A149" s="2">
        <v>139</v>
      </c>
      <c r="B149" s="4">
        <v>170804130205</v>
      </c>
      <c r="C149" s="4">
        <v>38.888888888888886</v>
      </c>
      <c r="E149" s="4">
        <v>44.545454545454547</v>
      </c>
    </row>
    <row r="150" spans="1:5" x14ac:dyDescent="0.25">
      <c r="A150" s="2">
        <v>140</v>
      </c>
      <c r="B150" s="4">
        <v>170804130206</v>
      </c>
      <c r="C150" s="4">
        <v>42.222222222222221</v>
      </c>
      <c r="E150" s="4">
        <v>44.545454545454547</v>
      </c>
    </row>
    <row r="151" spans="1:5" x14ac:dyDescent="0.25">
      <c r="A151" s="2">
        <v>141</v>
      </c>
      <c r="B151" s="4">
        <v>170804130207</v>
      </c>
      <c r="C151" s="4">
        <v>42.222222222222221</v>
      </c>
      <c r="E151" s="4">
        <v>46.363636363636367</v>
      </c>
    </row>
    <row r="152" spans="1:5" x14ac:dyDescent="0.25">
      <c r="A152" s="2">
        <v>142</v>
      </c>
      <c r="B152" s="4">
        <v>170804130208</v>
      </c>
      <c r="C152" s="4">
        <v>41.111111111111114</v>
      </c>
      <c r="E152" s="4">
        <v>38.18181818181818</v>
      </c>
    </row>
    <row r="153" spans="1:5" x14ac:dyDescent="0.25">
      <c r="A153" s="2">
        <v>143</v>
      </c>
      <c r="B153" s="4">
        <v>170804130209</v>
      </c>
      <c r="C153" s="4">
        <v>45.555555555555557</v>
      </c>
      <c r="E153" s="4">
        <v>49.090909090909093</v>
      </c>
    </row>
    <row r="154" spans="1:5" x14ac:dyDescent="0.25">
      <c r="A154" s="2">
        <v>144</v>
      </c>
      <c r="B154" s="4">
        <v>170804130211</v>
      </c>
      <c r="C154" s="4">
        <v>41.111111111111114</v>
      </c>
      <c r="E154" s="4">
        <v>49.090909090909093</v>
      </c>
    </row>
    <row r="155" spans="1:5" x14ac:dyDescent="0.25">
      <c r="A155" s="2">
        <v>145</v>
      </c>
      <c r="B155" s="4">
        <v>170804130212</v>
      </c>
      <c r="C155" s="4">
        <v>41.111111111111114</v>
      </c>
      <c r="E155" s="4">
        <v>46.363636363636367</v>
      </c>
    </row>
    <row r="156" spans="1:5" x14ac:dyDescent="0.25">
      <c r="A156" s="2">
        <v>146</v>
      </c>
      <c r="B156" s="4">
        <v>170804130213</v>
      </c>
      <c r="C156" s="4">
        <v>40</v>
      </c>
      <c r="E156" s="4">
        <v>49.090909090909093</v>
      </c>
    </row>
    <row r="157" spans="1:5" x14ac:dyDescent="0.25">
      <c r="A157" s="2">
        <v>147</v>
      </c>
      <c r="B157" s="4">
        <v>170804130214</v>
      </c>
      <c r="C157" s="4">
        <v>41.111111111111114</v>
      </c>
      <c r="E157" s="4">
        <v>47.272727272727273</v>
      </c>
    </row>
    <row r="158" spans="1:5" x14ac:dyDescent="0.25">
      <c r="A158" s="2">
        <v>148</v>
      </c>
      <c r="B158" s="4">
        <v>170804130216</v>
      </c>
      <c r="C158" s="4">
        <v>43.333333333333336</v>
      </c>
      <c r="E158" s="4">
        <v>44.545454545454547</v>
      </c>
    </row>
    <row r="159" spans="1:5" x14ac:dyDescent="0.25">
      <c r="A159" s="2">
        <v>149</v>
      </c>
      <c r="B159" s="4">
        <v>170804130217</v>
      </c>
      <c r="C159" s="4">
        <v>41.111111111111114</v>
      </c>
      <c r="E159" s="4">
        <v>47.272727272727273</v>
      </c>
    </row>
    <row r="160" spans="1:5" x14ac:dyDescent="0.25">
      <c r="A160" s="2">
        <v>150</v>
      </c>
      <c r="B160" s="4">
        <v>170804130218</v>
      </c>
      <c r="C160" s="4">
        <v>42.222222222222221</v>
      </c>
      <c r="E160" s="4">
        <v>48.18181818181818</v>
      </c>
    </row>
    <row r="161" spans="1:5" x14ac:dyDescent="0.25">
      <c r="A161" s="2">
        <v>151</v>
      </c>
      <c r="B161" s="4">
        <v>170804130220</v>
      </c>
      <c r="C161" s="4">
        <v>42.222222222222221</v>
      </c>
      <c r="E161" s="4">
        <v>47.272727272727273</v>
      </c>
    </row>
    <row r="162" spans="1:5" x14ac:dyDescent="0.25">
      <c r="A162" s="2">
        <v>152</v>
      </c>
      <c r="B162" s="4">
        <v>170804130221</v>
      </c>
      <c r="C162" s="4">
        <v>44.444444444444443</v>
      </c>
      <c r="E162" s="4">
        <v>49.090909090909093</v>
      </c>
    </row>
    <row r="163" spans="1:5" x14ac:dyDescent="0.25">
      <c r="A163" s="2">
        <v>153</v>
      </c>
      <c r="B163" s="4">
        <v>170804130222</v>
      </c>
      <c r="C163" s="4">
        <v>42.222222222222221</v>
      </c>
      <c r="E163" s="4">
        <v>46.363636363636367</v>
      </c>
    </row>
    <row r="164" spans="1:5" x14ac:dyDescent="0.25">
      <c r="A164" s="2">
        <v>154</v>
      </c>
      <c r="B164" s="4">
        <v>170804130223</v>
      </c>
      <c r="C164" s="4">
        <v>44.444444444444443</v>
      </c>
      <c r="E164" s="4">
        <v>47.272727272727273</v>
      </c>
    </row>
    <row r="165" spans="1:5" x14ac:dyDescent="0.25">
      <c r="A165" s="2">
        <v>155</v>
      </c>
      <c r="B165" s="4">
        <v>170804130224</v>
      </c>
      <c r="C165" s="4">
        <v>45.555555555555557</v>
      </c>
      <c r="E165" s="4">
        <v>48.18181818181818</v>
      </c>
    </row>
    <row r="166" spans="1:5" x14ac:dyDescent="0.25">
      <c r="A166" s="2">
        <v>156</v>
      </c>
      <c r="B166" s="4">
        <v>170804130226</v>
      </c>
      <c r="C166" s="4">
        <v>41.111111111111114</v>
      </c>
      <c r="E166" s="4">
        <v>48.18181818181818</v>
      </c>
    </row>
    <row r="167" spans="1:5" x14ac:dyDescent="0.25">
      <c r="A167" s="2">
        <v>157</v>
      </c>
      <c r="B167" s="4">
        <v>170804130227</v>
      </c>
      <c r="C167" s="4">
        <v>38.888888888888886</v>
      </c>
      <c r="E167" s="4">
        <v>45.454545454545453</v>
      </c>
    </row>
    <row r="168" spans="1:5" x14ac:dyDescent="0.25">
      <c r="A168" s="2">
        <v>158</v>
      </c>
      <c r="B168" s="4">
        <v>170804130229</v>
      </c>
      <c r="C168" s="4">
        <v>44.444444444444443</v>
      </c>
      <c r="E168" s="4">
        <v>48.18181818181818</v>
      </c>
    </row>
    <row r="169" spans="1:5" x14ac:dyDescent="0.25">
      <c r="A169" s="2">
        <v>159</v>
      </c>
      <c r="B169" s="4">
        <v>170804130231</v>
      </c>
      <c r="C169" s="4">
        <v>45.555555555555557</v>
      </c>
      <c r="E169" s="4">
        <v>46.363636363636367</v>
      </c>
    </row>
    <row r="170" spans="1:5" x14ac:dyDescent="0.25">
      <c r="A170" s="2">
        <v>160</v>
      </c>
      <c r="B170" s="4">
        <v>170804130233</v>
      </c>
      <c r="C170" s="4">
        <v>43.333333333333336</v>
      </c>
      <c r="E170" s="4">
        <v>50</v>
      </c>
    </row>
    <row r="171" spans="1:5" x14ac:dyDescent="0.25">
      <c r="A171" s="2">
        <v>161</v>
      </c>
      <c r="B171" s="4">
        <v>170804130234</v>
      </c>
      <c r="C171" s="4">
        <v>44.444444444444443</v>
      </c>
      <c r="E171" s="4">
        <v>50</v>
      </c>
    </row>
    <row r="172" spans="1:5" x14ac:dyDescent="0.25">
      <c r="A172" s="2">
        <v>162</v>
      </c>
      <c r="B172" s="4">
        <v>170804130241</v>
      </c>
      <c r="C172" s="4">
        <v>36.666666666666664</v>
      </c>
      <c r="E172" s="4">
        <v>21.818181818181817</v>
      </c>
    </row>
    <row r="173" spans="1:5" x14ac:dyDescent="0.25">
      <c r="A173" s="2">
        <v>163</v>
      </c>
      <c r="B173" s="4">
        <v>170804130242</v>
      </c>
      <c r="C173" s="4">
        <v>43.333333333333336</v>
      </c>
      <c r="E173" s="4">
        <v>45.454545454545453</v>
      </c>
    </row>
    <row r="174" spans="1:5" x14ac:dyDescent="0.25">
      <c r="A174" s="2">
        <v>164</v>
      </c>
      <c r="B174" s="4">
        <v>170804130243</v>
      </c>
      <c r="C174" s="4">
        <v>38.888888888888886</v>
      </c>
      <c r="E174" s="4">
        <v>50</v>
      </c>
    </row>
    <row r="175" spans="1:5" x14ac:dyDescent="0.25">
      <c r="A175" s="2">
        <v>165</v>
      </c>
      <c r="B175" s="4">
        <v>170804130244</v>
      </c>
      <c r="C175" s="4">
        <v>42.222222222222221</v>
      </c>
      <c r="E175" s="4">
        <v>44.545454545454547</v>
      </c>
    </row>
    <row r="176" spans="1:5" x14ac:dyDescent="0.25">
      <c r="A176" s="2">
        <v>166</v>
      </c>
      <c r="B176" s="4">
        <v>170804130245</v>
      </c>
      <c r="C176" s="4">
        <v>42.222222222222221</v>
      </c>
      <c r="E176" s="4">
        <v>49.090909090909093</v>
      </c>
    </row>
    <row r="177" spans="1:5" x14ac:dyDescent="0.25">
      <c r="A177" s="2">
        <v>167</v>
      </c>
      <c r="B177" s="4">
        <v>170804130246</v>
      </c>
      <c r="C177" s="4">
        <v>27.777777777777779</v>
      </c>
      <c r="E177" s="4">
        <v>48.18181818181818</v>
      </c>
    </row>
    <row r="178" spans="1:5" x14ac:dyDescent="0.25">
      <c r="A178" s="2">
        <v>168</v>
      </c>
      <c r="B178" s="4">
        <v>170804130247</v>
      </c>
      <c r="C178" s="4">
        <v>36.666666666666664</v>
      </c>
      <c r="E178" s="4">
        <v>47.272727272727273</v>
      </c>
    </row>
    <row r="179" spans="1:5" x14ac:dyDescent="0.25">
      <c r="A179" s="2">
        <v>169</v>
      </c>
      <c r="B179" s="4">
        <v>170804130248</v>
      </c>
      <c r="C179" s="4">
        <v>45.555555555555557</v>
      </c>
      <c r="E179" s="4">
        <v>48.18181818181818</v>
      </c>
    </row>
    <row r="180" spans="1:5" x14ac:dyDescent="0.25">
      <c r="A180" s="2">
        <v>170</v>
      </c>
      <c r="B180" s="4">
        <v>170804130249</v>
      </c>
      <c r="C180" s="4">
        <v>45.555555555555557</v>
      </c>
      <c r="E180" s="4">
        <v>48.18181818181818</v>
      </c>
    </row>
    <row r="181" spans="1:5" x14ac:dyDescent="0.25">
      <c r="A181" s="2">
        <v>171</v>
      </c>
      <c r="B181" s="4">
        <v>170804130250</v>
      </c>
      <c r="C181" s="4">
        <v>25.555555555555557</v>
      </c>
      <c r="E181" s="4">
        <v>43.636363636363633</v>
      </c>
    </row>
    <row r="182" spans="1:5" x14ac:dyDescent="0.25">
      <c r="A182" s="2">
        <v>172</v>
      </c>
      <c r="B182" s="4">
        <v>170804130253</v>
      </c>
      <c r="C182" s="4">
        <v>32.222222222222221</v>
      </c>
      <c r="E182" s="4">
        <v>35.454545454545453</v>
      </c>
    </row>
    <row r="183" spans="1:5" x14ac:dyDescent="0.25">
      <c r="A183" s="2">
        <v>173</v>
      </c>
      <c r="B183" s="4">
        <v>170804130254</v>
      </c>
      <c r="C183" s="4">
        <v>44.444444444444443</v>
      </c>
      <c r="E183" s="4">
        <v>48.18181818181818</v>
      </c>
    </row>
    <row r="184" spans="1:5" x14ac:dyDescent="0.25">
      <c r="A184" s="2">
        <v>174</v>
      </c>
      <c r="B184" s="4">
        <v>170804130255</v>
      </c>
      <c r="C184" s="4">
        <v>44.444444444444443</v>
      </c>
      <c r="E184" s="4">
        <v>49.090909090909093</v>
      </c>
    </row>
    <row r="185" spans="1:5" x14ac:dyDescent="0.25">
      <c r="A185" s="2">
        <v>175</v>
      </c>
      <c r="B185" s="4">
        <v>170804130256</v>
      </c>
      <c r="C185" s="4">
        <v>44.444444444444443</v>
      </c>
      <c r="E185" s="4">
        <v>46.363636363636367</v>
      </c>
    </row>
    <row r="186" spans="1:5" x14ac:dyDescent="0.25">
      <c r="A186" s="2">
        <v>176</v>
      </c>
      <c r="B186" s="4">
        <v>170804130257</v>
      </c>
      <c r="C186" s="4">
        <v>31.111111111111111</v>
      </c>
      <c r="E186" s="4">
        <v>46.363636363636367</v>
      </c>
    </row>
    <row r="187" spans="1:5" x14ac:dyDescent="0.25">
      <c r="A187" s="2">
        <v>177</v>
      </c>
      <c r="B187" s="4">
        <v>170804130258</v>
      </c>
      <c r="C187" s="4">
        <v>44.444444444444443</v>
      </c>
      <c r="E187" s="4">
        <v>49.090909090909093</v>
      </c>
    </row>
    <row r="188" spans="1:5" x14ac:dyDescent="0.25">
      <c r="A188" s="2">
        <v>178</v>
      </c>
      <c r="B188" s="4">
        <v>170804130259</v>
      </c>
      <c r="C188" s="4">
        <v>38.888888888888886</v>
      </c>
      <c r="E188" s="4">
        <v>46.363636363636367</v>
      </c>
    </row>
    <row r="189" spans="1:5" x14ac:dyDescent="0.25">
      <c r="A189" s="2">
        <v>179</v>
      </c>
      <c r="B189" s="4">
        <v>170804130260</v>
      </c>
      <c r="C189" s="4">
        <v>43.333333333333336</v>
      </c>
      <c r="E189" s="4">
        <v>46.363636363636367</v>
      </c>
    </row>
    <row r="190" spans="1:5" x14ac:dyDescent="0.25">
      <c r="A190" s="2">
        <v>180</v>
      </c>
      <c r="B190" s="4">
        <v>170804130262</v>
      </c>
      <c r="C190" s="4">
        <v>35.555555555555557</v>
      </c>
      <c r="E190" s="4">
        <v>48.18181818181818</v>
      </c>
    </row>
    <row r="191" spans="1:5" x14ac:dyDescent="0.25">
      <c r="A191" s="2">
        <v>181</v>
      </c>
      <c r="B191" s="4">
        <v>170804130263</v>
      </c>
      <c r="C191" s="4">
        <v>40</v>
      </c>
      <c r="E191" s="4">
        <v>45.454545454545453</v>
      </c>
    </row>
    <row r="192" spans="1:5" x14ac:dyDescent="0.25">
      <c r="A192" s="2">
        <v>182</v>
      </c>
      <c r="B192" s="4">
        <v>170804130264</v>
      </c>
      <c r="C192" s="4">
        <v>42.222222222222221</v>
      </c>
      <c r="E192" s="4">
        <v>36.363636363636367</v>
      </c>
    </row>
    <row r="193" spans="1:5" x14ac:dyDescent="0.25">
      <c r="A193" s="2">
        <v>183</v>
      </c>
      <c r="B193" s="4">
        <v>170804130265</v>
      </c>
      <c r="C193" s="4">
        <v>41.111111111111114</v>
      </c>
      <c r="E193" s="4">
        <v>47.272727272727273</v>
      </c>
    </row>
    <row r="194" spans="1:5" x14ac:dyDescent="0.25">
      <c r="A194" s="2">
        <v>184</v>
      </c>
      <c r="B194" s="4">
        <v>170804130266</v>
      </c>
      <c r="C194" s="4">
        <v>42.222222222222221</v>
      </c>
      <c r="E194" s="4">
        <v>50</v>
      </c>
    </row>
    <row r="195" spans="1:5" x14ac:dyDescent="0.25">
      <c r="A195" s="2">
        <v>185</v>
      </c>
      <c r="B195" s="4">
        <v>170804130267</v>
      </c>
      <c r="C195" s="4">
        <v>42.222222222222221</v>
      </c>
      <c r="E195" s="4">
        <v>47.272727272727273</v>
      </c>
    </row>
    <row r="196" spans="1:5" x14ac:dyDescent="0.25">
      <c r="A196" s="2">
        <v>186</v>
      </c>
      <c r="B196" s="4">
        <v>170804130269</v>
      </c>
      <c r="C196" s="4">
        <v>44.444444444444443</v>
      </c>
      <c r="E196" s="4">
        <v>47.272727272727273</v>
      </c>
    </row>
    <row r="197" spans="1:5" x14ac:dyDescent="0.25">
      <c r="A197" s="2">
        <v>187</v>
      </c>
      <c r="B197" s="4">
        <v>170804130270</v>
      </c>
      <c r="C197" s="4">
        <v>42.222222222222221</v>
      </c>
      <c r="E197" s="4">
        <v>46.363636363636367</v>
      </c>
    </row>
    <row r="198" spans="1:5" x14ac:dyDescent="0.25">
      <c r="A198" s="2">
        <v>188</v>
      </c>
      <c r="B198" s="4">
        <v>170804130271</v>
      </c>
      <c r="C198" s="4">
        <v>43.333333333333336</v>
      </c>
      <c r="E198" s="4">
        <v>46.363636363636367</v>
      </c>
    </row>
    <row r="199" spans="1:5" x14ac:dyDescent="0.25">
      <c r="A199" s="2">
        <v>189</v>
      </c>
      <c r="B199" s="4">
        <v>170804130272</v>
      </c>
      <c r="C199" s="4">
        <v>41.111111111111114</v>
      </c>
      <c r="E199" s="4">
        <v>44.545454545454547</v>
      </c>
    </row>
    <row r="200" spans="1:5" x14ac:dyDescent="0.25">
      <c r="A200" s="2">
        <v>190</v>
      </c>
      <c r="B200" s="4">
        <v>170804130273</v>
      </c>
      <c r="C200" s="4">
        <v>45.555555555555557</v>
      </c>
      <c r="E200" s="4">
        <v>49.090909090909093</v>
      </c>
    </row>
    <row r="201" spans="1:5" x14ac:dyDescent="0.25">
      <c r="A201" s="2">
        <v>191</v>
      </c>
      <c r="B201" s="4">
        <v>170804130274</v>
      </c>
      <c r="C201" s="4">
        <v>38.888888888888886</v>
      </c>
      <c r="E201" s="4">
        <v>46.363636363636367</v>
      </c>
    </row>
    <row r="202" spans="1:5" x14ac:dyDescent="0.25">
      <c r="A202" s="2">
        <v>192</v>
      </c>
      <c r="B202" s="4">
        <v>170804130275</v>
      </c>
      <c r="C202" s="4">
        <v>34.444444444444443</v>
      </c>
      <c r="E202" s="4">
        <v>28.181818181818183</v>
      </c>
    </row>
    <row r="203" spans="1:5" x14ac:dyDescent="0.25">
      <c r="A203" s="2">
        <v>193</v>
      </c>
      <c r="B203" s="4">
        <v>170804130276</v>
      </c>
      <c r="C203" s="4">
        <v>38.888888888888886</v>
      </c>
      <c r="E203" s="4">
        <v>46.363636363636367</v>
      </c>
    </row>
    <row r="204" spans="1:5" x14ac:dyDescent="0.25">
      <c r="A204" s="2">
        <v>194</v>
      </c>
      <c r="B204" s="4">
        <v>170804130279</v>
      </c>
      <c r="C204" s="4">
        <v>38.888888888888886</v>
      </c>
      <c r="E204" s="4">
        <v>46.363636363636367</v>
      </c>
    </row>
    <row r="205" spans="1:5" x14ac:dyDescent="0.25">
      <c r="A205" s="2">
        <v>195</v>
      </c>
      <c r="B205" s="4">
        <v>170804130280</v>
      </c>
      <c r="C205" s="4">
        <v>44.444444444444443</v>
      </c>
      <c r="E205" s="4">
        <v>47.272727272727273</v>
      </c>
    </row>
    <row r="206" spans="1:5" x14ac:dyDescent="0.25">
      <c r="A206" s="2">
        <v>196</v>
      </c>
      <c r="B206" s="4">
        <v>170804130281</v>
      </c>
      <c r="C206" s="4">
        <v>43.333333333333336</v>
      </c>
      <c r="E206" s="4">
        <v>46.363636363636367</v>
      </c>
    </row>
    <row r="207" spans="1:5" x14ac:dyDescent="0.25">
      <c r="A207" s="2">
        <v>197</v>
      </c>
      <c r="B207" s="4">
        <v>170804130283</v>
      </c>
      <c r="C207" s="4">
        <v>47.777777777777779</v>
      </c>
      <c r="E207" s="4">
        <v>49.090909090909093</v>
      </c>
    </row>
    <row r="208" spans="1:5" x14ac:dyDescent="0.25">
      <c r="A208" s="2">
        <v>198</v>
      </c>
      <c r="B208" s="4">
        <v>170804130284</v>
      </c>
      <c r="C208" s="4">
        <v>45.555555555555557</v>
      </c>
      <c r="E208" s="4">
        <v>50</v>
      </c>
    </row>
    <row r="209" spans="1:5" x14ac:dyDescent="0.25">
      <c r="A209" s="2">
        <v>199</v>
      </c>
      <c r="B209" s="4">
        <v>170804130285</v>
      </c>
      <c r="C209" s="4">
        <v>46.666666666666664</v>
      </c>
      <c r="E209" s="4">
        <v>49.090909090909093</v>
      </c>
    </row>
    <row r="210" spans="1:5" x14ac:dyDescent="0.25">
      <c r="A210" s="2">
        <v>200</v>
      </c>
      <c r="B210" s="4">
        <v>170804130286</v>
      </c>
      <c r="C210" s="4">
        <v>44.444444444444443</v>
      </c>
      <c r="E210" s="4">
        <v>49.090909090909093</v>
      </c>
    </row>
    <row r="211" spans="1:5" x14ac:dyDescent="0.25">
      <c r="A211" s="2">
        <v>201</v>
      </c>
      <c r="B211" s="4">
        <v>170804130287</v>
      </c>
      <c r="C211" s="4">
        <v>42.222222222222221</v>
      </c>
      <c r="E211" s="4">
        <v>48.18181818181818</v>
      </c>
    </row>
    <row r="212" spans="1:5" x14ac:dyDescent="0.25">
      <c r="A212" s="2">
        <v>202</v>
      </c>
      <c r="B212" s="4">
        <v>170804130288</v>
      </c>
      <c r="C212" s="4">
        <v>45.555555555555557</v>
      </c>
      <c r="E212" s="4">
        <v>47.272727272727273</v>
      </c>
    </row>
    <row r="213" spans="1:5" x14ac:dyDescent="0.25">
      <c r="A213" s="2">
        <v>203</v>
      </c>
      <c r="B213" s="4">
        <v>170804130289</v>
      </c>
      <c r="C213" s="4">
        <v>38.888888888888886</v>
      </c>
      <c r="E213" s="4">
        <v>26.363636363636363</v>
      </c>
    </row>
    <row r="214" spans="1:5" x14ac:dyDescent="0.25">
      <c r="A214" s="2">
        <v>204</v>
      </c>
      <c r="B214" s="4">
        <v>170804130291</v>
      </c>
      <c r="C214" s="4">
        <v>48.888888888888886</v>
      </c>
      <c r="E214" s="4">
        <v>49.090909090909093</v>
      </c>
    </row>
    <row r="215" spans="1:5" x14ac:dyDescent="0.25">
      <c r="A215" s="2">
        <v>205</v>
      </c>
      <c r="B215" s="4">
        <v>170804130292</v>
      </c>
      <c r="C215" s="4">
        <v>38.888888888888886</v>
      </c>
      <c r="E215" s="4">
        <v>47.272727272727273</v>
      </c>
    </row>
    <row r="216" spans="1:5" x14ac:dyDescent="0.25">
      <c r="A216" s="2">
        <v>206</v>
      </c>
      <c r="B216" s="4">
        <v>170804130293</v>
      </c>
      <c r="C216" s="4">
        <v>43.333333333333336</v>
      </c>
      <c r="E216" s="4">
        <v>45.454545454545453</v>
      </c>
    </row>
    <row r="217" spans="1:5" x14ac:dyDescent="0.25">
      <c r="A217" s="2">
        <v>207</v>
      </c>
      <c r="B217" s="4">
        <v>170804130294</v>
      </c>
      <c r="C217" s="4">
        <v>32.222222222222221</v>
      </c>
      <c r="E217" s="4">
        <v>45.454545454545453</v>
      </c>
    </row>
    <row r="218" spans="1:5" x14ac:dyDescent="0.25">
      <c r="A218" s="2">
        <v>208</v>
      </c>
      <c r="B218" s="4">
        <v>170804130295</v>
      </c>
      <c r="C218" s="4">
        <v>38.888888888888886</v>
      </c>
      <c r="E218" s="4">
        <v>47.272727272727273</v>
      </c>
    </row>
    <row r="219" spans="1:5" x14ac:dyDescent="0.25">
      <c r="A219" s="2">
        <v>209</v>
      </c>
      <c r="B219" s="4">
        <v>170804130296</v>
      </c>
      <c r="C219" s="4">
        <v>37.777777777777779</v>
      </c>
      <c r="E219" s="4">
        <v>46.363636363636367</v>
      </c>
    </row>
    <row r="220" spans="1:5" x14ac:dyDescent="0.25">
      <c r="A220" s="2">
        <v>210</v>
      </c>
      <c r="B220" s="4">
        <v>170804130297</v>
      </c>
      <c r="C220" s="4">
        <v>41.111111111111114</v>
      </c>
      <c r="E220" s="4">
        <v>47.272727272727273</v>
      </c>
    </row>
    <row r="221" spans="1:5" x14ac:dyDescent="0.25">
      <c r="A221" s="2">
        <v>211</v>
      </c>
      <c r="B221" s="4">
        <v>170804130298</v>
      </c>
      <c r="C221" s="4">
        <v>30</v>
      </c>
      <c r="E221" s="4">
        <v>45.454545454545453</v>
      </c>
    </row>
    <row r="222" spans="1:5" x14ac:dyDescent="0.25">
      <c r="A222" s="2">
        <v>212</v>
      </c>
      <c r="B222" s="4">
        <v>170804130299</v>
      </c>
      <c r="C222" s="4">
        <v>42.222222222222221</v>
      </c>
      <c r="E222" s="4">
        <v>47.272727272727273</v>
      </c>
    </row>
    <row r="223" spans="1:5" x14ac:dyDescent="0.25">
      <c r="A223" s="2">
        <v>213</v>
      </c>
      <c r="B223" s="4">
        <v>170804130300</v>
      </c>
      <c r="C223" s="4">
        <v>43.333333333333336</v>
      </c>
      <c r="E223" s="4">
        <v>45.454545454545453</v>
      </c>
    </row>
    <row r="224" spans="1:5" x14ac:dyDescent="0.25">
      <c r="A224" s="2">
        <v>214</v>
      </c>
      <c r="B224" s="4">
        <v>170804130302</v>
      </c>
      <c r="C224" s="4">
        <v>40</v>
      </c>
      <c r="E224" s="4">
        <v>45.454545454545453</v>
      </c>
    </row>
    <row r="225" spans="1:5" x14ac:dyDescent="0.25">
      <c r="A225" s="2">
        <v>215</v>
      </c>
      <c r="B225" s="4">
        <v>170804130303</v>
      </c>
      <c r="C225" s="4">
        <v>38.888888888888886</v>
      </c>
      <c r="E225" s="4">
        <v>44.545454545454547</v>
      </c>
    </row>
    <row r="226" spans="1:5" x14ac:dyDescent="0.25">
      <c r="A226" s="2">
        <v>216</v>
      </c>
      <c r="B226" s="4">
        <v>170804130304</v>
      </c>
      <c r="C226" s="4">
        <v>36.666666666666664</v>
      </c>
      <c r="E226" s="4">
        <v>39.090909090909093</v>
      </c>
    </row>
    <row r="227" spans="1:5" x14ac:dyDescent="0.25">
      <c r="A227" s="2">
        <v>217</v>
      </c>
      <c r="B227" s="4">
        <v>170804130306</v>
      </c>
      <c r="C227" s="4">
        <v>43.333333333333336</v>
      </c>
      <c r="E227" s="4">
        <v>48.18181818181818</v>
      </c>
    </row>
    <row r="228" spans="1:5" x14ac:dyDescent="0.25">
      <c r="A228" s="2">
        <v>218</v>
      </c>
      <c r="B228" s="4">
        <v>170804130307</v>
      </c>
      <c r="C228" s="4">
        <v>46.666666666666664</v>
      </c>
      <c r="E228" s="4">
        <v>48.18181818181818</v>
      </c>
    </row>
    <row r="229" spans="1:5" x14ac:dyDescent="0.25">
      <c r="A229" s="2">
        <v>219</v>
      </c>
      <c r="B229" s="4">
        <v>170804130308</v>
      </c>
      <c r="C229" s="4">
        <v>42.222222222222221</v>
      </c>
      <c r="E229" s="4">
        <v>49.090909090909093</v>
      </c>
    </row>
    <row r="230" spans="1:5" x14ac:dyDescent="0.25">
      <c r="A230" s="2">
        <v>220</v>
      </c>
      <c r="B230" s="4">
        <v>170804130309</v>
      </c>
      <c r="C230" s="4">
        <v>34.444444444444443</v>
      </c>
      <c r="E230" s="4">
        <v>36.363636363636367</v>
      </c>
    </row>
    <row r="231" spans="1:5" x14ac:dyDescent="0.25">
      <c r="A231" s="2">
        <v>221</v>
      </c>
      <c r="B231" s="4">
        <v>170804130310</v>
      </c>
      <c r="C231" s="4">
        <v>43.333333333333336</v>
      </c>
      <c r="E231" s="4">
        <v>46.363636363636367</v>
      </c>
    </row>
    <row r="232" spans="1:5" x14ac:dyDescent="0.25">
      <c r="A232" s="2">
        <v>222</v>
      </c>
      <c r="B232" s="4">
        <v>170804130311</v>
      </c>
      <c r="C232" s="4">
        <v>41.111111111111114</v>
      </c>
      <c r="E232" s="4">
        <v>49.090909090909093</v>
      </c>
    </row>
    <row r="233" spans="1:5" x14ac:dyDescent="0.25">
      <c r="A233" s="2">
        <v>223</v>
      </c>
      <c r="B233" s="4">
        <v>170804130312</v>
      </c>
      <c r="C233" s="4">
        <v>36.666666666666664</v>
      </c>
      <c r="E233" s="4">
        <v>47.272727272727273</v>
      </c>
    </row>
    <row r="234" spans="1:5" x14ac:dyDescent="0.25">
      <c r="A234" s="2">
        <v>224</v>
      </c>
      <c r="B234" s="4">
        <v>170804130314</v>
      </c>
      <c r="C234" s="4">
        <v>43.333333333333336</v>
      </c>
      <c r="E234" s="4">
        <v>47.272727272727273</v>
      </c>
    </row>
    <row r="235" spans="1:5" x14ac:dyDescent="0.25">
      <c r="A235" s="2">
        <v>225</v>
      </c>
      <c r="B235" s="4">
        <v>170804130315</v>
      </c>
      <c r="C235" s="4">
        <v>33.333333333333336</v>
      </c>
      <c r="E235" s="4">
        <v>48.18181818181818</v>
      </c>
    </row>
    <row r="236" spans="1:5" x14ac:dyDescent="0.25">
      <c r="A236" s="2">
        <v>226</v>
      </c>
      <c r="B236" s="4">
        <v>170804130317</v>
      </c>
      <c r="C236" s="4">
        <v>41.111111111111114</v>
      </c>
      <c r="E236" s="4">
        <v>47.272727272727273</v>
      </c>
    </row>
    <row r="237" spans="1:5" x14ac:dyDescent="0.25">
      <c r="A237" s="2">
        <v>227</v>
      </c>
      <c r="B237" s="4">
        <v>170804130318</v>
      </c>
      <c r="C237" s="4">
        <v>31.111111111111111</v>
      </c>
      <c r="E237" s="4">
        <v>24.545454545454547</v>
      </c>
    </row>
    <row r="238" spans="1:5" x14ac:dyDescent="0.25">
      <c r="A238" s="2">
        <v>228</v>
      </c>
      <c r="B238" s="4">
        <v>170804130319</v>
      </c>
      <c r="C238" s="4">
        <v>40</v>
      </c>
      <c r="E238" s="4">
        <v>31.818181818181817</v>
      </c>
    </row>
    <row r="239" spans="1:5" x14ac:dyDescent="0.25">
      <c r="A239" s="2">
        <v>229</v>
      </c>
      <c r="B239" s="4">
        <v>170804130320</v>
      </c>
      <c r="C239" s="4">
        <v>42.222222222222221</v>
      </c>
      <c r="E239" s="4">
        <v>48.18181818181818</v>
      </c>
    </row>
    <row r="240" spans="1:5" x14ac:dyDescent="0.25">
      <c r="A240" s="2">
        <v>230</v>
      </c>
      <c r="B240" s="4">
        <v>170804130322</v>
      </c>
      <c r="C240" s="4">
        <v>40</v>
      </c>
      <c r="E240" s="4">
        <v>39.090909090909093</v>
      </c>
    </row>
    <row r="241" spans="1:5" x14ac:dyDescent="0.25">
      <c r="A241" s="2">
        <v>231</v>
      </c>
      <c r="B241" s="4">
        <v>170804130323</v>
      </c>
      <c r="C241" s="4">
        <v>37.777777777777779</v>
      </c>
      <c r="E241" s="4">
        <v>43.636363636363633</v>
      </c>
    </row>
    <row r="242" spans="1:5" x14ac:dyDescent="0.25">
      <c r="A242" s="2">
        <v>232</v>
      </c>
      <c r="B242" s="4">
        <v>170804130324</v>
      </c>
      <c r="C242" s="4">
        <v>44.444444444444443</v>
      </c>
      <c r="E242" s="4">
        <v>47.272727272727273</v>
      </c>
    </row>
    <row r="243" spans="1:5" x14ac:dyDescent="0.25">
      <c r="A243" s="2">
        <v>233</v>
      </c>
      <c r="B243" s="4">
        <v>170804130325</v>
      </c>
      <c r="C243" s="4">
        <v>35.555555555555557</v>
      </c>
      <c r="E243" s="4">
        <v>44.545454545454547</v>
      </c>
    </row>
    <row r="244" spans="1:5" x14ac:dyDescent="0.25">
      <c r="A244" s="2">
        <v>234</v>
      </c>
      <c r="B244" s="4">
        <v>170804130326</v>
      </c>
      <c r="C244" s="4">
        <v>37.777777777777779</v>
      </c>
      <c r="E244" s="4">
        <v>48.18181818181818</v>
      </c>
    </row>
    <row r="245" spans="1:5" x14ac:dyDescent="0.25">
      <c r="A245" s="2">
        <v>235</v>
      </c>
      <c r="B245" s="4">
        <v>170804130327</v>
      </c>
      <c r="C245" s="4">
        <v>37.777777777777779</v>
      </c>
      <c r="E245" s="4">
        <v>45.454545454545453</v>
      </c>
    </row>
    <row r="246" spans="1:5" x14ac:dyDescent="0.25">
      <c r="A246" s="2">
        <v>236</v>
      </c>
      <c r="B246" s="4">
        <v>170804130328</v>
      </c>
      <c r="C246" s="4">
        <v>41.111111111111114</v>
      </c>
      <c r="E246" s="4">
        <v>44.545454545454547</v>
      </c>
    </row>
    <row r="247" spans="1:5" x14ac:dyDescent="0.25">
      <c r="A247" s="2">
        <v>237</v>
      </c>
      <c r="B247" s="4">
        <v>170804130329</v>
      </c>
      <c r="C247" s="4">
        <v>40</v>
      </c>
      <c r="E247" s="4">
        <v>48.18181818181818</v>
      </c>
    </row>
    <row r="248" spans="1:5" x14ac:dyDescent="0.25">
      <c r="A248" s="2">
        <v>238</v>
      </c>
      <c r="B248" s="4">
        <v>170804130330</v>
      </c>
      <c r="C248" s="4">
        <v>41.111111111111114</v>
      </c>
      <c r="E248" s="4">
        <v>49.090909090909093</v>
      </c>
    </row>
    <row r="249" spans="1:5" x14ac:dyDescent="0.25">
      <c r="A249" s="2">
        <v>239</v>
      </c>
      <c r="B249" s="4">
        <v>170804130331</v>
      </c>
      <c r="C249" s="4">
        <v>42.222222222222221</v>
      </c>
      <c r="E249" s="4">
        <v>47.272727272727273</v>
      </c>
    </row>
    <row r="250" spans="1:5" x14ac:dyDescent="0.25">
      <c r="A250" s="2">
        <v>240</v>
      </c>
      <c r="B250" s="4">
        <v>170804130332</v>
      </c>
      <c r="C250" s="4">
        <v>33.333333333333336</v>
      </c>
      <c r="E250" s="4">
        <v>47.272727272727273</v>
      </c>
    </row>
    <row r="251" spans="1:5" x14ac:dyDescent="0.25">
      <c r="A251" s="2">
        <v>241</v>
      </c>
      <c r="B251" s="4">
        <v>170804130333</v>
      </c>
      <c r="C251" s="4">
        <v>40</v>
      </c>
      <c r="E251" s="4">
        <v>48.18181818181818</v>
      </c>
    </row>
    <row r="252" spans="1:5" x14ac:dyDescent="0.25">
      <c r="A252" s="2">
        <v>242</v>
      </c>
      <c r="B252" s="4">
        <v>170804130334</v>
      </c>
      <c r="C252" s="4">
        <v>42.222222222222221</v>
      </c>
      <c r="E252" s="4">
        <v>49.090909090909093</v>
      </c>
    </row>
    <row r="253" spans="1:5" x14ac:dyDescent="0.25">
      <c r="A253" s="2">
        <v>243</v>
      </c>
      <c r="B253" s="4">
        <v>170804130336</v>
      </c>
      <c r="C253" s="4">
        <v>42.222222222222221</v>
      </c>
      <c r="E253" s="4">
        <v>46.363636363636367</v>
      </c>
    </row>
    <row r="254" spans="1:5" x14ac:dyDescent="0.25">
      <c r="A254" s="2">
        <v>244</v>
      </c>
      <c r="B254" s="4">
        <v>170804130337</v>
      </c>
      <c r="C254" s="4">
        <v>40</v>
      </c>
      <c r="E254" s="4">
        <v>48.18181818181818</v>
      </c>
    </row>
    <row r="255" spans="1:5" x14ac:dyDescent="0.25">
      <c r="A255" s="2">
        <v>245</v>
      </c>
      <c r="B255" s="4">
        <v>170804130338</v>
      </c>
      <c r="C255" s="4">
        <v>40</v>
      </c>
      <c r="E255" s="4">
        <v>43.636363636363633</v>
      </c>
    </row>
    <row r="256" spans="1:5" x14ac:dyDescent="0.25">
      <c r="A256" s="2">
        <v>246</v>
      </c>
      <c r="B256" s="4">
        <v>170804130339</v>
      </c>
      <c r="C256" s="4">
        <v>38.888888888888886</v>
      </c>
      <c r="E256" s="4">
        <v>46.363636363636367</v>
      </c>
    </row>
    <row r="257" spans="1:5" x14ac:dyDescent="0.25">
      <c r="A257" s="2">
        <v>247</v>
      </c>
      <c r="B257" s="4">
        <v>170804130341</v>
      </c>
      <c r="C257" s="4">
        <v>41.111111111111114</v>
      </c>
      <c r="E257" s="4">
        <v>40.909090909090907</v>
      </c>
    </row>
    <row r="258" spans="1:5" x14ac:dyDescent="0.25">
      <c r="A258" s="2">
        <v>248</v>
      </c>
      <c r="B258" s="4">
        <v>170804130342</v>
      </c>
      <c r="C258" s="4">
        <v>40</v>
      </c>
      <c r="E258" s="4">
        <v>46.363636363636367</v>
      </c>
    </row>
    <row r="259" spans="1:5" x14ac:dyDescent="0.25">
      <c r="A259" s="2">
        <v>249</v>
      </c>
      <c r="B259" s="4">
        <v>170804130343</v>
      </c>
      <c r="C259" s="4">
        <v>38.888888888888886</v>
      </c>
      <c r="E259" s="4">
        <v>43.636363636363633</v>
      </c>
    </row>
    <row r="260" spans="1:5" x14ac:dyDescent="0.25">
      <c r="A260" s="2">
        <v>250</v>
      </c>
      <c r="B260" s="4">
        <v>170804130344</v>
      </c>
      <c r="C260" s="4">
        <v>37.777777777777779</v>
      </c>
      <c r="E260" s="4">
        <v>44.545454545454547</v>
      </c>
    </row>
    <row r="261" spans="1:5" x14ac:dyDescent="0.25">
      <c r="A261" s="2">
        <v>251</v>
      </c>
      <c r="B261" s="4">
        <v>170804130345</v>
      </c>
      <c r="C261" s="4">
        <v>35.555555555555557</v>
      </c>
      <c r="E261" s="4">
        <v>45.454545454545453</v>
      </c>
    </row>
    <row r="262" spans="1:5" x14ac:dyDescent="0.25">
      <c r="A262" s="2">
        <v>252</v>
      </c>
      <c r="B262" s="4">
        <v>170804130346</v>
      </c>
      <c r="C262" s="4">
        <v>32.222222222222221</v>
      </c>
      <c r="E262" s="4">
        <v>40.909090909090907</v>
      </c>
    </row>
    <row r="263" spans="1:5" x14ac:dyDescent="0.25">
      <c r="A263" s="2">
        <v>253</v>
      </c>
      <c r="B263" s="4">
        <v>170804130347</v>
      </c>
      <c r="C263" s="4">
        <v>38.888888888888886</v>
      </c>
      <c r="E263" s="4">
        <v>46.363636363636367</v>
      </c>
    </row>
    <row r="264" spans="1:5" x14ac:dyDescent="0.25">
      <c r="A264" s="2">
        <v>254</v>
      </c>
      <c r="B264" s="4">
        <v>170804130348</v>
      </c>
      <c r="C264" s="4">
        <v>36.666666666666664</v>
      </c>
      <c r="E264" s="4">
        <v>46.363636363636367</v>
      </c>
    </row>
    <row r="265" spans="1:5" x14ac:dyDescent="0.25">
      <c r="A265" s="2">
        <v>255</v>
      </c>
      <c r="B265" s="4">
        <v>170804130349</v>
      </c>
      <c r="C265" s="4">
        <v>45.555555555555557</v>
      </c>
      <c r="E265" s="4">
        <v>46.363636363636367</v>
      </c>
    </row>
    <row r="266" spans="1:5" x14ac:dyDescent="0.25">
      <c r="A266" s="2">
        <v>256</v>
      </c>
      <c r="B266" s="4">
        <v>170804130350</v>
      </c>
      <c r="C266" s="4">
        <v>37.777777777777779</v>
      </c>
      <c r="E266" s="4">
        <v>35.454545454545453</v>
      </c>
    </row>
    <row r="267" spans="1:5" x14ac:dyDescent="0.25">
      <c r="A267" s="2">
        <v>257</v>
      </c>
      <c r="B267" s="4">
        <v>170804130351</v>
      </c>
      <c r="C267" s="4">
        <v>41.111111111111114</v>
      </c>
      <c r="E267" s="4">
        <v>48.18181818181818</v>
      </c>
    </row>
    <row r="268" spans="1:5" x14ac:dyDescent="0.25">
      <c r="A268" s="2">
        <v>258</v>
      </c>
      <c r="B268" s="4">
        <v>170804130353</v>
      </c>
      <c r="C268" s="4">
        <v>40</v>
      </c>
      <c r="E268" s="4">
        <v>45.454545454545453</v>
      </c>
    </row>
    <row r="269" spans="1:5" x14ac:dyDescent="0.25">
      <c r="A269" s="2">
        <v>259</v>
      </c>
      <c r="B269" s="4">
        <v>170804130354</v>
      </c>
      <c r="C269" s="4">
        <v>38.888888888888886</v>
      </c>
      <c r="E269" s="4">
        <v>48.18181818181818</v>
      </c>
    </row>
    <row r="270" spans="1:5" x14ac:dyDescent="0.25">
      <c r="A270" s="2">
        <v>260</v>
      </c>
      <c r="B270" s="4">
        <v>170804130356</v>
      </c>
      <c r="C270" s="4">
        <v>41.111111111111114</v>
      </c>
      <c r="E270" s="4">
        <v>49.090909090909093</v>
      </c>
    </row>
    <row r="271" spans="1:5" x14ac:dyDescent="0.25">
      <c r="A271" s="2">
        <v>261</v>
      </c>
      <c r="B271" s="4">
        <v>170804130357</v>
      </c>
      <c r="C271" s="4">
        <v>37.777777777777779</v>
      </c>
      <c r="E271" s="4">
        <v>47.272727272727273</v>
      </c>
    </row>
    <row r="272" spans="1:5" x14ac:dyDescent="0.25">
      <c r="A272" s="2">
        <v>262</v>
      </c>
      <c r="B272" s="4">
        <v>170804130358</v>
      </c>
      <c r="C272" s="4">
        <v>41.111111111111114</v>
      </c>
      <c r="E272" s="4">
        <v>45.454545454545453</v>
      </c>
    </row>
    <row r="273" spans="1:5" x14ac:dyDescent="0.25">
      <c r="A273" s="2">
        <v>263</v>
      </c>
      <c r="B273" s="4">
        <v>170804130359</v>
      </c>
      <c r="C273" s="4">
        <v>41.111111111111114</v>
      </c>
      <c r="E273" s="4">
        <v>48.18181818181818</v>
      </c>
    </row>
    <row r="274" spans="1:5" x14ac:dyDescent="0.25">
      <c r="A274" s="2">
        <v>264</v>
      </c>
      <c r="B274" s="4">
        <v>170804130360</v>
      </c>
      <c r="C274" s="4">
        <v>42.222222222222221</v>
      </c>
      <c r="E274" s="4">
        <v>45.454545454545453</v>
      </c>
    </row>
    <row r="275" spans="1:5" x14ac:dyDescent="0.25">
      <c r="A275" s="2">
        <v>265</v>
      </c>
      <c r="B275" s="4">
        <v>170804130361</v>
      </c>
      <c r="C275" s="4">
        <v>38.888888888888886</v>
      </c>
      <c r="E275" s="4">
        <v>48.18181818181818</v>
      </c>
    </row>
    <row r="276" spans="1:5" x14ac:dyDescent="0.25">
      <c r="A276" s="2">
        <v>266</v>
      </c>
      <c r="B276" s="4">
        <v>170804130362</v>
      </c>
      <c r="C276" s="4">
        <v>46.666666666666664</v>
      </c>
      <c r="E276" s="4">
        <v>42.727272727272727</v>
      </c>
    </row>
    <row r="277" spans="1:5" x14ac:dyDescent="0.25">
      <c r="A277" s="2">
        <v>267</v>
      </c>
      <c r="B277" s="4">
        <v>170804130363</v>
      </c>
      <c r="C277" s="4">
        <v>37.777777777777779</v>
      </c>
      <c r="E277" s="4">
        <v>38.18181818181818</v>
      </c>
    </row>
    <row r="278" spans="1:5" x14ac:dyDescent="0.25">
      <c r="A278" s="2">
        <v>268</v>
      </c>
      <c r="B278" s="4">
        <v>170804130365</v>
      </c>
      <c r="C278" s="4">
        <v>40</v>
      </c>
      <c r="E278" s="4">
        <v>45.454545454545453</v>
      </c>
    </row>
    <row r="279" spans="1:5" x14ac:dyDescent="0.25">
      <c r="B279" s="4"/>
      <c r="C279" s="149"/>
      <c r="E279" s="149"/>
    </row>
    <row r="280" spans="1:5" x14ac:dyDescent="0.25">
      <c r="B280" s="4"/>
      <c r="C280" s="149"/>
      <c r="E280" s="149"/>
    </row>
    <row r="281" spans="1:5" x14ac:dyDescent="0.25">
      <c r="B281" s="4"/>
      <c r="C281" s="149"/>
      <c r="E281" s="149"/>
    </row>
    <row r="282" spans="1:5" x14ac:dyDescent="0.25">
      <c r="B282" s="4"/>
      <c r="C282" s="149"/>
      <c r="E282" s="149"/>
    </row>
    <row r="283" spans="1:5" x14ac:dyDescent="0.25">
      <c r="B283" s="4"/>
      <c r="C283" s="149"/>
      <c r="E283" s="149"/>
    </row>
    <row r="284" spans="1:5" x14ac:dyDescent="0.25">
      <c r="B284" s="4"/>
      <c r="C284" s="149"/>
      <c r="E284" s="149"/>
    </row>
    <row r="285" spans="1:5" x14ac:dyDescent="0.25">
      <c r="B285" s="4"/>
      <c r="C285" s="149"/>
      <c r="E285" s="149"/>
    </row>
    <row r="286" spans="1:5" x14ac:dyDescent="0.25">
      <c r="B286" s="4"/>
      <c r="C286" s="149"/>
      <c r="E286" s="149"/>
    </row>
    <row r="287" spans="1:5" x14ac:dyDescent="0.25">
      <c r="B287" s="4"/>
      <c r="C287" s="149"/>
      <c r="E287" s="149"/>
    </row>
    <row r="288" spans="1:5" x14ac:dyDescent="0.25">
      <c r="B288" s="4"/>
      <c r="C288" s="149"/>
      <c r="E288" s="149"/>
    </row>
    <row r="289" spans="2:5" x14ac:dyDescent="0.25">
      <c r="B289" s="4"/>
      <c r="C289" s="149"/>
      <c r="E289" s="149"/>
    </row>
    <row r="290" spans="2:5" x14ac:dyDescent="0.25">
      <c r="B290" s="4"/>
      <c r="C290" s="149"/>
      <c r="E290" s="149"/>
    </row>
    <row r="291" spans="2:5" x14ac:dyDescent="0.25">
      <c r="B291" s="4"/>
      <c r="C291" s="149"/>
      <c r="E291" s="149"/>
    </row>
    <row r="292" spans="2:5" x14ac:dyDescent="0.25">
      <c r="B292" s="4"/>
      <c r="C292" s="149"/>
      <c r="E292" s="149"/>
    </row>
    <row r="293" spans="2:5" x14ac:dyDescent="0.25">
      <c r="B293" s="4"/>
      <c r="C293" s="149"/>
      <c r="E293" s="149"/>
    </row>
    <row r="294" spans="2:5" x14ac:dyDescent="0.25">
      <c r="B294" s="4"/>
      <c r="C294" s="149"/>
      <c r="E294" s="149"/>
    </row>
    <row r="295" spans="2:5" x14ac:dyDescent="0.25">
      <c r="B295" s="4"/>
      <c r="C295" s="149"/>
      <c r="E295" s="149"/>
    </row>
    <row r="296" spans="2:5" x14ac:dyDescent="0.25">
      <c r="B296" s="4"/>
      <c r="C296" s="149"/>
      <c r="E296" s="149"/>
    </row>
    <row r="297" spans="2:5" x14ac:dyDescent="0.25">
      <c r="B297" s="4"/>
      <c r="C297" s="149"/>
      <c r="E297" s="149"/>
    </row>
    <row r="298" spans="2:5" x14ac:dyDescent="0.25">
      <c r="B298" s="4"/>
      <c r="C298" s="149"/>
      <c r="E298" s="149"/>
    </row>
    <row r="299" spans="2:5" x14ac:dyDescent="0.25">
      <c r="B299" s="4"/>
      <c r="C299" s="149"/>
      <c r="E299" s="149"/>
    </row>
    <row r="300" spans="2:5" x14ac:dyDescent="0.25">
      <c r="B300" s="4"/>
      <c r="C300" s="149"/>
      <c r="E300" s="149"/>
    </row>
    <row r="301" spans="2:5" x14ac:dyDescent="0.25">
      <c r="B301" s="4"/>
      <c r="C301" s="149"/>
      <c r="E301" s="149"/>
    </row>
    <row r="302" spans="2:5" x14ac:dyDescent="0.25">
      <c r="B302" s="4"/>
      <c r="C302" s="149"/>
      <c r="E302" s="149"/>
    </row>
    <row r="303" spans="2:5" x14ac:dyDescent="0.25">
      <c r="B303" s="4"/>
      <c r="C303" s="149"/>
      <c r="E303" s="149"/>
    </row>
    <row r="304" spans="2:5" x14ac:dyDescent="0.25">
      <c r="B304" s="4"/>
      <c r="C304" s="149"/>
      <c r="E304" s="149"/>
    </row>
    <row r="305" spans="2:5" x14ac:dyDescent="0.25">
      <c r="B305" s="4"/>
      <c r="C305" s="149"/>
      <c r="E305" s="149"/>
    </row>
    <row r="306" spans="2:5" x14ac:dyDescent="0.25">
      <c r="B306" s="4"/>
      <c r="C306" s="149"/>
      <c r="E306" s="149"/>
    </row>
    <row r="307" spans="2:5" x14ac:dyDescent="0.25">
      <c r="B307" s="4"/>
      <c r="C307" s="149"/>
      <c r="E307" s="149"/>
    </row>
    <row r="308" spans="2:5" x14ac:dyDescent="0.25">
      <c r="B308" s="4"/>
      <c r="C308" s="149"/>
      <c r="E308" s="149"/>
    </row>
    <row r="309" spans="2:5" x14ac:dyDescent="0.25">
      <c r="B309" s="4"/>
      <c r="C309" s="149"/>
      <c r="E309" s="149"/>
    </row>
    <row r="310" spans="2:5" x14ac:dyDescent="0.25">
      <c r="B310" s="4"/>
      <c r="C310" s="149"/>
      <c r="E310" s="149"/>
    </row>
    <row r="311" spans="2:5" x14ac:dyDescent="0.25">
      <c r="B311" s="4"/>
      <c r="C311" s="149"/>
      <c r="E311" s="149"/>
    </row>
    <row r="312" spans="2:5" x14ac:dyDescent="0.25">
      <c r="B312" s="4"/>
      <c r="C312" s="149"/>
      <c r="E312" s="149"/>
    </row>
    <row r="313" spans="2:5" x14ac:dyDescent="0.25">
      <c r="B313" s="4"/>
      <c r="C313" s="149"/>
      <c r="E313" s="149"/>
    </row>
    <row r="314" spans="2:5" x14ac:dyDescent="0.25">
      <c r="B314" s="4"/>
      <c r="C314" s="149"/>
      <c r="E314" s="149"/>
    </row>
    <row r="315" spans="2:5" x14ac:dyDescent="0.25">
      <c r="B315" s="4"/>
      <c r="C315" s="149"/>
      <c r="E315" s="149"/>
    </row>
    <row r="316" spans="2:5" x14ac:dyDescent="0.25">
      <c r="B316" s="4"/>
      <c r="C316" s="149"/>
      <c r="E316" s="149"/>
    </row>
    <row r="317" spans="2:5" x14ac:dyDescent="0.25">
      <c r="B317" s="4"/>
      <c r="C317" s="149"/>
      <c r="E317" s="149"/>
    </row>
    <row r="318" spans="2:5" x14ac:dyDescent="0.25">
      <c r="B318" s="4"/>
      <c r="C318" s="149"/>
      <c r="E318" s="149"/>
    </row>
    <row r="319" spans="2:5" x14ac:dyDescent="0.25">
      <c r="B319" s="4"/>
      <c r="C319" s="149"/>
      <c r="E319" s="149"/>
    </row>
    <row r="320" spans="2:5" x14ac:dyDescent="0.25">
      <c r="B320" s="4"/>
      <c r="C320" s="149"/>
      <c r="E320" s="149"/>
    </row>
    <row r="321" spans="2:5" x14ac:dyDescent="0.25">
      <c r="B321" s="4"/>
      <c r="C321" s="149"/>
      <c r="E321" s="149"/>
    </row>
    <row r="322" spans="2:5" x14ac:dyDescent="0.25">
      <c r="B322" s="25"/>
      <c r="C322" s="23"/>
      <c r="E322" s="149"/>
    </row>
    <row r="323" spans="2:5" x14ac:dyDescent="0.25">
      <c r="B323" s="25"/>
      <c r="C323" s="23"/>
      <c r="E323" s="149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DC817-68CD-43BF-81B4-9F593A896B06}">
  <dimension ref="A1:X323"/>
  <sheetViews>
    <sheetView workbookViewId="0">
      <selection activeCell="H17" sqref="H17:W17"/>
    </sheetView>
  </sheetViews>
  <sheetFormatPr defaultRowHeight="15" x14ac:dyDescent="0.25"/>
  <cols>
    <col min="2" max="2" width="17.85546875" customWidth="1"/>
    <col min="5" max="5" width="1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217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218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219</v>
      </c>
      <c r="B5" s="173"/>
      <c r="C5" s="173"/>
      <c r="D5" s="173"/>
      <c r="E5" s="174"/>
      <c r="F5" s="69"/>
      <c r="G5" s="26" t="s">
        <v>38</v>
      </c>
      <c r="H5" s="40">
        <f>D12</f>
        <v>67.092651757188506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60.063897763578275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63.578274760383394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134" t="s">
        <v>23</v>
      </c>
      <c r="H8" s="135" t="s">
        <v>22</v>
      </c>
      <c r="I8" s="13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136"/>
      <c r="G9" s="18"/>
      <c r="H9" s="26"/>
      <c r="I9" s="26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37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138">
        <f>0.6*50</f>
        <v>30</v>
      </c>
      <c r="G10" s="16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26" t="s">
        <v>106</v>
      </c>
      <c r="X10" s="137"/>
    </row>
    <row r="11" spans="1:24" ht="15.75" x14ac:dyDescent="0.25">
      <c r="A11" s="2">
        <v>1</v>
      </c>
      <c r="B11" s="4">
        <v>170804130001</v>
      </c>
      <c r="C11" s="121">
        <v>30.769230769230798</v>
      </c>
      <c r="D11" s="3">
        <f>COUNTIF(C11:C323,"&gt;="&amp;D10)</f>
        <v>210</v>
      </c>
      <c r="E11" s="3">
        <v>13.529411764705882</v>
      </c>
      <c r="F11" s="109">
        <f>COUNTIF(E11:E323,"&gt;="&amp;F10)</f>
        <v>210</v>
      </c>
      <c r="G11" s="140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2</v>
      </c>
      <c r="M11" s="59"/>
      <c r="N11" s="59">
        <v>1</v>
      </c>
      <c r="O11" s="59">
        <v>2</v>
      </c>
      <c r="P11" s="59">
        <v>2</v>
      </c>
      <c r="Q11" s="59"/>
      <c r="R11" s="59">
        <v>2</v>
      </c>
      <c r="S11" s="59">
        <v>2</v>
      </c>
      <c r="T11" s="59">
        <v>2</v>
      </c>
      <c r="U11" s="141"/>
      <c r="V11" s="141">
        <v>2</v>
      </c>
      <c r="W11" s="59"/>
      <c r="X11" s="137"/>
    </row>
    <row r="12" spans="1:24" ht="15.75" x14ac:dyDescent="0.25">
      <c r="A12" s="2">
        <v>2</v>
      </c>
      <c r="B12" s="4">
        <v>170804130004</v>
      </c>
      <c r="C12" s="121">
        <v>37.692307692307701</v>
      </c>
      <c r="D12" s="96">
        <f>(210/313)*100</f>
        <v>67.092651757188506</v>
      </c>
      <c r="E12" s="3">
        <v>39.411764705882355</v>
      </c>
      <c r="F12" s="131">
        <f>(188/313)*100</f>
        <v>60.063897763578275</v>
      </c>
      <c r="G12" s="140" t="s">
        <v>4</v>
      </c>
      <c r="H12" s="59">
        <v>3</v>
      </c>
      <c r="I12" s="59">
        <v>3</v>
      </c>
      <c r="J12" s="59">
        <v>3</v>
      </c>
      <c r="K12" s="59">
        <v>2</v>
      </c>
      <c r="L12" s="59">
        <v>2</v>
      </c>
      <c r="M12" s="59">
        <v>1</v>
      </c>
      <c r="N12" s="59">
        <v>1</v>
      </c>
      <c r="O12" s="59">
        <v>2</v>
      </c>
      <c r="P12" s="59">
        <v>1</v>
      </c>
      <c r="Q12" s="59">
        <v>2</v>
      </c>
      <c r="R12" s="59">
        <v>2</v>
      </c>
      <c r="S12" s="59"/>
      <c r="T12" s="59">
        <v>2</v>
      </c>
      <c r="U12" s="59">
        <v>2</v>
      </c>
      <c r="V12" s="59"/>
      <c r="W12" s="59">
        <v>1</v>
      </c>
      <c r="X12" s="137"/>
    </row>
    <row r="13" spans="1:24" ht="15.75" x14ac:dyDescent="0.25">
      <c r="A13" s="2">
        <v>3</v>
      </c>
      <c r="B13" s="4">
        <v>170804130005</v>
      </c>
      <c r="C13" s="121">
        <v>33.846153846153847</v>
      </c>
      <c r="D13" s="3"/>
      <c r="E13" s="3">
        <v>21.176470588235293</v>
      </c>
      <c r="F13" s="109"/>
      <c r="G13" s="140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2</v>
      </c>
      <c r="N13" s="59">
        <v>1</v>
      </c>
      <c r="O13" s="59">
        <v>2</v>
      </c>
      <c r="P13" s="59">
        <v>2</v>
      </c>
      <c r="Q13" s="59">
        <v>2</v>
      </c>
      <c r="R13" s="59">
        <v>2</v>
      </c>
      <c r="S13" s="59">
        <v>2</v>
      </c>
      <c r="T13" s="59">
        <v>2</v>
      </c>
      <c r="U13" s="59"/>
      <c r="V13" s="59">
        <v>2</v>
      </c>
      <c r="W13" s="59">
        <v>1</v>
      </c>
      <c r="X13" s="137"/>
    </row>
    <row r="14" spans="1:24" ht="15.75" x14ac:dyDescent="0.25">
      <c r="A14" s="2">
        <v>4</v>
      </c>
      <c r="B14" s="4">
        <v>170804130006</v>
      </c>
      <c r="C14" s="121">
        <v>30.76923076923077</v>
      </c>
      <c r="D14" s="3"/>
      <c r="E14" s="3">
        <v>30</v>
      </c>
      <c r="F14" s="109"/>
      <c r="G14" s="140" t="s">
        <v>87</v>
      </c>
      <c r="H14" s="142">
        <v>3</v>
      </c>
      <c r="I14" s="142">
        <v>3</v>
      </c>
      <c r="J14" s="142">
        <v>3</v>
      </c>
      <c r="K14" s="142">
        <v>2</v>
      </c>
      <c r="L14" s="142">
        <v>2</v>
      </c>
      <c r="M14" s="142">
        <v>2</v>
      </c>
      <c r="N14" s="142">
        <v>1</v>
      </c>
      <c r="O14" s="142">
        <v>2</v>
      </c>
      <c r="P14" s="142">
        <v>1</v>
      </c>
      <c r="Q14" s="142">
        <v>2</v>
      </c>
      <c r="R14" s="142">
        <v>2</v>
      </c>
      <c r="S14" s="142">
        <v>2</v>
      </c>
      <c r="T14" s="142">
        <v>2</v>
      </c>
      <c r="U14" s="142">
        <v>1</v>
      </c>
      <c r="V14" s="142">
        <v>2</v>
      </c>
      <c r="W14" s="142">
        <v>1</v>
      </c>
      <c r="X14" s="137"/>
    </row>
    <row r="15" spans="1:24" ht="15.75" x14ac:dyDescent="0.25">
      <c r="A15" s="2">
        <v>5</v>
      </c>
      <c r="B15" s="4">
        <v>170804130009</v>
      </c>
      <c r="C15" s="121">
        <v>38.46153846153846</v>
      </c>
      <c r="D15" s="3"/>
      <c r="E15" s="3">
        <v>41.176470588235297</v>
      </c>
      <c r="F15" s="109"/>
      <c r="G15" s="140" t="s">
        <v>88</v>
      </c>
      <c r="H15" s="142">
        <v>3</v>
      </c>
      <c r="I15" s="142">
        <v>3</v>
      </c>
      <c r="J15" s="142">
        <v>3</v>
      </c>
      <c r="K15" s="142">
        <v>2</v>
      </c>
      <c r="L15" s="142">
        <v>2</v>
      </c>
      <c r="M15" s="142">
        <v>2</v>
      </c>
      <c r="N15" s="142">
        <v>1</v>
      </c>
      <c r="O15" s="142">
        <v>2</v>
      </c>
      <c r="P15" s="142">
        <v>2</v>
      </c>
      <c r="Q15" s="142">
        <v>2</v>
      </c>
      <c r="R15" s="142">
        <v>2</v>
      </c>
      <c r="S15" s="142">
        <v>1</v>
      </c>
      <c r="T15" s="142">
        <v>2</v>
      </c>
      <c r="U15" s="142">
        <v>1</v>
      </c>
      <c r="V15" s="142">
        <v>2</v>
      </c>
      <c r="W15" s="142">
        <v>1</v>
      </c>
      <c r="X15" s="137"/>
    </row>
    <row r="16" spans="1:24" ht="15.75" x14ac:dyDescent="0.25">
      <c r="A16" s="2">
        <v>6</v>
      </c>
      <c r="B16" s="4">
        <v>170804130010</v>
      </c>
      <c r="C16" s="121">
        <v>27.692307692307693</v>
      </c>
      <c r="D16" s="3"/>
      <c r="E16" s="3">
        <v>22.352941176470587</v>
      </c>
      <c r="F16" s="109"/>
      <c r="G16" s="140" t="s">
        <v>2</v>
      </c>
      <c r="H16" s="59">
        <f>AVERAGE(H11:H15)</f>
        <v>3</v>
      </c>
      <c r="I16" s="59">
        <f t="shared" ref="I16:W16" si="0">AVERAGE(I11:I15)</f>
        <v>3</v>
      </c>
      <c r="J16" s="59">
        <f t="shared" si="0"/>
        <v>3</v>
      </c>
      <c r="K16" s="59">
        <f t="shared" si="0"/>
        <v>2</v>
      </c>
      <c r="L16" s="59">
        <f t="shared" si="0"/>
        <v>2</v>
      </c>
      <c r="M16" s="59">
        <f t="shared" si="0"/>
        <v>1.75</v>
      </c>
      <c r="N16" s="59">
        <f t="shared" si="0"/>
        <v>1</v>
      </c>
      <c r="O16" s="59">
        <f t="shared" si="0"/>
        <v>2</v>
      </c>
      <c r="P16" s="59">
        <f t="shared" si="0"/>
        <v>1.6</v>
      </c>
      <c r="Q16" s="59">
        <f t="shared" si="0"/>
        <v>2</v>
      </c>
      <c r="R16" s="59">
        <f t="shared" si="0"/>
        <v>2</v>
      </c>
      <c r="S16" s="59">
        <f t="shared" si="0"/>
        <v>1.75</v>
      </c>
      <c r="T16" s="59">
        <f t="shared" si="0"/>
        <v>2</v>
      </c>
      <c r="U16" s="59">
        <f t="shared" si="0"/>
        <v>1.3333333333333333</v>
      </c>
      <c r="V16" s="59">
        <f t="shared" si="0"/>
        <v>2</v>
      </c>
      <c r="W16" s="59">
        <f t="shared" si="0"/>
        <v>1</v>
      </c>
      <c r="X16" s="137"/>
    </row>
    <row r="17" spans="1:24" ht="15.75" x14ac:dyDescent="0.25">
      <c r="A17" s="2">
        <v>7</v>
      </c>
      <c r="B17" s="4">
        <v>170804130012</v>
      </c>
      <c r="C17" s="121">
        <v>26.153846153846153</v>
      </c>
      <c r="D17" s="3"/>
      <c r="E17" s="3">
        <v>30</v>
      </c>
      <c r="F17" s="8"/>
      <c r="G17" s="143" t="s">
        <v>1</v>
      </c>
      <c r="H17" s="53">
        <f>(63.58*H16)/100</f>
        <v>1.9074</v>
      </c>
      <c r="I17" s="53">
        <f t="shared" ref="I17:W17" si="1">(63.58*I16)/100</f>
        <v>1.9074</v>
      </c>
      <c r="J17" s="53">
        <f t="shared" si="1"/>
        <v>1.9074</v>
      </c>
      <c r="K17" s="53">
        <f t="shared" si="1"/>
        <v>1.2716000000000001</v>
      </c>
      <c r="L17" s="53">
        <f t="shared" si="1"/>
        <v>1.2716000000000001</v>
      </c>
      <c r="M17" s="53">
        <f t="shared" si="1"/>
        <v>1.1126499999999999</v>
      </c>
      <c r="N17" s="53">
        <f t="shared" si="1"/>
        <v>0.63580000000000003</v>
      </c>
      <c r="O17" s="53">
        <f t="shared" si="1"/>
        <v>1.2716000000000001</v>
      </c>
      <c r="P17" s="53">
        <f t="shared" si="1"/>
        <v>1.0172800000000002</v>
      </c>
      <c r="Q17" s="53">
        <f t="shared" si="1"/>
        <v>1.2716000000000001</v>
      </c>
      <c r="R17" s="53">
        <f t="shared" si="1"/>
        <v>1.2716000000000001</v>
      </c>
      <c r="S17" s="53">
        <f t="shared" si="1"/>
        <v>1.1126499999999999</v>
      </c>
      <c r="T17" s="53">
        <f t="shared" si="1"/>
        <v>1.2716000000000001</v>
      </c>
      <c r="U17" s="53">
        <f t="shared" si="1"/>
        <v>0.84773333333333323</v>
      </c>
      <c r="V17" s="53">
        <f t="shared" si="1"/>
        <v>1.2716000000000001</v>
      </c>
      <c r="W17" s="53">
        <f t="shared" si="1"/>
        <v>0.63580000000000003</v>
      </c>
      <c r="X17" s="137"/>
    </row>
    <row r="18" spans="1:24" x14ac:dyDescent="0.25">
      <c r="A18" s="2">
        <v>8</v>
      </c>
      <c r="B18" s="4">
        <v>170804130017</v>
      </c>
      <c r="C18" s="121">
        <v>24.615384615384617</v>
      </c>
      <c r="D18" s="3"/>
      <c r="E18" s="3">
        <v>30.588235294117649</v>
      </c>
      <c r="F18" s="49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</row>
    <row r="19" spans="1:24" x14ac:dyDescent="0.25">
      <c r="A19" s="2">
        <v>9</v>
      </c>
      <c r="B19" s="4">
        <v>170804130021</v>
      </c>
      <c r="C19" s="121">
        <v>39.230769230769234</v>
      </c>
      <c r="D19" s="3"/>
      <c r="E19" s="3">
        <v>43.529411764705884</v>
      </c>
      <c r="F19" s="49"/>
      <c r="G19" s="18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37"/>
    </row>
    <row r="20" spans="1:24" x14ac:dyDescent="0.25">
      <c r="A20" s="2">
        <v>10</v>
      </c>
      <c r="B20" s="4">
        <v>170804130022</v>
      </c>
      <c r="C20" s="121">
        <v>25.384615384615383</v>
      </c>
      <c r="D20" s="3"/>
      <c r="E20" s="3">
        <v>25.882352941176471</v>
      </c>
      <c r="F20" s="49"/>
      <c r="G20" s="18"/>
      <c r="H20" s="17"/>
      <c r="I20" s="17"/>
      <c r="J20" s="26"/>
      <c r="K20" s="26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37"/>
    </row>
    <row r="21" spans="1:24" x14ac:dyDescent="0.25">
      <c r="A21" s="2">
        <v>11</v>
      </c>
      <c r="B21" s="4">
        <v>170804130027</v>
      </c>
      <c r="C21" s="121">
        <v>28.46153846153846</v>
      </c>
      <c r="D21" s="3"/>
      <c r="E21" s="3">
        <v>32.941176470588232</v>
      </c>
      <c r="F21" s="49"/>
      <c r="G21" s="18"/>
      <c r="H21" s="75"/>
      <c r="I21" s="175"/>
      <c r="J21" s="175"/>
      <c r="K21" s="17"/>
      <c r="L21" s="17"/>
      <c r="M21" s="26"/>
      <c r="N21" s="26"/>
      <c r="O21" s="26"/>
      <c r="P21" s="26"/>
      <c r="Q21" s="26"/>
      <c r="R21" s="17"/>
      <c r="S21" s="17"/>
      <c r="T21" s="17"/>
      <c r="U21" s="17"/>
      <c r="V21" s="17"/>
      <c r="W21" s="17"/>
      <c r="X21" s="137"/>
    </row>
    <row r="22" spans="1:24" x14ac:dyDescent="0.25">
      <c r="A22" s="2">
        <v>12</v>
      </c>
      <c r="B22" s="4">
        <v>170804130028</v>
      </c>
      <c r="C22" s="121">
        <v>28.46153846153846</v>
      </c>
      <c r="D22" s="3"/>
      <c r="E22" s="3">
        <v>32.941176470588232</v>
      </c>
      <c r="F22" s="49"/>
      <c r="G22" s="18"/>
      <c r="H22" s="59"/>
      <c r="I22" s="75"/>
      <c r="J22" s="75"/>
      <c r="K22" s="17"/>
      <c r="L22" s="17"/>
      <c r="M22" s="26"/>
      <c r="N22" s="26"/>
      <c r="O22" s="26"/>
      <c r="P22" s="26"/>
      <c r="Q22" s="26"/>
      <c r="R22" s="17"/>
      <c r="S22" s="17"/>
      <c r="T22" s="17"/>
      <c r="U22" s="17"/>
      <c r="V22" s="17"/>
      <c r="W22" s="17"/>
      <c r="X22" s="137"/>
    </row>
    <row r="23" spans="1:24" x14ac:dyDescent="0.25">
      <c r="A23" s="2">
        <v>13</v>
      </c>
      <c r="B23" s="4" t="s">
        <v>58</v>
      </c>
      <c r="C23" s="121">
        <v>29.23076923076923</v>
      </c>
      <c r="D23" s="3"/>
      <c r="E23" s="3">
        <v>32.941176470588232</v>
      </c>
      <c r="F23" s="49"/>
      <c r="G23" s="18"/>
      <c r="H23" s="18"/>
      <c r="I23" s="17"/>
      <c r="J23" s="17"/>
      <c r="K23" s="17"/>
      <c r="L23" s="17"/>
      <c r="M23" s="17"/>
      <c r="N23" s="26"/>
      <c r="O23" s="26"/>
      <c r="P23" s="26"/>
      <c r="Q23" s="26"/>
      <c r="R23" s="26"/>
      <c r="S23" s="17"/>
      <c r="T23" s="17"/>
      <c r="U23" s="17"/>
      <c r="V23" s="17"/>
      <c r="W23" s="17"/>
      <c r="X23" s="137"/>
    </row>
    <row r="24" spans="1:24" x14ac:dyDescent="0.25">
      <c r="A24" s="2">
        <v>14</v>
      </c>
      <c r="B24" s="4">
        <v>170804130031</v>
      </c>
      <c r="C24" s="121">
        <v>26.923076923076923</v>
      </c>
      <c r="D24" s="3"/>
      <c r="E24" s="3">
        <v>33.529411764705884</v>
      </c>
      <c r="F24" s="49"/>
      <c r="G24" s="18"/>
      <c r="H24" s="17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17"/>
      <c r="X24" s="137"/>
    </row>
    <row r="25" spans="1:24" ht="15.75" x14ac:dyDescent="0.25">
      <c r="A25" s="2">
        <v>15</v>
      </c>
      <c r="B25" s="4">
        <v>170804130032</v>
      </c>
      <c r="C25" s="121">
        <v>21.53846153846154</v>
      </c>
      <c r="D25" s="112"/>
      <c r="E25" s="3">
        <v>12.941176470588236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170804130033</v>
      </c>
      <c r="C26" s="121">
        <v>28.46153846153846</v>
      </c>
      <c r="D26" s="3"/>
      <c r="E26" s="3">
        <v>38.235294117647058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170804130036</v>
      </c>
      <c r="C27" s="121">
        <v>28.46153846153846</v>
      </c>
      <c r="D27" s="3"/>
      <c r="E27" s="3">
        <v>26.470588235294116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170804130045</v>
      </c>
      <c r="C28" s="121">
        <v>33.846153846153847</v>
      </c>
      <c r="D28" s="3"/>
      <c r="E28" s="3">
        <v>34.705882352941174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170804130047</v>
      </c>
      <c r="C29" s="121">
        <v>27.692307692307693</v>
      </c>
      <c r="D29" s="3"/>
      <c r="E29" s="3">
        <v>21.764705882352942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170804130048</v>
      </c>
      <c r="C30" s="121">
        <v>33.846153846153847</v>
      </c>
      <c r="D30" s="3"/>
      <c r="E30" s="3">
        <v>32.352941176470587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170804130049</v>
      </c>
      <c r="C31" s="121">
        <v>31.53846153846154</v>
      </c>
      <c r="D31" s="3"/>
      <c r="E31" s="3">
        <v>27.058823529411764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170804130050</v>
      </c>
      <c r="C32" s="121">
        <v>29.23076923076923</v>
      </c>
      <c r="D32" s="3"/>
      <c r="E32" s="3">
        <v>22.941176470588236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170804130051</v>
      </c>
      <c r="C33" s="121">
        <v>25.384615384615383</v>
      </c>
      <c r="D33" s="3"/>
      <c r="E33" s="3">
        <v>24.117647058823529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170804130052</v>
      </c>
      <c r="C34" s="121">
        <v>30</v>
      </c>
      <c r="D34" s="3"/>
      <c r="E34" s="3">
        <v>32.352941176470587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170804130053</v>
      </c>
      <c r="C35" s="121">
        <v>25.384615384615383</v>
      </c>
      <c r="D35" s="3"/>
      <c r="E35" s="3">
        <v>14.705882352941176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170804130054</v>
      </c>
      <c r="C36" s="121">
        <v>29.23076923076923</v>
      </c>
      <c r="D36" s="3"/>
      <c r="E36" s="3">
        <v>27.647058823529413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170804130056</v>
      </c>
      <c r="C37" s="121">
        <v>27.692307692307693</v>
      </c>
      <c r="D37" s="3"/>
      <c r="E37" s="3">
        <v>28.235294117647058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170804130057</v>
      </c>
      <c r="C38" s="121">
        <v>31.53846153846154</v>
      </c>
      <c r="D38" s="3"/>
      <c r="E38" s="3">
        <v>27.058823529411764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170804130058</v>
      </c>
      <c r="C39" s="121">
        <v>30.76923076923077</v>
      </c>
      <c r="D39" s="3"/>
      <c r="E39" s="3">
        <v>26.470588235294116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170804130059</v>
      </c>
      <c r="C40" s="121">
        <v>24.615384615384617</v>
      </c>
      <c r="D40" s="3"/>
      <c r="E40" s="3">
        <v>17.058823529411764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170804130060</v>
      </c>
      <c r="C41" s="121">
        <v>36.92307692307692</v>
      </c>
      <c r="D41" s="3"/>
      <c r="E41" s="3">
        <v>38.823529411764703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170804130061</v>
      </c>
      <c r="C42" s="121">
        <v>29.23076923076923</v>
      </c>
      <c r="D42" s="3"/>
      <c r="E42" s="3">
        <v>18.235294117647058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170804130062</v>
      </c>
      <c r="C43" s="121">
        <v>26.923076923076923</v>
      </c>
      <c r="D43" s="3"/>
      <c r="E43" s="3">
        <v>31.764705882352942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170804130063</v>
      </c>
      <c r="C44" s="121">
        <v>32.307692307692307</v>
      </c>
      <c r="D44" s="3"/>
      <c r="E44" s="3">
        <v>29.411764705882351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170804130064</v>
      </c>
      <c r="C45" s="121">
        <v>27.692307692307693</v>
      </c>
      <c r="D45" s="3"/>
      <c r="E45" s="3">
        <v>33.529411764705884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170804130065</v>
      </c>
      <c r="C46" s="121">
        <v>23.846153846153847</v>
      </c>
      <c r="D46" s="3"/>
      <c r="E46" s="3">
        <v>22.352941176470587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170804130066</v>
      </c>
      <c r="C47" s="121">
        <v>33.07692307692308</v>
      </c>
      <c r="D47" s="3"/>
      <c r="E47" s="3">
        <v>34.117647058823529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170804130067</v>
      </c>
      <c r="C48" s="121">
        <v>33.846153846153847</v>
      </c>
      <c r="D48" s="3"/>
      <c r="E48" s="3">
        <v>30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170804130069</v>
      </c>
      <c r="C49" s="121">
        <v>44.615384615384613</v>
      </c>
      <c r="D49" s="3"/>
      <c r="E49" s="3">
        <v>43.529411764705884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170804130071</v>
      </c>
      <c r="C50" s="121">
        <v>28.46153846153846</v>
      </c>
      <c r="D50" s="3"/>
      <c r="E50" s="3">
        <v>22.352941176470587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170804130075</v>
      </c>
      <c r="C51" s="121">
        <v>28.46153846153846</v>
      </c>
      <c r="D51" s="3"/>
      <c r="E51" s="3">
        <v>30.588235294117649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170804130076</v>
      </c>
      <c r="C52" s="121">
        <v>27.692307692307693</v>
      </c>
      <c r="D52" s="112"/>
      <c r="E52" s="3">
        <v>30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170804130077</v>
      </c>
      <c r="C53" s="121">
        <v>29.23076923076923</v>
      </c>
      <c r="D53" s="112"/>
      <c r="E53" s="3">
        <v>31.764705882352942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170804130078</v>
      </c>
      <c r="C54" s="121">
        <v>35.384615384615387</v>
      </c>
      <c r="D54" s="3"/>
      <c r="E54" s="3">
        <v>35.294117647058826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170804130079</v>
      </c>
      <c r="C55" s="121">
        <v>27.692307692307693</v>
      </c>
      <c r="D55" s="3"/>
      <c r="E55" s="3">
        <v>29.411764705882351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170804130080</v>
      </c>
      <c r="C56" s="121">
        <v>27.692307692307693</v>
      </c>
      <c r="D56" s="3"/>
      <c r="E56" s="3">
        <v>22.941176470588236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170804130081</v>
      </c>
      <c r="C57" s="121">
        <v>33.07692307692308</v>
      </c>
      <c r="D57" s="3"/>
      <c r="E57" s="3">
        <v>30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170804130082</v>
      </c>
      <c r="C58" s="121">
        <v>26.153846153846153</v>
      </c>
      <c r="D58" s="3"/>
      <c r="E58" s="3">
        <v>27.058823529411764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170804130083</v>
      </c>
      <c r="C59" s="121">
        <v>33.07692307692308</v>
      </c>
      <c r="D59" s="3"/>
      <c r="E59" s="3">
        <v>38.235294117647058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170804130084</v>
      </c>
      <c r="C60" s="121">
        <v>31.53846153846154</v>
      </c>
      <c r="D60" s="3"/>
      <c r="E60" s="3">
        <v>26.470588235294116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170804130085</v>
      </c>
      <c r="C61" s="121">
        <v>31.53846153846154</v>
      </c>
      <c r="D61" s="3"/>
      <c r="E61" s="3">
        <v>27.058823529411764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170804130086</v>
      </c>
      <c r="C62" s="121">
        <v>36.92307692307692</v>
      </c>
      <c r="D62" s="3"/>
      <c r="E62" s="3">
        <v>31.176470588235293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170804130087</v>
      </c>
      <c r="C63" s="121">
        <v>34.615384615384613</v>
      </c>
      <c r="D63" s="3"/>
      <c r="E63" s="3">
        <v>32.941176470588232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170804130088</v>
      </c>
      <c r="C64" s="121">
        <v>33.07692307692308</v>
      </c>
      <c r="D64" s="3"/>
      <c r="E64" s="3">
        <v>32.941176470588232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170804130089</v>
      </c>
      <c r="C65" s="121">
        <v>33.846153846153847</v>
      </c>
      <c r="D65" s="3"/>
      <c r="E65" s="3">
        <v>22.352941176470587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170804130090</v>
      </c>
      <c r="C66" s="121">
        <v>37.692307692307693</v>
      </c>
      <c r="D66" s="3"/>
      <c r="E66" s="3">
        <v>38.235294117647058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170804130091</v>
      </c>
      <c r="C67" s="121">
        <v>32.307692307692307</v>
      </c>
      <c r="D67" s="3"/>
      <c r="E67" s="3">
        <v>11.764705882352942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170804130092</v>
      </c>
      <c r="C68" s="121">
        <v>36.153846153846153</v>
      </c>
      <c r="D68" s="3"/>
      <c r="E68" s="3">
        <v>42.941176470588232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170804130093</v>
      </c>
      <c r="C69" s="121">
        <v>21.53846153846154</v>
      </c>
      <c r="D69" s="3"/>
      <c r="E69" s="3">
        <v>15.882352941176471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170804130094</v>
      </c>
      <c r="C70" s="121">
        <v>26.923076923076923</v>
      </c>
      <c r="D70" s="3"/>
      <c r="E70" s="3">
        <v>31.764705882352942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170804130096</v>
      </c>
      <c r="C71" s="121">
        <v>28.46153846153846</v>
      </c>
      <c r="D71" s="3"/>
      <c r="E71" s="3">
        <v>31.176470588235293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170804130097</v>
      </c>
      <c r="C72" s="121">
        <v>34.615384615384613</v>
      </c>
      <c r="D72" s="3"/>
      <c r="E72" s="3">
        <v>35.882352941176471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170804130098</v>
      </c>
      <c r="C73" s="121">
        <v>33.07692307692308</v>
      </c>
      <c r="D73" s="3"/>
      <c r="E73" s="3">
        <v>32.352941176470587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170804130099</v>
      </c>
      <c r="C74" s="121">
        <v>33.07692307692308</v>
      </c>
      <c r="D74" s="3"/>
      <c r="E74" s="3">
        <v>27.058823529411764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170804130100</v>
      </c>
      <c r="C75" s="121">
        <v>33.846153846153847</v>
      </c>
      <c r="D75" s="3"/>
      <c r="E75" s="3">
        <v>25.882352941176471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170804130101</v>
      </c>
      <c r="C76" s="121">
        <v>26.153846153846153</v>
      </c>
      <c r="D76" s="3"/>
      <c r="E76" s="2">
        <v>27.058823529411764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170804130102</v>
      </c>
      <c r="C77" s="121">
        <v>39.230769230769234</v>
      </c>
      <c r="D77" s="3"/>
      <c r="E77" s="2">
        <v>34.705882352941174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170804130103</v>
      </c>
      <c r="C78" s="121">
        <v>31.53846153846154</v>
      </c>
      <c r="D78" s="3"/>
      <c r="E78" s="5">
        <v>31.176470588235293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170804130104</v>
      </c>
      <c r="C79" s="121">
        <v>32.307692307692307</v>
      </c>
      <c r="D79" s="3"/>
      <c r="E79" s="5">
        <v>31.764705882352942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170804130105</v>
      </c>
      <c r="C80" s="121">
        <v>28.46153846153846</v>
      </c>
      <c r="D80" s="112"/>
      <c r="E80" s="5">
        <v>20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170804130106</v>
      </c>
      <c r="C81" s="121">
        <v>37.692307692307693</v>
      </c>
      <c r="D81" s="112"/>
      <c r="E81" s="5">
        <v>38.823529411764703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170804130107</v>
      </c>
      <c r="C82" s="121">
        <v>31.53846153846154</v>
      </c>
      <c r="D82" s="3"/>
      <c r="E82" s="5">
        <v>35.882352941176471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170804130108</v>
      </c>
      <c r="C83" s="121">
        <v>39.230769230769234</v>
      </c>
      <c r="D83" s="5"/>
      <c r="E83" s="5">
        <v>34.705882352941174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170804130109</v>
      </c>
      <c r="C84" s="121">
        <v>24.615384615384617</v>
      </c>
      <c r="D84" s="115"/>
      <c r="E84" s="5">
        <v>15.294117647058824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170804130110</v>
      </c>
      <c r="C85" s="121">
        <v>36.153846153846153</v>
      </c>
      <c r="D85" s="5"/>
      <c r="E85" s="5">
        <v>40.588235294117645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170804130112</v>
      </c>
      <c r="C86" s="121">
        <v>33.846153846153847</v>
      </c>
      <c r="D86" s="116"/>
      <c r="E86" s="5">
        <v>31.764705882352942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170804130113</v>
      </c>
      <c r="C87" s="121">
        <v>29.23076923076923</v>
      </c>
      <c r="D87" s="5"/>
      <c r="E87" s="5">
        <v>35.882352941176471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170804130114</v>
      </c>
      <c r="C88" s="121">
        <v>29.23076923076923</v>
      </c>
      <c r="D88" s="5"/>
      <c r="E88" s="5">
        <v>35.882352941176471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170804130115</v>
      </c>
      <c r="C89" s="121">
        <v>29.23076923076923</v>
      </c>
      <c r="D89" s="5"/>
      <c r="E89" s="5">
        <v>35.882352941176471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170804130116</v>
      </c>
      <c r="C90" s="121">
        <v>29.23076923076923</v>
      </c>
      <c r="D90" s="5"/>
      <c r="E90" s="5">
        <v>35.882352941176471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 t="s">
        <v>0</v>
      </c>
      <c r="C91" s="121">
        <v>31.53846153846154</v>
      </c>
      <c r="D91" s="5"/>
      <c r="E91" s="5">
        <v>37.058823529411768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170804130118</v>
      </c>
      <c r="C92" s="121">
        <v>32.307692307692307</v>
      </c>
      <c r="D92" s="5"/>
      <c r="E92" s="5">
        <v>35.882352941176471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170804130119</v>
      </c>
      <c r="C93" s="121">
        <v>43.07692307692308</v>
      </c>
      <c r="D93" s="5"/>
      <c r="E93" s="5">
        <v>42.352941176470587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170804130120</v>
      </c>
      <c r="C94" s="121">
        <v>30.76923076923077</v>
      </c>
      <c r="D94" s="5"/>
      <c r="E94" s="5">
        <v>35.882352941176471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170804130121</v>
      </c>
      <c r="C95" s="121">
        <v>30.76923076923077</v>
      </c>
      <c r="D95" s="5"/>
      <c r="E95" s="5">
        <v>35.882352941176471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170804130122</v>
      </c>
      <c r="C96" s="121">
        <v>30.76923076923077</v>
      </c>
      <c r="D96" s="5"/>
      <c r="E96" s="5">
        <v>35.882352941176471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170804130123</v>
      </c>
      <c r="C97" s="121">
        <v>36.153846153846153</v>
      </c>
      <c r="D97" s="5"/>
      <c r="E97" s="5">
        <v>33.529411764705884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170804130124</v>
      </c>
      <c r="C98" s="121">
        <v>22.307692307692307</v>
      </c>
      <c r="D98" s="5"/>
      <c r="E98" s="5">
        <v>24.117647058823529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170804130125</v>
      </c>
      <c r="C99" s="121">
        <v>36.92307692307692</v>
      </c>
      <c r="D99" s="5"/>
      <c r="E99" s="5">
        <v>37.058823529411768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170804130126</v>
      </c>
      <c r="C100" s="121">
        <v>46.92307692307692</v>
      </c>
      <c r="D100" s="5"/>
      <c r="E100" s="5">
        <v>41.764705882352942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170804130127</v>
      </c>
      <c r="C101" s="121">
        <v>33.846153846153847</v>
      </c>
      <c r="D101" s="5"/>
      <c r="E101" s="5">
        <v>33.529411764705884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170804130128</v>
      </c>
      <c r="C102" s="121">
        <v>39.230769230769234</v>
      </c>
      <c r="D102" s="5"/>
      <c r="E102" s="5">
        <v>41.176470588235297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170804130129</v>
      </c>
      <c r="C103" s="121">
        <v>39.230769230769234</v>
      </c>
      <c r="D103" s="2"/>
      <c r="E103" s="2">
        <v>41.176470588235297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170804130131</v>
      </c>
      <c r="C104" s="121">
        <v>29.23076923076923</v>
      </c>
      <c r="D104" s="2"/>
      <c r="E104" s="2">
        <v>33.529411764705884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170804130132</v>
      </c>
      <c r="C105" s="121">
        <v>27.692307692307693</v>
      </c>
      <c r="D105" s="2"/>
      <c r="E105" s="2">
        <v>24.117647058823529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170804130133</v>
      </c>
      <c r="C106" s="121">
        <v>33.846153846153847</v>
      </c>
      <c r="D106" s="2"/>
      <c r="E106" s="2">
        <v>31.176470588235293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170804130134</v>
      </c>
      <c r="C107" s="121">
        <v>33.846153846153847</v>
      </c>
      <c r="D107" s="2"/>
      <c r="E107" s="2">
        <v>32.352941176470587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170804130135</v>
      </c>
      <c r="C108" s="121">
        <v>43.846153846153847</v>
      </c>
      <c r="D108" s="2"/>
      <c r="E108" s="2">
        <v>40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170804130136</v>
      </c>
      <c r="C109" s="121">
        <v>31.53846153846154</v>
      </c>
      <c r="D109" s="2"/>
      <c r="E109" s="2">
        <v>24.117647058823529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170804130137</v>
      </c>
      <c r="C110" s="121">
        <v>30</v>
      </c>
      <c r="D110" s="2"/>
      <c r="E110" s="2">
        <v>33.529411764705884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170804130138</v>
      </c>
      <c r="C111" s="121">
        <v>30</v>
      </c>
      <c r="D111" s="2"/>
      <c r="E111" s="2">
        <v>33.529411764705884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170804130139</v>
      </c>
      <c r="C112" s="121">
        <v>36.153846153846153</v>
      </c>
      <c r="D112" s="2"/>
      <c r="E112" s="2">
        <v>37.058823529411768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170804130140</v>
      </c>
      <c r="C113" s="121">
        <v>40</v>
      </c>
      <c r="D113" s="2"/>
      <c r="E113" s="2">
        <v>37.647058823529413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170804130141</v>
      </c>
      <c r="C114" s="121">
        <v>40</v>
      </c>
      <c r="D114" s="2"/>
      <c r="E114" s="2">
        <v>37.647058823529413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170804130142</v>
      </c>
      <c r="C115" s="121">
        <v>41.53846153846154</v>
      </c>
      <c r="D115" s="2"/>
      <c r="E115" s="2">
        <v>34.117647058823529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170804130143</v>
      </c>
      <c r="C116" s="121">
        <v>39.230769230769234</v>
      </c>
      <c r="D116" s="2"/>
      <c r="E116" s="2">
        <v>36.470588235294116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170804130144</v>
      </c>
      <c r="C117" s="121">
        <v>36.92307692307692</v>
      </c>
      <c r="D117" s="2"/>
      <c r="E117" s="2">
        <v>32.941176470588232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170804130145</v>
      </c>
      <c r="C118" s="121">
        <v>33.846153846153847</v>
      </c>
      <c r="D118" s="2"/>
      <c r="E118" s="2">
        <v>37.647058823529413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170804130146</v>
      </c>
      <c r="C119" s="121">
        <v>40</v>
      </c>
      <c r="D119" s="2"/>
      <c r="E119" s="2">
        <v>35.294117647058826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170804130147</v>
      </c>
      <c r="C120" s="121">
        <v>41.53846153846154</v>
      </c>
      <c r="D120" s="2"/>
      <c r="E120" s="2">
        <v>38.235294117647058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170804130148</v>
      </c>
      <c r="C121" s="121">
        <v>22.307692307692307</v>
      </c>
      <c r="D121" s="2"/>
      <c r="E121" s="2">
        <v>27.647058823529413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170804130149</v>
      </c>
      <c r="C122" s="121">
        <v>33.846153846153847</v>
      </c>
      <c r="D122" s="2"/>
      <c r="E122" s="2">
        <v>24.117647058823529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170804130150</v>
      </c>
      <c r="C123" s="121">
        <v>32.307692307692307</v>
      </c>
      <c r="D123" s="2"/>
      <c r="E123" s="2">
        <v>34.705882352941174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170804130151</v>
      </c>
      <c r="C124" s="121">
        <v>32.307692307692307</v>
      </c>
      <c r="D124" s="2"/>
      <c r="E124" s="2">
        <v>32.352941176470587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170804130152</v>
      </c>
      <c r="C125" s="121">
        <v>44.615384615384613</v>
      </c>
      <c r="D125" s="2"/>
      <c r="E125" s="2">
        <v>42.352941176470587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170804130153</v>
      </c>
      <c r="C126" s="121">
        <v>44.615384615384613</v>
      </c>
      <c r="D126" s="2"/>
      <c r="E126" s="2">
        <v>37.647058823529413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170804130154</v>
      </c>
      <c r="C127" s="121">
        <v>43.07692307692308</v>
      </c>
      <c r="D127" s="2"/>
      <c r="E127" s="2">
        <v>40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170804130155</v>
      </c>
      <c r="C128" s="121">
        <v>33.07692307692308</v>
      </c>
      <c r="D128" s="2"/>
      <c r="E128" s="2">
        <v>35.882352941176471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170804130156</v>
      </c>
      <c r="C129" s="121">
        <v>33.07692307692308</v>
      </c>
      <c r="D129" s="2"/>
      <c r="E129" s="2">
        <v>35.882352941176471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170804130157</v>
      </c>
      <c r="C130" s="121">
        <v>33.846153846153847</v>
      </c>
      <c r="D130" s="2"/>
      <c r="E130" s="2">
        <v>33.529411764705884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170804130158</v>
      </c>
      <c r="C131" s="121">
        <v>15.384615384615385</v>
      </c>
      <c r="D131" s="2"/>
      <c r="E131" s="2">
        <v>5.2941176470588234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170804130159</v>
      </c>
      <c r="C132" s="121">
        <v>33.07692307692308</v>
      </c>
      <c r="D132" s="2"/>
      <c r="E132" s="2">
        <v>27.058823529411764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170804130160</v>
      </c>
      <c r="C133" s="121">
        <v>32.307692307692307</v>
      </c>
      <c r="D133" s="2"/>
      <c r="E133" s="2">
        <v>25.294117647058822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170804130161</v>
      </c>
      <c r="C134" s="121">
        <v>30.76923076923077</v>
      </c>
      <c r="D134" s="2"/>
      <c r="E134" s="2">
        <v>25.294117647058822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170804130162</v>
      </c>
      <c r="C135" s="121">
        <v>43.846153846153847</v>
      </c>
      <c r="D135" s="2"/>
      <c r="E135" s="2">
        <v>38.823529411764703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170804130163</v>
      </c>
      <c r="C136" s="121">
        <v>36.92307692307692</v>
      </c>
      <c r="D136" s="2"/>
      <c r="E136" s="2">
        <v>37.058823529411768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170804130164</v>
      </c>
      <c r="C137" s="121">
        <v>36.92307692307692</v>
      </c>
      <c r="D137" s="2"/>
      <c r="E137" s="2">
        <v>37.058823529411768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170804130165</v>
      </c>
      <c r="C138" s="121">
        <v>36.92307692307692</v>
      </c>
      <c r="D138" s="2"/>
      <c r="E138" s="2">
        <v>37.058823529411768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170804130166</v>
      </c>
      <c r="C139" s="121">
        <v>26.153846153846153</v>
      </c>
      <c r="D139" s="2"/>
      <c r="E139" s="2">
        <v>37.058823529411768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170804130167</v>
      </c>
      <c r="C140" s="121">
        <v>46.92307692307692</v>
      </c>
      <c r="D140" s="2"/>
      <c r="E140" s="2">
        <v>42.941176470588232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170804130168</v>
      </c>
      <c r="C141" s="121">
        <v>26.923076923076923</v>
      </c>
      <c r="D141" s="2"/>
      <c r="E141" s="2">
        <v>31.176470588235293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170804130169</v>
      </c>
      <c r="C142" s="121">
        <v>42.307692307692307</v>
      </c>
      <c r="D142" s="2"/>
      <c r="E142" s="2">
        <v>35.882352941176471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170804130170</v>
      </c>
      <c r="C143" s="121">
        <v>42.307692307692307</v>
      </c>
      <c r="D143" s="2"/>
      <c r="E143" s="2">
        <v>35.882352941176471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170804130171</v>
      </c>
      <c r="C144" s="121">
        <v>30</v>
      </c>
      <c r="D144" s="2"/>
      <c r="E144" s="2">
        <v>20.588235294117649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170804130172</v>
      </c>
      <c r="C145" s="121">
        <v>38.46153846153846</v>
      </c>
      <c r="D145" s="2"/>
      <c r="E145" s="2">
        <v>41.176470588235297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170804130173</v>
      </c>
      <c r="C146" s="121">
        <v>29.23076923076923</v>
      </c>
      <c r="D146" s="2"/>
      <c r="E146" s="2">
        <v>25.882352941176471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170804130174</v>
      </c>
      <c r="C147" s="121">
        <v>30.76923076923077</v>
      </c>
      <c r="D147" s="2"/>
      <c r="E147" s="2">
        <v>30.588235294117649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170804130175</v>
      </c>
      <c r="C148" s="121">
        <v>30.76923076923077</v>
      </c>
      <c r="D148" s="2"/>
      <c r="E148" s="2">
        <v>30.588235294117649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170804130176</v>
      </c>
      <c r="C149" s="121">
        <v>43.07692307692308</v>
      </c>
      <c r="D149" s="2"/>
      <c r="E149" s="2">
        <v>38.823529411764703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170804130177</v>
      </c>
      <c r="C150" s="121">
        <v>46.92307692307692</v>
      </c>
      <c r="D150" s="2"/>
      <c r="E150" s="2">
        <v>41.764705882352942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170804130178</v>
      </c>
      <c r="C151" s="121">
        <v>32.307692307692307</v>
      </c>
      <c r="D151" s="2"/>
      <c r="E151" s="2">
        <v>23.529411764705884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170804130179</v>
      </c>
      <c r="C152" s="121">
        <v>25.384615384615383</v>
      </c>
      <c r="D152" s="2"/>
      <c r="E152" s="2">
        <v>21.764705882352942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170804130180</v>
      </c>
      <c r="C153" s="121">
        <v>31.53846153846154</v>
      </c>
      <c r="D153" s="2"/>
      <c r="E153" s="2">
        <v>30.588235294117649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170804130181</v>
      </c>
      <c r="C154" s="121">
        <v>31.53846153846154</v>
      </c>
      <c r="D154" s="2"/>
      <c r="E154" s="2">
        <v>30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170804130182</v>
      </c>
      <c r="C155" s="121">
        <v>31.53846153846154</v>
      </c>
      <c r="D155" s="2"/>
      <c r="E155" s="2">
        <v>30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170804130183</v>
      </c>
      <c r="C156" s="121">
        <v>38.46153846153846</v>
      </c>
      <c r="D156" s="2"/>
      <c r="E156" s="2">
        <v>35.882352941176471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170804130185</v>
      </c>
      <c r="C157" s="121">
        <v>40</v>
      </c>
      <c r="D157" s="2"/>
      <c r="E157" s="2">
        <v>38.235294117647058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170804130186</v>
      </c>
      <c r="C158" s="121">
        <v>37.692307692307693</v>
      </c>
      <c r="D158" s="2"/>
      <c r="E158" s="2">
        <v>39.411764705882355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170804130187</v>
      </c>
      <c r="C159" s="121">
        <v>27.692307692307693</v>
      </c>
      <c r="D159" s="2"/>
      <c r="E159" s="2">
        <v>19.411764705882351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170804130188</v>
      </c>
      <c r="C160" s="121">
        <v>31.53846153846154</v>
      </c>
      <c r="D160" s="2"/>
      <c r="E160" s="2">
        <v>35.294117647058826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170804130189</v>
      </c>
      <c r="C161" s="121">
        <v>30</v>
      </c>
      <c r="D161" s="2"/>
      <c r="E161" s="2">
        <v>38.235294117647058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170804130190</v>
      </c>
      <c r="C162" s="121">
        <v>40</v>
      </c>
      <c r="D162" s="2"/>
      <c r="E162" s="2">
        <v>44.705882352941174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170804130191</v>
      </c>
      <c r="C163" s="121">
        <v>46.153846153846153</v>
      </c>
      <c r="D163" s="2"/>
      <c r="E163" s="2">
        <v>41.176470588235297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170804130192</v>
      </c>
      <c r="C164" s="121">
        <v>29.23076923076923</v>
      </c>
      <c r="D164" s="2"/>
      <c r="E164" s="2">
        <v>25.294117647058822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170804130193</v>
      </c>
      <c r="C165" s="121">
        <v>30</v>
      </c>
      <c r="D165" s="2"/>
      <c r="E165" s="2">
        <v>25.882352941176471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170804130195</v>
      </c>
      <c r="C166" s="121">
        <v>45.384615384615387</v>
      </c>
      <c r="D166" s="2"/>
      <c r="E166" s="2">
        <v>42.352941176470587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170804130196</v>
      </c>
      <c r="C167" s="121">
        <v>29.23076923076923</v>
      </c>
      <c r="D167" s="2"/>
      <c r="E167" s="2">
        <v>32.941176470588232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170804130197</v>
      </c>
      <c r="C168" s="121">
        <v>27.692307692307693</v>
      </c>
      <c r="D168" s="2"/>
      <c r="E168" s="2">
        <v>26.470588235294116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170804130198</v>
      </c>
      <c r="C169" s="121">
        <v>33.07692307692308</v>
      </c>
      <c r="D169" s="2"/>
      <c r="E169" s="2">
        <v>32.352941176470587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170804130199</v>
      </c>
      <c r="C170" s="121">
        <v>39.230769230769234</v>
      </c>
      <c r="D170" s="2"/>
      <c r="E170" s="2">
        <v>38.235294117647058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170804130200</v>
      </c>
      <c r="C171" s="121">
        <v>34.615384615384613</v>
      </c>
      <c r="D171" s="2"/>
      <c r="E171" s="2">
        <v>34.117647058823529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170804130202</v>
      </c>
      <c r="C172" s="121">
        <v>37.692307692307693</v>
      </c>
      <c r="D172" s="2"/>
      <c r="E172" s="2">
        <v>37.058823529411768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170804130203</v>
      </c>
      <c r="C173" s="121">
        <v>38.46153846153846</v>
      </c>
      <c r="D173" s="2"/>
      <c r="E173" s="2">
        <v>32.352941176470587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170804130204</v>
      </c>
      <c r="C174" s="121">
        <v>40.769230769230766</v>
      </c>
      <c r="D174" s="2"/>
      <c r="E174" s="2">
        <v>37.647058823529413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170804130205</v>
      </c>
      <c r="C175" s="121">
        <v>28.46153846153846</v>
      </c>
      <c r="D175" s="2"/>
      <c r="E175" s="2">
        <v>34.117647058823529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170804130206</v>
      </c>
      <c r="C176" s="121">
        <v>31.53846153846154</v>
      </c>
      <c r="D176" s="2"/>
      <c r="E176" s="2">
        <v>28.823529411764707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170804130207</v>
      </c>
      <c r="C177" s="121">
        <v>40</v>
      </c>
      <c r="D177" s="2"/>
      <c r="E177" s="2">
        <v>39.411764705882355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170804130208</v>
      </c>
      <c r="C178" s="121">
        <v>32.307692307692307</v>
      </c>
      <c r="D178" s="2"/>
      <c r="E178" s="2">
        <v>34.117647058823529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170804130209</v>
      </c>
      <c r="C179" s="121">
        <v>44.615384615384613</v>
      </c>
      <c r="D179" s="2"/>
      <c r="E179" s="2">
        <v>43.529411764705884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170804130211</v>
      </c>
      <c r="C180" s="121">
        <v>34.615384615384613</v>
      </c>
      <c r="D180" s="2"/>
      <c r="E180" s="2">
        <v>38.823529411764703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170804130212</v>
      </c>
      <c r="C181" s="121">
        <v>30</v>
      </c>
      <c r="D181" s="2"/>
      <c r="E181" s="2">
        <v>26.470588235294116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170804130213</v>
      </c>
      <c r="C182" s="121">
        <v>29.23076923076923</v>
      </c>
      <c r="D182" s="2"/>
      <c r="E182" s="2">
        <v>30.588235294117649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170804130214</v>
      </c>
      <c r="C183" s="121">
        <v>39.230769230769234</v>
      </c>
      <c r="D183" s="2"/>
      <c r="E183" s="2">
        <v>41.176470588235297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170804130215</v>
      </c>
      <c r="C184" s="121">
        <v>39.230769230769234</v>
      </c>
      <c r="D184" s="2"/>
      <c r="E184" s="2">
        <v>41.176470588235297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170804130216</v>
      </c>
      <c r="C185" s="121">
        <v>30.76923076923077</v>
      </c>
      <c r="D185" s="2"/>
      <c r="E185" s="2">
        <v>33.529411764705884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170804130217</v>
      </c>
      <c r="C186" s="121">
        <v>44.615384615384613</v>
      </c>
      <c r="D186" s="2"/>
      <c r="E186" s="2">
        <v>39.411764705882355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170804130218</v>
      </c>
      <c r="C187" s="121">
        <v>32.307692307692307</v>
      </c>
      <c r="D187" s="2"/>
      <c r="E187" s="2">
        <v>28.823529411764707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170804130220</v>
      </c>
      <c r="C188" s="121">
        <v>34.615384615384613</v>
      </c>
      <c r="D188" s="2"/>
      <c r="E188" s="2">
        <v>37.058823529411768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170804130221</v>
      </c>
      <c r="C189" s="121">
        <v>42.307692307692307</v>
      </c>
      <c r="D189" s="2"/>
      <c r="E189" s="2">
        <v>39.411764705882355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170804130222</v>
      </c>
      <c r="C190" s="121">
        <v>33.07692307692308</v>
      </c>
      <c r="D190" s="2"/>
      <c r="E190" s="2">
        <v>32.352941176470587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170804130223</v>
      </c>
      <c r="C191" s="121">
        <v>31.53846153846154</v>
      </c>
      <c r="D191" s="2"/>
      <c r="E191" s="2">
        <v>31.764705882352942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170804130224</v>
      </c>
      <c r="C192" s="121">
        <v>38.46153846153846</v>
      </c>
      <c r="D192" s="2"/>
      <c r="E192" s="2">
        <v>42.941176470588232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170804130226</v>
      </c>
      <c r="C193" s="121">
        <v>32.307692307692307</v>
      </c>
      <c r="D193" s="2"/>
      <c r="E193" s="2">
        <v>24.117647058823529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170804130227</v>
      </c>
      <c r="C194" s="121">
        <v>29.23076923076923</v>
      </c>
      <c r="D194" s="2"/>
      <c r="E194" s="2">
        <v>26.470588235294116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170804130228</v>
      </c>
      <c r="C195" s="121">
        <v>23.846153846153847</v>
      </c>
      <c r="D195" s="2"/>
      <c r="E195" s="2">
        <v>27.058823529411764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170804130229</v>
      </c>
      <c r="C196" s="121">
        <v>43.846153846153847</v>
      </c>
      <c r="D196" s="2"/>
      <c r="E196" s="2">
        <v>43.529411764705884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170804130230</v>
      </c>
      <c r="C197" s="121">
        <v>43.846153846153847</v>
      </c>
      <c r="D197" s="2"/>
      <c r="E197" s="2">
        <v>43.529411764705884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170804130231</v>
      </c>
      <c r="C198" s="121">
        <v>36.153846153846153</v>
      </c>
      <c r="D198" s="2"/>
      <c r="E198" s="2">
        <v>36.470588235294116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170804130233</v>
      </c>
      <c r="C199" s="121">
        <v>36.92307692307692</v>
      </c>
      <c r="D199" s="2"/>
      <c r="E199" s="2">
        <v>40.588235294117645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170804130234</v>
      </c>
      <c r="C200" s="121">
        <v>35.384615384615387</v>
      </c>
      <c r="D200" s="2"/>
      <c r="E200" s="2">
        <v>34.705882352941174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170804130238</v>
      </c>
      <c r="C201" s="121">
        <v>35.384615384615387</v>
      </c>
      <c r="D201" s="2"/>
      <c r="E201" s="2">
        <v>34.705882352941174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170804130239</v>
      </c>
      <c r="C202" s="121">
        <v>26.153846153846153</v>
      </c>
      <c r="D202" s="2"/>
      <c r="E202" s="2">
        <v>27.647058823529413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170804130240</v>
      </c>
      <c r="C203" s="121">
        <v>26.153846153846153</v>
      </c>
      <c r="D203" s="2"/>
      <c r="E203" s="2">
        <v>27.647058823529413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170804130241</v>
      </c>
      <c r="C204" s="121">
        <v>23.846153846153847</v>
      </c>
      <c r="D204" s="2"/>
      <c r="E204" s="2">
        <v>25.294117647058822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170804130242</v>
      </c>
      <c r="C205" s="121">
        <v>35.384615384615387</v>
      </c>
      <c r="D205" s="2"/>
      <c r="E205" s="2">
        <v>40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170804130243</v>
      </c>
      <c r="C206" s="121">
        <v>28.46153846153846</v>
      </c>
      <c r="D206" s="2"/>
      <c r="E206" s="2">
        <v>20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170804130244</v>
      </c>
      <c r="C207" s="121">
        <v>33.07692307692308</v>
      </c>
      <c r="D207" s="2"/>
      <c r="E207" s="2">
        <v>30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170804130245</v>
      </c>
      <c r="C208" s="121">
        <v>32.307692307692307</v>
      </c>
      <c r="D208" s="2"/>
      <c r="E208" s="2">
        <v>38.823529411764703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170804130246</v>
      </c>
      <c r="C209" s="121">
        <v>23.076923076923077</v>
      </c>
      <c r="D209" s="2"/>
      <c r="E209" s="2">
        <v>24.117647058823529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170804130247</v>
      </c>
      <c r="C210" s="121">
        <v>24.615384615384617</v>
      </c>
      <c r="D210" s="2"/>
      <c r="E210" s="2">
        <v>27.058823529411764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170804130248</v>
      </c>
      <c r="C211" s="121">
        <v>35.384615384615387</v>
      </c>
      <c r="D211" s="2"/>
      <c r="E211" s="2">
        <v>37.647058823529413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170804130249</v>
      </c>
      <c r="C212" s="121">
        <v>34.615384615384613</v>
      </c>
      <c r="D212" s="2"/>
      <c r="E212" s="2">
        <v>32.941176470588232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170804130250</v>
      </c>
      <c r="C213" s="121">
        <v>26.153846153846153</v>
      </c>
      <c r="D213" s="2"/>
      <c r="E213" s="2">
        <v>24.117647058823529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170804130251</v>
      </c>
      <c r="C214" s="121">
        <v>37.692307692307693</v>
      </c>
      <c r="D214" s="2"/>
      <c r="E214" s="2">
        <v>20.588235294117649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170804130253</v>
      </c>
      <c r="C215" s="121">
        <v>30.76923076923077</v>
      </c>
      <c r="D215" s="2"/>
      <c r="E215" s="2">
        <v>25.882352941176471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170804130254</v>
      </c>
      <c r="C216" s="121">
        <v>31.53846153846154</v>
      </c>
      <c r="D216" s="2"/>
      <c r="E216" s="2">
        <v>34.117647058823529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170804130255</v>
      </c>
      <c r="C217" s="121">
        <v>33.07692307692308</v>
      </c>
      <c r="D217" s="2"/>
      <c r="E217" s="2">
        <v>40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170804130256</v>
      </c>
      <c r="C218" s="121">
        <v>36.92307692307692</v>
      </c>
      <c r="D218" s="2"/>
      <c r="E218" s="2">
        <v>38.823529411764703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170804130257</v>
      </c>
      <c r="C219" s="121">
        <v>23.076923076923077</v>
      </c>
      <c r="D219" s="2"/>
      <c r="E219" s="2">
        <v>27.058823529411764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170804130258</v>
      </c>
      <c r="C220" s="121">
        <v>40.769230769230766</v>
      </c>
      <c r="D220" s="2"/>
      <c r="E220" s="2">
        <v>41.176470588235297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170804130259</v>
      </c>
      <c r="C221" s="121">
        <v>21.53846153846154</v>
      </c>
      <c r="D221" s="2"/>
      <c r="E221" s="2">
        <v>34.705882352941174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170804130260</v>
      </c>
      <c r="C222" s="121">
        <v>35.384615384615387</v>
      </c>
      <c r="D222" s="2"/>
      <c r="E222" s="2">
        <v>31.764705882352942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170804130261</v>
      </c>
      <c r="C223" s="121">
        <v>35.384615384615387</v>
      </c>
      <c r="D223" s="2"/>
      <c r="E223" s="2">
        <v>31.764705882352942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170804130262</v>
      </c>
      <c r="C224" s="121">
        <v>29.23076923076923</v>
      </c>
      <c r="D224" s="2"/>
      <c r="E224" s="2">
        <v>28.823529411764707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170804130263</v>
      </c>
      <c r="C225" s="121">
        <v>30.76923076923077</v>
      </c>
      <c r="D225" s="2"/>
      <c r="E225" s="2">
        <v>32.352941176470587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170804130264</v>
      </c>
      <c r="C226" s="121">
        <v>39.230769230769234</v>
      </c>
      <c r="D226" s="2"/>
      <c r="E226" s="2">
        <v>36.470588235294116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170804130265</v>
      </c>
      <c r="C227" s="121">
        <v>27.692307692307693</v>
      </c>
      <c r="D227" s="2"/>
      <c r="E227" s="2">
        <v>25.882352941176471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170804130266</v>
      </c>
      <c r="C228" s="121">
        <v>30.76923076923077</v>
      </c>
      <c r="D228" s="2"/>
      <c r="E228" s="2">
        <v>24.705882352941178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170804130267</v>
      </c>
      <c r="C229" s="121">
        <v>36.153846153846153</v>
      </c>
      <c r="D229" s="2"/>
      <c r="E229" s="2">
        <v>28.823529411764707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170804130268</v>
      </c>
      <c r="C230" s="121">
        <v>36.153846153846153</v>
      </c>
      <c r="D230" s="2"/>
      <c r="E230" s="2">
        <v>28.823529411764707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170804130269</v>
      </c>
      <c r="C231" s="121">
        <v>37.692307692307693</v>
      </c>
      <c r="D231" s="2"/>
      <c r="E231" s="2">
        <v>38.235294117647058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170804130270</v>
      </c>
      <c r="C232" s="121">
        <v>29.23076923076923</v>
      </c>
      <c r="D232" s="2"/>
      <c r="E232" s="2">
        <v>22.352941176470587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170804130271</v>
      </c>
      <c r="C233" s="121">
        <v>39.230769230769234</v>
      </c>
      <c r="D233" s="2"/>
      <c r="E233" s="2">
        <v>37.647058823529413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170804130272</v>
      </c>
      <c r="C234" s="121">
        <v>33.07692307692308</v>
      </c>
      <c r="D234" s="2"/>
      <c r="E234" s="2">
        <v>31.764705882352942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170804130273</v>
      </c>
      <c r="C235" s="121">
        <v>36.92307692307692</v>
      </c>
      <c r="D235" s="2"/>
      <c r="E235" s="2">
        <v>41.764705882352942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170804130274</v>
      </c>
      <c r="C236" s="121">
        <v>27.692307692307693</v>
      </c>
      <c r="D236" s="2"/>
      <c r="E236" s="2">
        <v>25.882352941176471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170804130275</v>
      </c>
      <c r="C237" s="121">
        <v>27.692307692307693</v>
      </c>
      <c r="D237" s="2"/>
      <c r="E237" s="2">
        <v>23.529411764705884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170804130276</v>
      </c>
      <c r="C238" s="121">
        <v>30.76923076923077</v>
      </c>
      <c r="D238" s="2"/>
      <c r="E238" s="2">
        <v>35.882352941176471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170804130277</v>
      </c>
      <c r="C239" s="121">
        <v>27.692307692307693</v>
      </c>
      <c r="D239" s="2"/>
      <c r="E239" s="2">
        <v>25.882352941176471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170804130278</v>
      </c>
      <c r="C240" s="121">
        <v>29.23076923076923</v>
      </c>
      <c r="D240" s="2"/>
      <c r="E240" s="2">
        <v>31.764705882352942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170804130279</v>
      </c>
      <c r="C241" s="121">
        <v>26.923076923076923</v>
      </c>
      <c r="D241" s="2"/>
      <c r="E241" s="2">
        <v>18.823529411764707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170804130280</v>
      </c>
      <c r="C242" s="121">
        <v>33.07692307692308</v>
      </c>
      <c r="D242" s="2"/>
      <c r="E242" s="2">
        <v>38.823529411764703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170804130281</v>
      </c>
      <c r="C243" s="121">
        <v>32.307692307692307</v>
      </c>
      <c r="D243" s="2"/>
      <c r="E243" s="2">
        <v>36.470588235294116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170804130282</v>
      </c>
      <c r="C244" s="121">
        <v>29.23076923076923</v>
      </c>
      <c r="D244" s="2"/>
      <c r="E244" s="2">
        <v>23.529411764705884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170804130283</v>
      </c>
      <c r="C245" s="121">
        <v>40.769230769230766</v>
      </c>
      <c r="D245" s="2"/>
      <c r="E245" s="2">
        <v>38.823529411764703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170804130284</v>
      </c>
      <c r="C246" s="121">
        <v>33.846153846153847</v>
      </c>
      <c r="D246" s="2"/>
      <c r="E246" s="2">
        <v>37.058823529411768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170804130285</v>
      </c>
      <c r="C247" s="121">
        <v>29.23076923076923</v>
      </c>
      <c r="D247" s="2"/>
      <c r="E247" s="2">
        <v>31.764705882352942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170804130286</v>
      </c>
      <c r="C248" s="121">
        <v>35.384615384615387</v>
      </c>
      <c r="D248" s="2"/>
      <c r="E248" s="2">
        <v>37.647058823529413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170804130287</v>
      </c>
      <c r="C249" s="121">
        <v>29.23076923076923</v>
      </c>
      <c r="D249" s="2"/>
      <c r="E249" s="2">
        <v>33.529411764705884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170804130288</v>
      </c>
      <c r="C250" s="121">
        <v>30.76923076923077</v>
      </c>
      <c r="D250" s="2"/>
      <c r="E250" s="2">
        <v>32.352941176470587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170804130289</v>
      </c>
      <c r="C251" s="121">
        <v>25.384615384615383</v>
      </c>
      <c r="D251" s="2"/>
      <c r="E251" s="2">
        <v>19.411764705882351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170804130291</v>
      </c>
      <c r="C252" s="121">
        <v>32.307692307692307</v>
      </c>
      <c r="D252" s="2"/>
      <c r="E252" s="2">
        <v>30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170804130292</v>
      </c>
      <c r="C253" s="121">
        <v>30.76923076923077</v>
      </c>
      <c r="D253" s="2"/>
      <c r="E253" s="2">
        <v>20.588235294117649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170804130293</v>
      </c>
      <c r="C254" s="121">
        <v>30.76923076923077</v>
      </c>
      <c r="D254" s="2"/>
      <c r="E254" s="2">
        <v>30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170804130294</v>
      </c>
      <c r="C255" s="121">
        <v>26.153846153846153</v>
      </c>
      <c r="D255" s="2"/>
      <c r="E255" s="2">
        <v>21.176470588235293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170804130295</v>
      </c>
      <c r="C256" s="121">
        <v>30</v>
      </c>
      <c r="D256" s="2"/>
      <c r="E256" s="2">
        <v>21.176470588235293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170804130296</v>
      </c>
      <c r="C257" s="121">
        <v>28.46153846153846</v>
      </c>
      <c r="D257" s="2"/>
      <c r="E257" s="2">
        <v>17.058823529411764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170804130297</v>
      </c>
      <c r="C258" s="121">
        <v>32.307692307692307</v>
      </c>
      <c r="D258" s="2"/>
      <c r="E258" s="2">
        <v>31.176470588235293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170804130298</v>
      </c>
      <c r="C259" s="121">
        <v>25.384615384615383</v>
      </c>
      <c r="D259" s="2"/>
      <c r="E259" s="2">
        <v>18.235294117647058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170804130299</v>
      </c>
      <c r="C260" s="121">
        <v>36.92307692307692</v>
      </c>
      <c r="D260" s="2"/>
      <c r="E260" s="2">
        <v>33.529411764705884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170804130300</v>
      </c>
      <c r="C261" s="121">
        <v>33.07692307692308</v>
      </c>
      <c r="D261" s="2"/>
      <c r="E261" s="2">
        <v>35.882352941176471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170804130301</v>
      </c>
      <c r="C262" s="121">
        <v>20.76923076923077</v>
      </c>
      <c r="D262" s="2"/>
      <c r="E262" s="2">
        <v>35.882352941176471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170804130302</v>
      </c>
      <c r="C263" s="121">
        <v>36.153846153846153</v>
      </c>
      <c r="D263" s="2"/>
      <c r="E263" s="2">
        <v>31.764705882352942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170804130303</v>
      </c>
      <c r="C264" s="121">
        <v>27.692307692307693</v>
      </c>
      <c r="D264" s="2"/>
      <c r="E264" s="2">
        <v>31.764705882352942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170804130304</v>
      </c>
      <c r="C265" s="121">
        <v>33.07692307692308</v>
      </c>
      <c r="D265" s="2"/>
      <c r="E265" s="2">
        <v>36.470588235294116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170804130305</v>
      </c>
      <c r="C266" s="121">
        <v>33.07692307692308</v>
      </c>
      <c r="D266" s="2"/>
      <c r="E266" s="2">
        <v>36.470588235294116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170804130306</v>
      </c>
      <c r="C267" s="121">
        <v>36.153846153846153</v>
      </c>
      <c r="D267" s="2"/>
      <c r="E267" s="2">
        <v>40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170804130307</v>
      </c>
      <c r="C268" s="121">
        <v>34.615384615384613</v>
      </c>
      <c r="D268" s="2"/>
      <c r="E268" s="2">
        <v>44.117647058823529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170804130308</v>
      </c>
      <c r="C269" s="121">
        <v>31.53846153846154</v>
      </c>
      <c r="D269" s="2"/>
      <c r="E269" s="2">
        <v>30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170804130309</v>
      </c>
      <c r="C270" s="121">
        <v>31.53846153846154</v>
      </c>
      <c r="D270" s="2"/>
      <c r="E270" s="2">
        <v>26.470588235294116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170804130310</v>
      </c>
      <c r="C271" s="121">
        <v>33.07692307692308</v>
      </c>
      <c r="D271" s="2"/>
      <c r="E271" s="2">
        <v>30.588235294117649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170804130311</v>
      </c>
      <c r="C272" s="121">
        <v>0</v>
      </c>
      <c r="D272" s="2"/>
      <c r="E272" s="2">
        <v>31.176470588235293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170804130312</v>
      </c>
      <c r="C273" s="121">
        <v>27.692307692307693</v>
      </c>
      <c r="D273" s="2"/>
      <c r="E273" s="2">
        <v>25.882352941176471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170804130313</v>
      </c>
      <c r="C274" s="121">
        <v>25.384615384615383</v>
      </c>
      <c r="D274" s="2"/>
      <c r="E274" s="2">
        <v>24.705882352941178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170804130314</v>
      </c>
      <c r="C275" s="121">
        <v>39.230769230769234</v>
      </c>
      <c r="D275" s="2"/>
      <c r="E275" s="2">
        <v>43.529411764705884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170804130315</v>
      </c>
      <c r="C276" s="121">
        <v>28.46153846153846</v>
      </c>
      <c r="D276" s="2"/>
      <c r="E276" s="2">
        <v>27.058823529411764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170804130317</v>
      </c>
      <c r="C277" s="121">
        <v>24.615384615384617</v>
      </c>
      <c r="D277" s="2"/>
      <c r="E277" s="2">
        <v>22.352941176470587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170804130318</v>
      </c>
      <c r="C278" s="121">
        <v>29.23076923076923</v>
      </c>
      <c r="D278" s="2"/>
      <c r="E278" s="2">
        <v>25.294117647058822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>
        <v>269</v>
      </c>
      <c r="B279" s="4">
        <v>170804130319</v>
      </c>
      <c r="C279" s="121">
        <v>35.384615384615387</v>
      </c>
      <c r="D279" s="2"/>
      <c r="E279" s="2">
        <v>34.117647058823529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>
        <v>270</v>
      </c>
      <c r="B280" s="4">
        <v>170804130320</v>
      </c>
      <c r="C280" s="121">
        <v>42.307692307692307</v>
      </c>
      <c r="D280" s="2"/>
      <c r="E280" s="2">
        <v>41.764705882352942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>
        <v>271</v>
      </c>
      <c r="B281" s="4">
        <v>170804130322</v>
      </c>
      <c r="C281" s="121">
        <v>37.692307692307693</v>
      </c>
      <c r="D281" s="2"/>
      <c r="E281" s="2">
        <v>32.352941176470587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2">
        <v>272</v>
      </c>
      <c r="B282" s="4">
        <v>170804130323</v>
      </c>
      <c r="C282" s="121">
        <v>28.46153846153846</v>
      </c>
      <c r="D282" s="2"/>
      <c r="E282" s="2">
        <v>8.8235294117647065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2">
        <v>273</v>
      </c>
      <c r="B283" s="4">
        <v>170804130324</v>
      </c>
      <c r="C283" s="121">
        <v>30.76923076923077</v>
      </c>
      <c r="D283" s="2"/>
      <c r="E283" s="2">
        <v>31.176470588235293</v>
      </c>
      <c r="F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2">
        <v>274</v>
      </c>
      <c r="B284" s="4">
        <v>170804130325</v>
      </c>
      <c r="C284" s="121">
        <v>28.46153846153846</v>
      </c>
      <c r="D284" s="2"/>
      <c r="E284" s="2">
        <v>25.294117647058822</v>
      </c>
      <c r="F284" s="2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2">
        <v>275</v>
      </c>
      <c r="B285" s="4">
        <v>170804130326</v>
      </c>
      <c r="C285" s="121">
        <v>27.692307692307693</v>
      </c>
      <c r="D285" s="2"/>
      <c r="E285" s="2">
        <v>34.117647058823529</v>
      </c>
      <c r="F285" s="2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2">
        <v>276</v>
      </c>
      <c r="B286" s="4">
        <v>170804130327</v>
      </c>
      <c r="C286" s="121">
        <v>27.692307692307693</v>
      </c>
      <c r="D286" s="2"/>
      <c r="E286" s="2">
        <v>32.941176470588232</v>
      </c>
      <c r="F286" s="2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2">
        <v>277</v>
      </c>
      <c r="B287" s="4">
        <v>170804130328</v>
      </c>
      <c r="C287" s="121">
        <v>27.692307692307693</v>
      </c>
      <c r="D287" s="2"/>
      <c r="E287" s="2">
        <v>32.941176470588232</v>
      </c>
      <c r="F287" s="2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2">
        <v>278</v>
      </c>
      <c r="B288" s="4">
        <v>170804130329</v>
      </c>
      <c r="C288" s="121">
        <v>33.07692307692308</v>
      </c>
      <c r="D288" s="2"/>
      <c r="E288" s="2">
        <v>28.823529411764707</v>
      </c>
      <c r="F288" s="2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2">
        <v>279</v>
      </c>
      <c r="B289" s="4">
        <v>170804130330</v>
      </c>
      <c r="C289" s="121">
        <v>36.92307692307692</v>
      </c>
      <c r="D289" s="2"/>
      <c r="E289" s="2">
        <v>35.882352941176471</v>
      </c>
      <c r="F289" s="2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2">
        <v>280</v>
      </c>
      <c r="B290" s="4">
        <v>170804130331</v>
      </c>
      <c r="C290" s="121">
        <v>43.07692307692308</v>
      </c>
      <c r="D290" s="2"/>
      <c r="E290" s="2">
        <v>45.882352941176471</v>
      </c>
      <c r="F290" s="2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2">
        <v>281</v>
      </c>
      <c r="B291" s="4">
        <v>170804130332</v>
      </c>
      <c r="C291" s="121">
        <v>25.384615384615383</v>
      </c>
      <c r="D291" s="2"/>
      <c r="E291" s="2">
        <v>19.411764705882351</v>
      </c>
      <c r="F291" s="2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2">
        <v>282</v>
      </c>
      <c r="B292" s="4">
        <v>170804130333</v>
      </c>
      <c r="C292" s="121">
        <v>30</v>
      </c>
      <c r="E292" s="2">
        <v>24.117647058823529</v>
      </c>
    </row>
    <row r="293" spans="1:23" x14ac:dyDescent="0.25">
      <c r="A293" s="2">
        <v>283</v>
      </c>
      <c r="B293" s="4">
        <v>170804130334</v>
      </c>
      <c r="C293" s="121">
        <v>35.384615384615387</v>
      </c>
      <c r="E293" s="2">
        <v>38.235294117647058</v>
      </c>
    </row>
    <row r="294" spans="1:23" x14ac:dyDescent="0.25">
      <c r="A294" s="2">
        <v>284</v>
      </c>
      <c r="B294" s="4">
        <v>170804130335</v>
      </c>
      <c r="C294" s="121">
        <v>35.384615384615387</v>
      </c>
      <c r="E294" s="2">
        <v>37.647058823529413</v>
      </c>
    </row>
    <row r="295" spans="1:23" x14ac:dyDescent="0.25">
      <c r="A295" s="2">
        <v>285</v>
      </c>
      <c r="B295" s="4">
        <v>170804130336</v>
      </c>
      <c r="C295" s="121">
        <v>30.76923076923077</v>
      </c>
      <c r="E295" s="2">
        <v>31.176470588235293</v>
      </c>
    </row>
    <row r="296" spans="1:23" x14ac:dyDescent="0.25">
      <c r="A296" s="2">
        <v>286</v>
      </c>
      <c r="B296" s="4">
        <v>170804130337</v>
      </c>
      <c r="C296" s="121">
        <v>34.615384615384613</v>
      </c>
      <c r="E296" s="2">
        <v>30.588235294117649</v>
      </c>
    </row>
    <row r="297" spans="1:23" x14ac:dyDescent="0.25">
      <c r="A297" s="2">
        <v>287</v>
      </c>
      <c r="B297" s="4">
        <v>170804130338</v>
      </c>
      <c r="C297" s="121">
        <v>33.07692307692308</v>
      </c>
      <c r="E297" s="2">
        <v>32.941176470588232</v>
      </c>
    </row>
    <row r="298" spans="1:23" x14ac:dyDescent="0.25">
      <c r="A298" s="2">
        <v>288</v>
      </c>
      <c r="B298" s="4">
        <v>170804130339</v>
      </c>
      <c r="C298" s="121">
        <v>27.692307692307693</v>
      </c>
      <c r="E298" s="2">
        <v>31.764705882352942</v>
      </c>
    </row>
    <row r="299" spans="1:23" x14ac:dyDescent="0.25">
      <c r="A299" s="2">
        <v>289</v>
      </c>
      <c r="B299" s="4">
        <v>170804130340</v>
      </c>
      <c r="C299" s="121">
        <v>40</v>
      </c>
      <c r="E299" s="2">
        <v>36.470588235294116</v>
      </c>
    </row>
    <row r="300" spans="1:23" x14ac:dyDescent="0.25">
      <c r="A300" s="2">
        <v>290</v>
      </c>
      <c r="B300" s="4">
        <v>170804130341</v>
      </c>
      <c r="C300" s="121">
        <v>38.46153846153846</v>
      </c>
      <c r="E300" s="2">
        <v>42.941176470588232</v>
      </c>
    </row>
    <row r="301" spans="1:23" x14ac:dyDescent="0.25">
      <c r="A301" s="2">
        <v>291</v>
      </c>
      <c r="B301" s="4">
        <v>170804130342</v>
      </c>
      <c r="C301" s="121">
        <v>30</v>
      </c>
      <c r="E301" s="2">
        <v>26.470588235294116</v>
      </c>
    </row>
    <row r="302" spans="1:23" x14ac:dyDescent="0.25">
      <c r="A302" s="2">
        <v>292</v>
      </c>
      <c r="B302" s="4">
        <v>170804130343</v>
      </c>
      <c r="C302" s="121">
        <v>32.307692307692307</v>
      </c>
      <c r="E302" s="2">
        <v>33.529411764705884</v>
      </c>
    </row>
    <row r="303" spans="1:23" x14ac:dyDescent="0.25">
      <c r="A303" s="2">
        <v>293</v>
      </c>
      <c r="B303" s="4">
        <v>170804130344</v>
      </c>
      <c r="C303" s="121">
        <v>26.153846153846153</v>
      </c>
      <c r="E303" s="2">
        <v>23.529411764705884</v>
      </c>
    </row>
    <row r="304" spans="1:23" x14ac:dyDescent="0.25">
      <c r="A304" s="2">
        <v>294</v>
      </c>
      <c r="B304" s="4">
        <v>170804130345</v>
      </c>
      <c r="C304" s="121">
        <v>25.384615384615383</v>
      </c>
      <c r="E304" s="2">
        <v>16.470588235294116</v>
      </c>
    </row>
    <row r="305" spans="1:5" x14ac:dyDescent="0.25">
      <c r="A305" s="2">
        <v>295</v>
      </c>
      <c r="B305" s="4">
        <v>170804130346</v>
      </c>
      <c r="C305" s="121">
        <v>30</v>
      </c>
      <c r="E305" s="2">
        <v>26.470588235294116</v>
      </c>
    </row>
    <row r="306" spans="1:5" x14ac:dyDescent="0.25">
      <c r="A306" s="2">
        <v>296</v>
      </c>
      <c r="B306" s="4">
        <v>170804130347</v>
      </c>
      <c r="C306" s="121">
        <v>30.76923076923077</v>
      </c>
      <c r="E306" s="2">
        <v>29.411764705882351</v>
      </c>
    </row>
    <row r="307" spans="1:5" x14ac:dyDescent="0.25">
      <c r="A307" s="2">
        <v>297</v>
      </c>
      <c r="B307" s="4">
        <v>170804130348</v>
      </c>
      <c r="C307" s="121">
        <v>26.923076923076923</v>
      </c>
      <c r="E307" s="2">
        <v>27.058823529411764</v>
      </c>
    </row>
    <row r="308" spans="1:5" x14ac:dyDescent="0.25">
      <c r="A308" s="2">
        <v>298</v>
      </c>
      <c r="B308" s="4">
        <v>170804130349</v>
      </c>
      <c r="C308" s="121">
        <v>46.92307692307692</v>
      </c>
      <c r="E308" s="2">
        <v>42.352941176470587</v>
      </c>
    </row>
    <row r="309" spans="1:5" x14ac:dyDescent="0.25">
      <c r="A309" s="2">
        <v>299</v>
      </c>
      <c r="B309" s="4">
        <v>170804130350</v>
      </c>
      <c r="C309" s="121">
        <v>36.153846153846153</v>
      </c>
      <c r="E309" s="2">
        <v>33.529411764705884</v>
      </c>
    </row>
    <row r="310" spans="1:5" x14ac:dyDescent="0.25">
      <c r="A310" s="2">
        <v>300</v>
      </c>
      <c r="B310" s="4">
        <v>170804130351</v>
      </c>
      <c r="C310" s="121">
        <v>31.53846153846154</v>
      </c>
      <c r="E310" s="2">
        <v>32.352941176470587</v>
      </c>
    </row>
    <row r="311" spans="1:5" x14ac:dyDescent="0.25">
      <c r="A311" s="2">
        <v>301</v>
      </c>
      <c r="B311" s="4">
        <v>170804130352</v>
      </c>
      <c r="C311" s="121">
        <v>31.53846153846154</v>
      </c>
      <c r="E311" s="2">
        <v>32.352941176470587</v>
      </c>
    </row>
    <row r="312" spans="1:5" x14ac:dyDescent="0.25">
      <c r="A312" s="2">
        <v>302</v>
      </c>
      <c r="B312" s="4">
        <v>170804130353</v>
      </c>
      <c r="C312" s="121">
        <v>27.692307692307693</v>
      </c>
      <c r="E312" s="2">
        <v>25.882352941176471</v>
      </c>
    </row>
    <row r="313" spans="1:5" x14ac:dyDescent="0.25">
      <c r="A313" s="2">
        <v>303</v>
      </c>
      <c r="B313" s="4">
        <v>170804130354</v>
      </c>
      <c r="C313" s="121">
        <v>29.23076923076923</v>
      </c>
      <c r="E313" s="2">
        <v>30</v>
      </c>
    </row>
    <row r="314" spans="1:5" x14ac:dyDescent="0.25">
      <c r="A314" s="2">
        <v>304</v>
      </c>
      <c r="B314" s="4">
        <v>170804130356</v>
      </c>
      <c r="C314" s="121">
        <v>36.92307692307692</v>
      </c>
      <c r="E314" s="2">
        <v>38.823529411764703</v>
      </c>
    </row>
    <row r="315" spans="1:5" x14ac:dyDescent="0.25">
      <c r="A315" s="2">
        <v>305</v>
      </c>
      <c r="B315" s="4">
        <v>170804130357</v>
      </c>
      <c r="C315" s="121">
        <v>29.23076923076923</v>
      </c>
      <c r="E315" s="2">
        <v>27.647058823529413</v>
      </c>
    </row>
    <row r="316" spans="1:5" x14ac:dyDescent="0.25">
      <c r="A316" s="2">
        <v>306</v>
      </c>
      <c r="B316" s="4">
        <v>170804130358</v>
      </c>
      <c r="C316" s="121">
        <v>26.923076923076923</v>
      </c>
      <c r="E316" s="2">
        <v>30</v>
      </c>
    </row>
    <row r="317" spans="1:5" x14ac:dyDescent="0.25">
      <c r="A317" s="2">
        <v>307</v>
      </c>
      <c r="B317" s="4">
        <v>170804130359</v>
      </c>
      <c r="C317" s="121">
        <v>33.07692307692308</v>
      </c>
      <c r="E317" s="2">
        <v>39.411764705882355</v>
      </c>
    </row>
    <row r="318" spans="1:5" x14ac:dyDescent="0.25">
      <c r="A318" s="2">
        <v>308</v>
      </c>
      <c r="B318" s="4">
        <v>170804130360</v>
      </c>
      <c r="C318" s="121">
        <v>44.615384615384613</v>
      </c>
      <c r="E318" s="2">
        <v>42.352941176470587</v>
      </c>
    </row>
    <row r="319" spans="1:5" x14ac:dyDescent="0.25">
      <c r="A319" s="2">
        <v>309</v>
      </c>
      <c r="B319" s="4">
        <v>170804130361</v>
      </c>
      <c r="C319" s="121">
        <v>25.384615384615383</v>
      </c>
      <c r="E319" s="2">
        <v>28.235294117647058</v>
      </c>
    </row>
    <row r="320" spans="1:5" x14ac:dyDescent="0.25">
      <c r="A320" s="2">
        <v>310</v>
      </c>
      <c r="B320" s="4">
        <v>170804130362</v>
      </c>
      <c r="C320" s="121">
        <v>46.153846153846153</v>
      </c>
      <c r="E320" s="2">
        <v>43.529411764705884</v>
      </c>
    </row>
    <row r="321" spans="1:5" x14ac:dyDescent="0.25">
      <c r="A321" s="2">
        <v>311</v>
      </c>
      <c r="B321" s="4">
        <v>170804130363</v>
      </c>
      <c r="C321" s="121">
        <v>37.692307692307693</v>
      </c>
      <c r="E321" s="2">
        <v>36.470588235294116</v>
      </c>
    </row>
    <row r="322" spans="1:5" x14ac:dyDescent="0.25">
      <c r="A322" s="2">
        <v>312</v>
      </c>
      <c r="B322" s="4">
        <v>170804130364</v>
      </c>
      <c r="C322" s="121">
        <v>36.153846153846153</v>
      </c>
      <c r="E322" s="2">
        <v>35.294117647058826</v>
      </c>
    </row>
    <row r="323" spans="1:5" x14ac:dyDescent="0.25">
      <c r="A323" s="2">
        <v>313</v>
      </c>
      <c r="B323" s="4">
        <v>170804130365</v>
      </c>
      <c r="C323" s="121">
        <v>38.46153846153846</v>
      </c>
      <c r="E323" s="2">
        <v>35.294117647058826</v>
      </c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B7C13-E3C1-427D-B5F7-D7C750BB826B}">
  <dimension ref="A1:X323"/>
  <sheetViews>
    <sheetView workbookViewId="0">
      <selection activeCell="H17" sqref="H17:W17"/>
    </sheetView>
  </sheetViews>
  <sheetFormatPr defaultRowHeight="15" x14ac:dyDescent="0.25"/>
  <cols>
    <col min="2" max="2" width="17.8554687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220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221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222</v>
      </c>
      <c r="B5" s="173"/>
      <c r="C5" s="173"/>
      <c r="D5" s="173"/>
      <c r="E5" s="174"/>
      <c r="F5" s="69"/>
      <c r="G5" s="26" t="s">
        <v>38</v>
      </c>
      <c r="H5" s="40">
        <f>D12</f>
        <v>78.136200716845877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75.627240143369178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76.881720430107521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58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50" t="s">
        <v>106</v>
      </c>
      <c r="X10" s="144"/>
    </row>
    <row r="11" spans="1:24" ht="15.75" x14ac:dyDescent="0.25">
      <c r="A11" s="2">
        <v>1</v>
      </c>
      <c r="B11" s="4">
        <v>170804130001</v>
      </c>
      <c r="C11" s="3">
        <v>30</v>
      </c>
      <c r="D11" s="3">
        <f>COUNTIF(C11:C289,"&gt;="&amp;D10)</f>
        <v>218</v>
      </c>
      <c r="E11" s="3">
        <v>32.941176470588232</v>
      </c>
      <c r="F11" s="95">
        <f>COUNTIF(E11:E289,"&gt;="&amp;F10)</f>
        <v>211</v>
      </c>
      <c r="G11" s="145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2</v>
      </c>
      <c r="M11" s="59">
        <v>2</v>
      </c>
      <c r="N11" s="59">
        <v>1</v>
      </c>
      <c r="O11" s="59">
        <v>2</v>
      </c>
      <c r="P11" s="59">
        <v>2</v>
      </c>
      <c r="Q11" s="59">
        <v>2</v>
      </c>
      <c r="R11" s="59">
        <v>2</v>
      </c>
      <c r="S11" s="59">
        <v>2</v>
      </c>
      <c r="T11" s="59">
        <v>2</v>
      </c>
      <c r="U11" s="141">
        <v>2</v>
      </c>
      <c r="V11" s="141">
        <v>1</v>
      </c>
      <c r="W11" s="111">
        <v>2</v>
      </c>
      <c r="X11" s="144"/>
    </row>
    <row r="12" spans="1:24" ht="15.75" x14ac:dyDescent="0.25">
      <c r="A12" s="2">
        <v>2</v>
      </c>
      <c r="B12" s="4">
        <v>170804130004</v>
      </c>
      <c r="C12" s="3">
        <v>34.615384615384613</v>
      </c>
      <c r="D12" s="96">
        <f>(D11/279)*100</f>
        <v>78.136200716845877</v>
      </c>
      <c r="E12" s="3">
        <v>38.823529411764703</v>
      </c>
      <c r="F12" s="97">
        <f>(F11/279)*100</f>
        <v>75.627240143369178</v>
      </c>
      <c r="G12" s="145" t="s">
        <v>4</v>
      </c>
      <c r="H12" s="59">
        <v>3</v>
      </c>
      <c r="I12" s="59">
        <v>3</v>
      </c>
      <c r="J12" s="59">
        <v>3</v>
      </c>
      <c r="K12" s="59">
        <v>2</v>
      </c>
      <c r="L12" s="59">
        <v>2</v>
      </c>
      <c r="M12" s="59">
        <v>2</v>
      </c>
      <c r="N12" s="59">
        <v>1</v>
      </c>
      <c r="O12" s="59">
        <v>2</v>
      </c>
      <c r="P12" s="59">
        <v>2</v>
      </c>
      <c r="Q12" s="59">
        <v>2</v>
      </c>
      <c r="R12" s="59">
        <v>2</v>
      </c>
      <c r="S12" s="59">
        <v>2</v>
      </c>
      <c r="T12" s="59">
        <v>2</v>
      </c>
      <c r="U12" s="59">
        <v>2</v>
      </c>
      <c r="V12" s="59">
        <v>2</v>
      </c>
      <c r="W12" s="111">
        <v>1</v>
      </c>
      <c r="X12" s="144"/>
    </row>
    <row r="13" spans="1:24" ht="15.75" x14ac:dyDescent="0.25">
      <c r="A13" s="2">
        <v>3</v>
      </c>
      <c r="B13" s="4">
        <v>170804130005</v>
      </c>
      <c r="C13" s="3">
        <v>33.07692307692308</v>
      </c>
      <c r="D13" s="3"/>
      <c r="E13" s="3">
        <v>37.647058823529413</v>
      </c>
      <c r="F13" s="109"/>
      <c r="G13" s="145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2</v>
      </c>
      <c r="N13" s="59">
        <v>1</v>
      </c>
      <c r="O13" s="59">
        <v>2</v>
      </c>
      <c r="P13" s="59">
        <v>2</v>
      </c>
      <c r="Q13" s="59">
        <v>2</v>
      </c>
      <c r="R13" s="59">
        <v>2</v>
      </c>
      <c r="S13" s="59">
        <v>2</v>
      </c>
      <c r="T13" s="59">
        <v>2</v>
      </c>
      <c r="U13" s="59">
        <v>2</v>
      </c>
      <c r="V13" s="59">
        <v>2</v>
      </c>
      <c r="W13" s="111">
        <v>1</v>
      </c>
      <c r="X13" s="144"/>
    </row>
    <row r="14" spans="1:24" ht="15.75" x14ac:dyDescent="0.25">
      <c r="A14" s="2">
        <v>4</v>
      </c>
      <c r="B14" s="4">
        <v>170804130006</v>
      </c>
      <c r="C14" s="3">
        <v>29.23076923076923</v>
      </c>
      <c r="D14" s="3"/>
      <c r="E14" s="3">
        <v>33.529411764705884</v>
      </c>
      <c r="F14" s="109"/>
      <c r="G14" s="145" t="s">
        <v>87</v>
      </c>
      <c r="H14" s="146">
        <v>3</v>
      </c>
      <c r="I14" s="146">
        <v>3</v>
      </c>
      <c r="J14" s="146">
        <v>3</v>
      </c>
      <c r="K14" s="146">
        <v>2</v>
      </c>
      <c r="L14" s="146">
        <v>2</v>
      </c>
      <c r="M14" s="146">
        <v>1</v>
      </c>
      <c r="N14" s="146">
        <v>2</v>
      </c>
      <c r="O14" s="146">
        <v>2</v>
      </c>
      <c r="P14" s="146">
        <v>2</v>
      </c>
      <c r="Q14" s="146">
        <v>2</v>
      </c>
      <c r="R14" s="146">
        <v>2</v>
      </c>
      <c r="S14" s="146">
        <v>2</v>
      </c>
      <c r="T14" s="146">
        <v>2</v>
      </c>
      <c r="U14" s="146">
        <v>2</v>
      </c>
      <c r="V14" s="146"/>
      <c r="W14" s="146"/>
      <c r="X14" s="144"/>
    </row>
    <row r="15" spans="1:24" ht="15.75" x14ac:dyDescent="0.25">
      <c r="A15" s="2">
        <v>5</v>
      </c>
      <c r="B15" s="4">
        <v>170804130009</v>
      </c>
      <c r="C15" s="3">
        <v>32.307692307692307</v>
      </c>
      <c r="D15" s="3"/>
      <c r="E15" s="3">
        <v>33.529411764705884</v>
      </c>
      <c r="F15" s="109"/>
      <c r="G15" s="147" t="s">
        <v>2</v>
      </c>
      <c r="H15" s="59">
        <f t="shared" ref="H15:W15" si="0">AVERAGE(H11:H14)</f>
        <v>3</v>
      </c>
      <c r="I15" s="59">
        <f t="shared" si="0"/>
        <v>3</v>
      </c>
      <c r="J15" s="59">
        <f t="shared" si="0"/>
        <v>3</v>
      </c>
      <c r="K15" s="59">
        <f t="shared" si="0"/>
        <v>2</v>
      </c>
      <c r="L15" s="59">
        <f t="shared" si="0"/>
        <v>2</v>
      </c>
      <c r="M15" s="59">
        <f t="shared" si="0"/>
        <v>1.75</v>
      </c>
      <c r="N15" s="59">
        <f t="shared" si="0"/>
        <v>1.25</v>
      </c>
      <c r="O15" s="59">
        <f t="shared" si="0"/>
        <v>2</v>
      </c>
      <c r="P15" s="59">
        <f t="shared" si="0"/>
        <v>2</v>
      </c>
      <c r="Q15" s="59">
        <f t="shared" si="0"/>
        <v>2</v>
      </c>
      <c r="R15" s="59">
        <f t="shared" si="0"/>
        <v>2</v>
      </c>
      <c r="S15" s="59">
        <f t="shared" si="0"/>
        <v>2</v>
      </c>
      <c r="T15" s="59">
        <f t="shared" si="0"/>
        <v>2</v>
      </c>
      <c r="U15" s="59">
        <f t="shared" si="0"/>
        <v>2</v>
      </c>
      <c r="V15" s="59">
        <f t="shared" si="0"/>
        <v>1.6666666666666667</v>
      </c>
      <c r="W15" s="59">
        <f t="shared" si="0"/>
        <v>1.3333333333333333</v>
      </c>
      <c r="X15" s="144"/>
    </row>
    <row r="16" spans="1:24" ht="15.75" x14ac:dyDescent="0.25">
      <c r="A16" s="2">
        <v>6</v>
      </c>
      <c r="B16" s="4">
        <v>170804130010</v>
      </c>
      <c r="C16" s="3">
        <v>33.846153846153847</v>
      </c>
      <c r="D16" s="3"/>
      <c r="E16" s="3">
        <v>37.058823529411768</v>
      </c>
      <c r="F16" s="109"/>
      <c r="G16" s="143" t="s">
        <v>1</v>
      </c>
      <c r="H16" s="53">
        <f>(76.88*H15)/100</f>
        <v>2.3064</v>
      </c>
      <c r="I16" s="53">
        <f t="shared" ref="I16:W16" si="1">(76.88*I15)/100</f>
        <v>2.3064</v>
      </c>
      <c r="J16" s="53">
        <f t="shared" si="1"/>
        <v>2.3064</v>
      </c>
      <c r="K16" s="53">
        <f t="shared" si="1"/>
        <v>1.5375999999999999</v>
      </c>
      <c r="L16" s="53">
        <f t="shared" si="1"/>
        <v>1.5375999999999999</v>
      </c>
      <c r="M16" s="53">
        <f t="shared" si="1"/>
        <v>1.3453999999999999</v>
      </c>
      <c r="N16" s="53">
        <f t="shared" si="1"/>
        <v>0.96099999999999997</v>
      </c>
      <c r="O16" s="53">
        <f t="shared" si="1"/>
        <v>1.5375999999999999</v>
      </c>
      <c r="P16" s="53">
        <f t="shared" si="1"/>
        <v>1.5375999999999999</v>
      </c>
      <c r="Q16" s="53">
        <f t="shared" si="1"/>
        <v>1.5375999999999999</v>
      </c>
      <c r="R16" s="53">
        <f t="shared" si="1"/>
        <v>1.5375999999999999</v>
      </c>
      <c r="S16" s="53">
        <f t="shared" si="1"/>
        <v>1.5375999999999999</v>
      </c>
      <c r="T16" s="53">
        <f t="shared" si="1"/>
        <v>1.5375999999999999</v>
      </c>
      <c r="U16" s="53">
        <f t="shared" si="1"/>
        <v>1.5375999999999999</v>
      </c>
      <c r="V16" s="53">
        <f t="shared" si="1"/>
        <v>1.2813333333333332</v>
      </c>
      <c r="W16" s="53">
        <f t="shared" si="1"/>
        <v>1.0250666666666666</v>
      </c>
      <c r="X16" s="144"/>
    </row>
    <row r="17" spans="1:24" x14ac:dyDescent="0.25">
      <c r="A17" s="2">
        <v>7</v>
      </c>
      <c r="B17" s="4">
        <v>170804130012</v>
      </c>
      <c r="C17" s="3">
        <v>28.46153846153846</v>
      </c>
      <c r="D17" s="3"/>
      <c r="E17" s="3">
        <v>34.117647058823529</v>
      </c>
      <c r="F17" s="3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</row>
    <row r="18" spans="1:24" x14ac:dyDescent="0.25">
      <c r="A18" s="2">
        <v>8</v>
      </c>
      <c r="B18" s="4">
        <v>170804130021</v>
      </c>
      <c r="C18" s="3">
        <v>42.307692307692307</v>
      </c>
      <c r="D18" s="3"/>
      <c r="E18" s="3">
        <v>35.882352941176471</v>
      </c>
      <c r="F18" s="49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</row>
    <row r="19" spans="1:24" x14ac:dyDescent="0.25">
      <c r="A19" s="2">
        <v>9</v>
      </c>
      <c r="B19" s="4">
        <v>170804130017</v>
      </c>
      <c r="C19" s="3">
        <v>22.307692307692307</v>
      </c>
      <c r="D19" s="3"/>
      <c r="E19" s="3">
        <v>26.470588235294116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4" x14ac:dyDescent="0.25">
      <c r="A20" s="2">
        <v>10</v>
      </c>
      <c r="B20" s="4">
        <v>170804130022</v>
      </c>
      <c r="C20" s="3">
        <v>24.615384615384617</v>
      </c>
      <c r="D20" s="3"/>
      <c r="E20" s="3">
        <v>25.882352941176471</v>
      </c>
      <c r="F20" s="49"/>
      <c r="G20" s="2"/>
      <c r="H20" s="1"/>
      <c r="I20" s="1"/>
      <c r="J20" s="7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4" x14ac:dyDescent="0.25">
      <c r="A21" s="2">
        <v>11</v>
      </c>
      <c r="B21" s="4">
        <v>170804130027</v>
      </c>
      <c r="C21" s="3">
        <v>39.230769230769234</v>
      </c>
      <c r="D21" s="3"/>
      <c r="E21" s="3">
        <v>36.470588235294116</v>
      </c>
      <c r="F21" s="49"/>
      <c r="G21" s="2"/>
      <c r="H21" s="104"/>
      <c r="I21" s="165"/>
      <c r="J21" s="165"/>
      <c r="K21" s="1"/>
      <c r="L21" s="1"/>
      <c r="M21" s="7"/>
      <c r="N21" s="7"/>
      <c r="O21" s="7"/>
      <c r="P21" s="7"/>
      <c r="Q21" s="7"/>
      <c r="R21" s="1"/>
      <c r="S21" s="1"/>
      <c r="T21" s="1"/>
      <c r="U21" s="1"/>
      <c r="V21" s="1"/>
      <c r="W21" s="1"/>
    </row>
    <row r="22" spans="1:24" x14ac:dyDescent="0.25">
      <c r="A22" s="2">
        <v>12</v>
      </c>
      <c r="B22" s="4">
        <v>170804130028</v>
      </c>
      <c r="C22" s="3">
        <v>30</v>
      </c>
      <c r="D22" s="3"/>
      <c r="E22" s="3">
        <v>34.117647058823529</v>
      </c>
      <c r="F22" s="49"/>
      <c r="G22" s="2"/>
      <c r="H22" s="111"/>
      <c r="I22" s="84"/>
      <c r="J22" s="84"/>
      <c r="K22" s="1"/>
      <c r="L22" s="1"/>
      <c r="M22" s="7"/>
      <c r="N22" s="7"/>
      <c r="O22" s="7"/>
      <c r="P22" s="7"/>
      <c r="Q22" s="7"/>
      <c r="R22" s="1"/>
      <c r="S22" s="1"/>
      <c r="T22" s="1"/>
      <c r="U22" s="1"/>
      <c r="V22" s="1"/>
      <c r="W22" s="1"/>
    </row>
    <row r="23" spans="1:24" x14ac:dyDescent="0.25">
      <c r="A23" s="2">
        <v>13</v>
      </c>
      <c r="B23" s="4">
        <v>170804130031</v>
      </c>
      <c r="C23" s="3">
        <v>23.846153846153847</v>
      </c>
      <c r="D23" s="3"/>
      <c r="E23" s="3">
        <v>25.294117647058822</v>
      </c>
      <c r="F23" s="49"/>
      <c r="G23" s="2"/>
      <c r="H23" s="2"/>
      <c r="I23" s="1"/>
      <c r="J23" s="1"/>
      <c r="K23" s="1"/>
      <c r="L23" s="1"/>
      <c r="M23" s="1"/>
      <c r="N23" s="7"/>
      <c r="O23" s="7"/>
      <c r="P23" s="7"/>
      <c r="Q23" s="7"/>
      <c r="R23" s="7"/>
      <c r="S23" s="1"/>
      <c r="T23" s="1"/>
      <c r="U23" s="1"/>
      <c r="V23" s="1"/>
      <c r="W23" s="1"/>
    </row>
    <row r="24" spans="1:24" x14ac:dyDescent="0.25">
      <c r="A24" s="2">
        <v>14</v>
      </c>
      <c r="B24" s="4">
        <v>170804130032</v>
      </c>
      <c r="C24" s="3">
        <v>21.53846153846154</v>
      </c>
      <c r="D24" s="3"/>
      <c r="E24" s="3">
        <v>11.764705882352942</v>
      </c>
      <c r="F24" s="49"/>
      <c r="G24" s="2"/>
      <c r="H24" s="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"/>
    </row>
    <row r="25" spans="1:24" ht="15.75" x14ac:dyDescent="0.25">
      <c r="A25" s="2">
        <v>15</v>
      </c>
      <c r="B25" s="4">
        <v>170804130033</v>
      </c>
      <c r="C25" s="3">
        <v>32.307692307692307</v>
      </c>
      <c r="D25" s="112"/>
      <c r="E25" s="3">
        <v>30.588235294117649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170804130036</v>
      </c>
      <c r="C26" s="3">
        <v>34.615384615384613</v>
      </c>
      <c r="D26" s="3"/>
      <c r="E26" s="3">
        <v>34.705882352941174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170804130045</v>
      </c>
      <c r="C27" s="3">
        <v>28.46153846153846</v>
      </c>
      <c r="D27" s="3"/>
      <c r="E27" s="3">
        <v>37.647058823529413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170804130047</v>
      </c>
      <c r="C28" s="3">
        <v>29.23076923076923</v>
      </c>
      <c r="D28" s="3"/>
      <c r="E28" s="3">
        <v>27.647058823529413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170804130048</v>
      </c>
      <c r="C29" s="3">
        <v>31.53846153846154</v>
      </c>
      <c r="D29" s="3"/>
      <c r="E29" s="3">
        <v>28.235294117647058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170804130049</v>
      </c>
      <c r="C30" s="3">
        <v>24.615384615384617</v>
      </c>
      <c r="D30" s="3"/>
      <c r="E30" s="3">
        <v>25.882352941176471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170804130050</v>
      </c>
      <c r="C31" s="3">
        <v>25.384615384615383</v>
      </c>
      <c r="D31" s="3"/>
      <c r="E31" s="3">
        <v>27.647058823529413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170804130051</v>
      </c>
      <c r="C32" s="3">
        <v>20.76923076923077</v>
      </c>
      <c r="D32" s="3"/>
      <c r="E32" s="3">
        <v>21.176470588235293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3">
        <v>32.307692307692307</v>
      </c>
      <c r="D33" s="3"/>
      <c r="E33" s="3">
        <v>33.529411764705884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170804130094</v>
      </c>
      <c r="C34" s="3">
        <v>26.923076923076923</v>
      </c>
      <c r="D34" s="3"/>
      <c r="E34" s="3">
        <v>23.529411764705884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170804130054</v>
      </c>
      <c r="C35" s="3">
        <v>28.46153846153846</v>
      </c>
      <c r="D35" s="3"/>
      <c r="E35" s="3">
        <v>27.647058823529413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170804130056</v>
      </c>
      <c r="C36" s="3">
        <v>30.76923076923077</v>
      </c>
      <c r="D36" s="3"/>
      <c r="E36" s="3">
        <v>38.823529411764703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170804130057</v>
      </c>
      <c r="C37" s="3">
        <v>30</v>
      </c>
      <c r="D37" s="3"/>
      <c r="E37" s="3">
        <v>33.529411764705884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170804130058</v>
      </c>
      <c r="C38" s="3">
        <v>26.153846153846153</v>
      </c>
      <c r="D38" s="3"/>
      <c r="E38" s="3">
        <v>31.764705882352942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170804130101</v>
      </c>
      <c r="C39" s="3">
        <v>26.923076923076923</v>
      </c>
      <c r="D39" s="3"/>
      <c r="E39" s="3">
        <v>23.529411764705884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170804130059</v>
      </c>
      <c r="C40" s="3">
        <v>26.153846153846153</v>
      </c>
      <c r="D40" s="3"/>
      <c r="E40" s="3">
        <v>28.823529411764707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170804130060</v>
      </c>
      <c r="C41" s="3">
        <v>36.92307692307692</v>
      </c>
      <c r="D41" s="3"/>
      <c r="E41" s="3">
        <v>32.352941176470587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170804130061</v>
      </c>
      <c r="C42" s="3">
        <v>29.23076923076923</v>
      </c>
      <c r="D42" s="3"/>
      <c r="E42" s="3">
        <v>30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170804130062</v>
      </c>
      <c r="C43" s="3">
        <v>29.23076923076923</v>
      </c>
      <c r="D43" s="3"/>
      <c r="E43" s="3">
        <v>30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170804130063</v>
      </c>
      <c r="C44" s="3">
        <v>23.846153846153847</v>
      </c>
      <c r="D44" s="3"/>
      <c r="E44" s="3">
        <v>34.117647058823529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170804130064</v>
      </c>
      <c r="C45" s="3">
        <v>34.615384615384613</v>
      </c>
      <c r="D45" s="3"/>
      <c r="E45" s="3">
        <v>32.941176470588232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170804130065</v>
      </c>
      <c r="C46" s="3">
        <v>24.615384615384617</v>
      </c>
      <c r="D46" s="3"/>
      <c r="E46" s="3">
        <v>28.823529411764707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170804130066</v>
      </c>
      <c r="C47" s="3">
        <v>36.92307692307692</v>
      </c>
      <c r="D47" s="3"/>
      <c r="E47" s="3">
        <v>35.294117647058826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170804130067</v>
      </c>
      <c r="C48" s="3">
        <v>30</v>
      </c>
      <c r="D48" s="3"/>
      <c r="E48" s="3">
        <v>37.647058823529413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170804130069</v>
      </c>
      <c r="C49" s="3">
        <v>41.53846153846154</v>
      </c>
      <c r="D49" s="3"/>
      <c r="E49" s="3">
        <v>42.941176470588232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170804130071</v>
      </c>
      <c r="C50" s="3">
        <v>30.76923076923077</v>
      </c>
      <c r="D50" s="3"/>
      <c r="E50" s="3">
        <v>35.882352941176471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170804130075</v>
      </c>
      <c r="C51" s="3">
        <v>25.384615384615383</v>
      </c>
      <c r="D51" s="3"/>
      <c r="E51" s="3">
        <v>36.470588235294116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170804130076</v>
      </c>
      <c r="C52" s="3">
        <v>30</v>
      </c>
      <c r="D52" s="112"/>
      <c r="E52" s="3">
        <v>35.294117647058826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170804130077</v>
      </c>
      <c r="C53" s="3">
        <v>32.307692307692307</v>
      </c>
      <c r="D53" s="112"/>
      <c r="E53" s="3">
        <v>36.470588235294116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170804130078</v>
      </c>
      <c r="C54" s="3">
        <v>33.07692307692308</v>
      </c>
      <c r="D54" s="3"/>
      <c r="E54" s="3">
        <v>36.470588235294116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170804130079</v>
      </c>
      <c r="C55" s="3">
        <v>31.53846153846154</v>
      </c>
      <c r="D55" s="3"/>
      <c r="E55" s="3">
        <v>33.529411764705884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170804130080</v>
      </c>
      <c r="C56" s="3">
        <v>30</v>
      </c>
      <c r="D56" s="3"/>
      <c r="E56" s="3">
        <v>23.529411764705884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170804130081</v>
      </c>
      <c r="C57" s="3">
        <v>30</v>
      </c>
      <c r="D57" s="3"/>
      <c r="E57" s="3">
        <v>32.352941176470587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170804130082</v>
      </c>
      <c r="C58" s="3">
        <v>26.923076923076923</v>
      </c>
      <c r="D58" s="3"/>
      <c r="E58" s="3">
        <v>29.411764705882351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170804130083</v>
      </c>
      <c r="C59" s="3">
        <v>37.692307692307693</v>
      </c>
      <c r="D59" s="3"/>
      <c r="E59" s="3">
        <v>35.294117647058826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170804130084</v>
      </c>
      <c r="C60" s="3">
        <v>30</v>
      </c>
      <c r="D60" s="3"/>
      <c r="E60" s="3">
        <v>38.235294117647058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170804130085</v>
      </c>
      <c r="C61" s="3">
        <v>26.923076923076923</v>
      </c>
      <c r="D61" s="3"/>
      <c r="E61" s="3">
        <v>37.647058823529413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170804130086</v>
      </c>
      <c r="C62" s="3">
        <v>41.53846153846154</v>
      </c>
      <c r="D62" s="3"/>
      <c r="E62" s="3">
        <v>33.529411764705884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170804130089</v>
      </c>
      <c r="C63" s="3">
        <v>30.76923076923077</v>
      </c>
      <c r="D63" s="3"/>
      <c r="E63" s="3">
        <v>38.823529411764703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170804130090</v>
      </c>
      <c r="C64" s="3">
        <v>30</v>
      </c>
      <c r="D64" s="3"/>
      <c r="E64" s="3">
        <v>38.823529411764703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170804130091</v>
      </c>
      <c r="C65" s="3">
        <v>31.53846153846154</v>
      </c>
      <c r="D65" s="3"/>
      <c r="E65" s="3">
        <v>37.647058823529413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170804130092</v>
      </c>
      <c r="C66" s="3">
        <v>36.153846153846153</v>
      </c>
      <c r="D66" s="3"/>
      <c r="E66" s="3">
        <v>40.588235294117645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170804130093</v>
      </c>
      <c r="C67" s="3">
        <v>25.384615384615383</v>
      </c>
      <c r="D67" s="3"/>
      <c r="E67" s="3">
        <v>20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170804130109</v>
      </c>
      <c r="C68" s="3">
        <v>26.923076923076923</v>
      </c>
      <c r="D68" s="3"/>
      <c r="E68" s="3">
        <v>23.529411764705884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170804130148</v>
      </c>
      <c r="C69" s="3">
        <v>23.846153846153847</v>
      </c>
      <c r="D69" s="3"/>
      <c r="E69" s="3">
        <v>25.882352941176471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170804130096</v>
      </c>
      <c r="C70" s="3">
        <v>23.846153846153847</v>
      </c>
      <c r="D70" s="3"/>
      <c r="E70" s="3">
        <v>25.882352941176471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170804130097</v>
      </c>
      <c r="C71" s="3">
        <v>31.53846153846154</v>
      </c>
      <c r="D71" s="3"/>
      <c r="E71" s="3">
        <v>38.823529411764703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170804130099</v>
      </c>
      <c r="C72" s="3">
        <v>40</v>
      </c>
      <c r="D72" s="3"/>
      <c r="E72" s="3">
        <v>35.882352941176471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170804130102</v>
      </c>
      <c r="C73" s="3">
        <v>40.769230769230766</v>
      </c>
      <c r="D73" s="3"/>
      <c r="E73" s="3">
        <v>35.294117647058826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170804130103</v>
      </c>
      <c r="C74" s="3">
        <v>33.07692307692308</v>
      </c>
      <c r="D74" s="3"/>
      <c r="E74" s="3">
        <v>30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170804130104</v>
      </c>
      <c r="C75" s="3">
        <v>29.23076923076923</v>
      </c>
      <c r="D75" s="3"/>
      <c r="E75" s="3">
        <v>31.176470588235293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170804130105</v>
      </c>
      <c r="C76" s="2">
        <v>24.615384615384617</v>
      </c>
      <c r="D76" s="3"/>
      <c r="E76" s="2">
        <v>34.117647058823529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170804130106</v>
      </c>
      <c r="C77" s="2">
        <v>31.53846153846154</v>
      </c>
      <c r="D77" s="3"/>
      <c r="E77" s="2">
        <v>35.882352941176471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170804130107</v>
      </c>
      <c r="C78" s="5">
        <v>29.23076923076923</v>
      </c>
      <c r="D78" s="3"/>
      <c r="E78" s="5">
        <v>33.529411764705884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170804130108</v>
      </c>
      <c r="C79" s="5">
        <v>27.692307692307693</v>
      </c>
      <c r="D79" s="3"/>
      <c r="E79" s="5">
        <v>30.588235294117649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170804130110</v>
      </c>
      <c r="C80" s="5">
        <v>26.923076923076923</v>
      </c>
      <c r="D80" s="112"/>
      <c r="E80" s="5">
        <v>28.823529411764707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170804130112</v>
      </c>
      <c r="C81" s="5">
        <v>31.53846153846154</v>
      </c>
      <c r="D81" s="112"/>
      <c r="E81" s="5">
        <v>33.529411764705884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170804130113</v>
      </c>
      <c r="C82" s="5">
        <v>33.07692307692308</v>
      </c>
      <c r="D82" s="3"/>
      <c r="E82" s="5">
        <v>33.529411764705884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170804130117</v>
      </c>
      <c r="C83" s="5">
        <v>34.615384615384613</v>
      </c>
      <c r="D83" s="5"/>
      <c r="E83" s="5">
        <v>38.235294117647058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170804130118</v>
      </c>
      <c r="C84" s="5">
        <v>30</v>
      </c>
      <c r="D84" s="115"/>
      <c r="E84" s="5">
        <v>31.764705882352942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170804130119</v>
      </c>
      <c r="C85" s="5">
        <v>36.92307692307692</v>
      </c>
      <c r="D85" s="5"/>
      <c r="E85" s="5">
        <v>36.470588235294116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170804130120</v>
      </c>
      <c r="C86" s="5">
        <v>29.23076923076923</v>
      </c>
      <c r="D86" s="116"/>
      <c r="E86" s="5">
        <v>32.352941176470587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170804130123</v>
      </c>
      <c r="C87" s="5">
        <v>38.46153846153846</v>
      </c>
      <c r="D87" s="5"/>
      <c r="E87" s="5">
        <v>35.294117647058826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170804130124</v>
      </c>
      <c r="C88" s="5">
        <v>23.846153846153847</v>
      </c>
      <c r="D88" s="5"/>
      <c r="E88" s="5">
        <v>28.235294117647058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170804130125</v>
      </c>
      <c r="C89" s="5">
        <v>32.307692307692307</v>
      </c>
      <c r="D89" s="5"/>
      <c r="E89" s="5">
        <v>32.352941176470587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170804130126</v>
      </c>
      <c r="C90" s="5">
        <v>43.07692307692308</v>
      </c>
      <c r="D90" s="5"/>
      <c r="E90" s="5">
        <v>38.823529411764703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170804130127</v>
      </c>
      <c r="C91" s="5">
        <v>26.153846153846153</v>
      </c>
      <c r="D91" s="5"/>
      <c r="E91" s="5">
        <v>30.588235294117649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170804130128</v>
      </c>
      <c r="C92" s="5">
        <v>39.230769230769234</v>
      </c>
      <c r="D92" s="5"/>
      <c r="E92" s="5">
        <v>34.117647058823529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170804130131</v>
      </c>
      <c r="C93" s="5">
        <v>33.846153846153847</v>
      </c>
      <c r="D93" s="5"/>
      <c r="E93" s="5">
        <v>30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170804130132</v>
      </c>
      <c r="C94" s="5">
        <v>27.692307692307693</v>
      </c>
      <c r="D94" s="5"/>
      <c r="E94" s="5">
        <v>35.882352941176471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170804130133</v>
      </c>
      <c r="C95" s="5">
        <v>33.846153846153847</v>
      </c>
      <c r="D95" s="5"/>
      <c r="E95" s="5">
        <v>34.705882352941174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170804130134</v>
      </c>
      <c r="C96" s="5">
        <v>33.07692307692308</v>
      </c>
      <c r="D96" s="5"/>
      <c r="E96" s="5">
        <v>35.294117647058826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170804130135</v>
      </c>
      <c r="C97" s="5">
        <v>25.384615384615383</v>
      </c>
      <c r="D97" s="5"/>
      <c r="E97" s="5">
        <v>18.235294117647058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170804130136</v>
      </c>
      <c r="C98" s="5">
        <v>32.307692307692307</v>
      </c>
      <c r="D98" s="5"/>
      <c r="E98" s="5">
        <v>32.941176470588232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170804130137</v>
      </c>
      <c r="C99" s="5">
        <v>29.23076923076923</v>
      </c>
      <c r="D99" s="5"/>
      <c r="E99" s="5">
        <v>31.764705882352942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170804130139</v>
      </c>
      <c r="C100" s="5">
        <v>38.46153846153846</v>
      </c>
      <c r="D100" s="5"/>
      <c r="E100" s="5">
        <v>34.705882352941174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170804130140</v>
      </c>
      <c r="C101" s="5">
        <v>39.230769230769234</v>
      </c>
      <c r="D101" s="5"/>
      <c r="E101" s="5">
        <v>41.176470588235297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170804130142</v>
      </c>
      <c r="C102" s="5">
        <v>33.07692307692308</v>
      </c>
      <c r="D102" s="5"/>
      <c r="E102" s="5">
        <v>30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170804130143</v>
      </c>
      <c r="C103" s="2">
        <v>31.53846153846154</v>
      </c>
      <c r="D103" s="2"/>
      <c r="E103" s="2">
        <v>35.294117647058826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170804130144</v>
      </c>
      <c r="C104" s="2">
        <v>30</v>
      </c>
      <c r="D104" s="2"/>
      <c r="E104" s="2">
        <v>28.235294117647058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170804130145</v>
      </c>
      <c r="C105" s="2">
        <v>29.23076923076923</v>
      </c>
      <c r="D105" s="2"/>
      <c r="E105" s="2">
        <v>39.411764705882355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170804130146</v>
      </c>
      <c r="C106" s="2">
        <v>33.07692307692308</v>
      </c>
      <c r="D106" s="2"/>
      <c r="E106" s="2">
        <v>33.529411764705884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170804130147</v>
      </c>
      <c r="C107" s="2">
        <v>38.46153846153846</v>
      </c>
      <c r="D107" s="2"/>
      <c r="E107" s="2">
        <v>38.823529411764703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170804130179</v>
      </c>
      <c r="C108" s="2">
        <v>21.53846153846154</v>
      </c>
      <c r="D108" s="2"/>
      <c r="E108" s="2">
        <v>24.705882352941178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170804130345</v>
      </c>
      <c r="C109" s="2">
        <v>25.384615384615383</v>
      </c>
      <c r="D109" s="2"/>
      <c r="E109" s="2">
        <v>22.352941176470587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170804130149</v>
      </c>
      <c r="C110" s="2">
        <v>36.153846153846153</v>
      </c>
      <c r="D110" s="2"/>
      <c r="E110" s="2">
        <v>31.176470588235293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170804130150</v>
      </c>
      <c r="C111" s="2">
        <v>37.692307692307693</v>
      </c>
      <c r="D111" s="2"/>
      <c r="E111" s="2">
        <v>36.470588235294116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170804130151</v>
      </c>
      <c r="C112" s="2">
        <v>33.07692307692308</v>
      </c>
      <c r="D112" s="2"/>
      <c r="E112" s="2">
        <v>30.588235294117649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170804130152</v>
      </c>
      <c r="C113" s="2">
        <v>41.53846153846154</v>
      </c>
      <c r="D113" s="2"/>
      <c r="E113" s="2">
        <v>41.176470588235297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170804130154</v>
      </c>
      <c r="C114" s="2">
        <v>32.307692307692307</v>
      </c>
      <c r="D114" s="2"/>
      <c r="E114" s="2">
        <v>34.705882352941174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170804130155</v>
      </c>
      <c r="C115" s="2">
        <v>35.384615384615387</v>
      </c>
      <c r="D115" s="2"/>
      <c r="E115" s="2">
        <v>35.882352941176471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170804130157</v>
      </c>
      <c r="C116" s="2">
        <v>31.53846153846154</v>
      </c>
      <c r="D116" s="2"/>
      <c r="E116" s="2">
        <v>31.176470588235293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170804130158</v>
      </c>
      <c r="C117" s="2">
        <v>18.46153846153846</v>
      </c>
      <c r="D117" s="2"/>
      <c r="E117" s="2">
        <v>29.411764705882351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170804130159</v>
      </c>
      <c r="C118" s="2">
        <v>37.692307692307693</v>
      </c>
      <c r="D118" s="2"/>
      <c r="E118" s="2">
        <v>34.705882352941174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170804130160</v>
      </c>
      <c r="C119" s="2">
        <v>34.615384615384613</v>
      </c>
      <c r="D119" s="2"/>
      <c r="E119" s="2">
        <v>33.529411764705884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170804130161</v>
      </c>
      <c r="C120" s="2">
        <v>32.307692307692307</v>
      </c>
      <c r="D120" s="2"/>
      <c r="E120" s="2">
        <v>30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170804130162</v>
      </c>
      <c r="C121" s="2">
        <v>40.769230769230766</v>
      </c>
      <c r="D121" s="2"/>
      <c r="E121" s="2">
        <v>38.235294117647058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170804130163</v>
      </c>
      <c r="C122" s="2">
        <v>33.07692307692308</v>
      </c>
      <c r="D122" s="2"/>
      <c r="E122" s="2">
        <v>38.823529411764703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170804130167</v>
      </c>
      <c r="C123" s="2">
        <v>45.384615384615387</v>
      </c>
      <c r="D123" s="2"/>
      <c r="E123" s="2">
        <v>42.941176470588232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170804130168</v>
      </c>
      <c r="C124" s="2">
        <v>31.53846153846154</v>
      </c>
      <c r="D124" s="2"/>
      <c r="E124" s="2">
        <v>33.529411764705884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170804130169</v>
      </c>
      <c r="C125" s="2">
        <v>35.384615384615387</v>
      </c>
      <c r="D125" s="2"/>
      <c r="E125" s="2">
        <v>28.823529411764707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170804130171</v>
      </c>
      <c r="C126" s="2">
        <v>23.846153846153847</v>
      </c>
      <c r="D126" s="2"/>
      <c r="E126" s="2">
        <v>12.941176470588236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170804130172</v>
      </c>
      <c r="C127" s="2">
        <v>34.615384615384613</v>
      </c>
      <c r="D127" s="2"/>
      <c r="E127" s="2">
        <v>37.647058823529413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170804130173</v>
      </c>
      <c r="C128" s="2">
        <v>30.76923076923077</v>
      </c>
      <c r="D128" s="2"/>
      <c r="E128" s="2">
        <v>32.352941176470587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170804130174</v>
      </c>
      <c r="C129" s="2">
        <v>28.46153846153846</v>
      </c>
      <c r="D129" s="2"/>
      <c r="E129" s="2">
        <v>35.882352941176471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170804130176</v>
      </c>
      <c r="C130" s="2">
        <v>37.692307692307693</v>
      </c>
      <c r="D130" s="2"/>
      <c r="E130" s="2">
        <v>40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170804130177</v>
      </c>
      <c r="C131" s="2">
        <v>43.846153846153847</v>
      </c>
      <c r="D131" s="2"/>
      <c r="E131" s="2">
        <v>44.117647058823529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170804130178</v>
      </c>
      <c r="C132" s="2">
        <v>30</v>
      </c>
      <c r="D132" s="2"/>
      <c r="E132" s="2">
        <v>30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170804130053</v>
      </c>
      <c r="C133" s="2">
        <v>20.76923076923077</v>
      </c>
      <c r="D133" s="2"/>
      <c r="E133" s="2">
        <v>22.941176470588236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170804130180</v>
      </c>
      <c r="C134" s="2">
        <v>33.846153846153847</v>
      </c>
      <c r="D134" s="2"/>
      <c r="E134" s="2">
        <v>39.411764705882355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170804130181</v>
      </c>
      <c r="C135" s="2">
        <v>31.53846153846154</v>
      </c>
      <c r="D135" s="2"/>
      <c r="E135" s="2">
        <v>33.529411764705884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170804130183</v>
      </c>
      <c r="C136" s="2">
        <v>30.76923076923077</v>
      </c>
      <c r="D136" s="2"/>
      <c r="E136" s="2">
        <v>32.941176470588232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170804130185</v>
      </c>
      <c r="C137" s="2">
        <v>35.384615384615387</v>
      </c>
      <c r="D137" s="2"/>
      <c r="E137" s="2">
        <v>35.294117647058826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170804130186</v>
      </c>
      <c r="C138" s="2">
        <v>33.846153846153847</v>
      </c>
      <c r="D138" s="2"/>
      <c r="E138" s="2">
        <v>34.705882352941174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170804130187</v>
      </c>
      <c r="C139" s="2">
        <v>26.923076923076923</v>
      </c>
      <c r="D139" s="2"/>
      <c r="E139" s="2">
        <v>28.823529411764707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170804130188</v>
      </c>
      <c r="C140" s="2">
        <v>36.92307692307692</v>
      </c>
      <c r="D140" s="2"/>
      <c r="E140" s="2">
        <v>38.823529411764703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170804130189</v>
      </c>
      <c r="C141" s="2">
        <v>40.769230769230766</v>
      </c>
      <c r="D141" s="2"/>
      <c r="E141" s="2">
        <v>41.176470588235297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170804130190</v>
      </c>
      <c r="C142" s="2">
        <v>44.615384615384613</v>
      </c>
      <c r="D142" s="2"/>
      <c r="E142" s="2">
        <v>42.941176470588232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170804130191</v>
      </c>
      <c r="C143" s="2">
        <v>38.46153846153846</v>
      </c>
      <c r="D143" s="2"/>
      <c r="E143" s="2">
        <v>41.764705882352942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170804130192</v>
      </c>
      <c r="C144" s="2">
        <v>33.07692307692308</v>
      </c>
      <c r="D144" s="2"/>
      <c r="E144" s="2">
        <v>26.470588235294116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170804130195</v>
      </c>
      <c r="C145" s="2">
        <v>40.769230769230766</v>
      </c>
      <c r="D145" s="2"/>
      <c r="E145" s="2">
        <v>37.647058823529413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170804130196</v>
      </c>
      <c r="C146" s="2">
        <v>27.692307692307693</v>
      </c>
      <c r="D146" s="2"/>
      <c r="E146" s="2">
        <v>31.764705882352942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170804130197</v>
      </c>
      <c r="C147" s="2">
        <v>30.76923076923077</v>
      </c>
      <c r="D147" s="2"/>
      <c r="E147" s="2">
        <v>29.411764705882351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170804130198</v>
      </c>
      <c r="C148" s="2">
        <v>31.53846153846154</v>
      </c>
      <c r="D148" s="2"/>
      <c r="E148" s="2">
        <v>28.823529411764707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170804130199</v>
      </c>
      <c r="C149" s="2">
        <v>40</v>
      </c>
      <c r="D149" s="2"/>
      <c r="E149" s="2">
        <v>34.117647058823529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170804130200</v>
      </c>
      <c r="C150" s="2">
        <v>33.846153846153847</v>
      </c>
      <c r="D150" s="2"/>
      <c r="E150" s="2">
        <v>35.294117647058826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170804130202</v>
      </c>
      <c r="C151" s="2">
        <v>35.384615384615387</v>
      </c>
      <c r="D151" s="2"/>
      <c r="E151" s="2">
        <v>34.117647058823529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170804130203</v>
      </c>
      <c r="C152" s="2">
        <v>39.230769230769234</v>
      </c>
      <c r="D152" s="2"/>
      <c r="E152" s="2">
        <v>40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170804130204</v>
      </c>
      <c r="C153" s="2">
        <v>31.53846153846154</v>
      </c>
      <c r="D153" s="2"/>
      <c r="E153" s="2">
        <v>32.352941176470587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170804130205</v>
      </c>
      <c r="C154" s="2">
        <v>27.692307692307693</v>
      </c>
      <c r="D154" s="2"/>
      <c r="E154" s="2">
        <v>24.117647058823529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170804130206</v>
      </c>
      <c r="C155" s="2">
        <v>32.307692307692307</v>
      </c>
      <c r="D155" s="2"/>
      <c r="E155" s="2">
        <v>31.764705882352942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170804130207</v>
      </c>
      <c r="C156" s="2">
        <v>38.46153846153846</v>
      </c>
      <c r="D156" s="2"/>
      <c r="E156" s="2">
        <v>41.176470588235297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170804130208</v>
      </c>
      <c r="C157" s="2">
        <v>36.153846153846153</v>
      </c>
      <c r="D157" s="2"/>
      <c r="E157" s="2">
        <v>39.411764705882355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170804130209</v>
      </c>
      <c r="C158" s="2">
        <v>43.846153846153847</v>
      </c>
      <c r="D158" s="2"/>
      <c r="E158" s="2">
        <v>42.941176470588232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170804130211</v>
      </c>
      <c r="C159" s="2">
        <v>41.53846153846154</v>
      </c>
      <c r="D159" s="2"/>
      <c r="E159" s="2">
        <v>36.470588235294116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170804130212</v>
      </c>
      <c r="C160" s="2">
        <v>34.615384615384613</v>
      </c>
      <c r="D160" s="2"/>
      <c r="E160" s="2">
        <v>33.529411764705884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170804130213</v>
      </c>
      <c r="C161" s="2">
        <v>33.846153846153847</v>
      </c>
      <c r="D161" s="2"/>
      <c r="E161" s="2">
        <v>33.529411764705884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170804130214</v>
      </c>
      <c r="C162" s="2">
        <v>36.153846153846153</v>
      </c>
      <c r="D162" s="2"/>
      <c r="E162" s="2">
        <v>39.411764705882355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170804130216</v>
      </c>
      <c r="C163" s="2">
        <v>32.307692307692307</v>
      </c>
      <c r="D163" s="2"/>
      <c r="E163" s="2">
        <v>32.941176470588232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170804130217</v>
      </c>
      <c r="C164" s="2">
        <v>36.153846153846153</v>
      </c>
      <c r="D164" s="2"/>
      <c r="E164" s="2">
        <v>39.411764705882355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170804130218</v>
      </c>
      <c r="C165" s="2">
        <v>35.384615384615387</v>
      </c>
      <c r="D165" s="2"/>
      <c r="E165" s="2">
        <v>36.470588235294116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170804130220</v>
      </c>
      <c r="C166" s="2">
        <v>34.615384615384613</v>
      </c>
      <c r="D166" s="2"/>
      <c r="E166" s="2">
        <v>34.117647058823529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170804130221</v>
      </c>
      <c r="C167" s="2">
        <v>43.846153846153847</v>
      </c>
      <c r="D167" s="2"/>
      <c r="E167" s="2">
        <v>40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170804130222</v>
      </c>
      <c r="C168" s="2">
        <v>34.615384615384613</v>
      </c>
      <c r="D168" s="2"/>
      <c r="E168" s="2">
        <v>38.823529411764703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170804130223</v>
      </c>
      <c r="C169" s="2">
        <v>30</v>
      </c>
      <c r="D169" s="2"/>
      <c r="E169" s="2">
        <v>35.294117647058826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170804130224</v>
      </c>
      <c r="C170" s="2">
        <v>34.615384615384613</v>
      </c>
      <c r="D170" s="2"/>
      <c r="E170" s="2">
        <v>37.647058823529413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170804130226</v>
      </c>
      <c r="C171" s="2">
        <v>34.615384615384613</v>
      </c>
      <c r="D171" s="2"/>
      <c r="E171" s="2">
        <v>37.058823529411768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170804130227</v>
      </c>
      <c r="C172" s="2">
        <v>33.07692307692308</v>
      </c>
      <c r="D172" s="2"/>
      <c r="E172" s="2">
        <v>27.058823529411764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170804130228</v>
      </c>
      <c r="C173" s="2">
        <v>33.07692307692308</v>
      </c>
      <c r="D173" s="2"/>
      <c r="E173" s="2">
        <v>27.058823529411764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170804130229</v>
      </c>
      <c r="C174" s="2">
        <v>37.692307692307693</v>
      </c>
      <c r="D174" s="2"/>
      <c r="E174" s="2">
        <v>40.588235294117645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170804130231</v>
      </c>
      <c r="C175" s="2">
        <v>37.692307692307693</v>
      </c>
      <c r="D175" s="2"/>
      <c r="E175" s="2">
        <v>35.882352941176471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170804130233</v>
      </c>
      <c r="C176" s="2">
        <v>40.769230769230766</v>
      </c>
      <c r="D176" s="2"/>
      <c r="E176" s="2">
        <v>38.235294117647058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170804130234</v>
      </c>
      <c r="C177" s="2">
        <v>40</v>
      </c>
      <c r="D177" s="2"/>
      <c r="E177" s="2">
        <v>39.411764705882355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170804130241</v>
      </c>
      <c r="C178" s="2">
        <v>33.07692307692308</v>
      </c>
      <c r="D178" s="2"/>
      <c r="E178" s="2">
        <v>33.529411764705884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170804130242</v>
      </c>
      <c r="C179" s="2">
        <v>35.384615384615387</v>
      </c>
      <c r="D179" s="2"/>
      <c r="E179" s="2">
        <v>38.823529411764703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170804130243</v>
      </c>
      <c r="C180" s="2">
        <v>37.692307692307693</v>
      </c>
      <c r="D180" s="2"/>
      <c r="E180" s="2">
        <v>30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170804130244</v>
      </c>
      <c r="C181" s="2">
        <v>33.846153846153847</v>
      </c>
      <c r="D181" s="2"/>
      <c r="E181" s="2">
        <v>31.764705882352942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170804130245</v>
      </c>
      <c r="C182" s="2">
        <v>40.769230769230766</v>
      </c>
      <c r="D182" s="2"/>
      <c r="E182" s="2">
        <v>32.941176470588232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170804130247</v>
      </c>
      <c r="C183" s="2">
        <v>25.384615384615383</v>
      </c>
      <c r="D183" s="2"/>
      <c r="E183" s="2">
        <v>27.647058823529413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170804130248</v>
      </c>
      <c r="C184" s="2">
        <v>45.384615384615387</v>
      </c>
      <c r="D184" s="2"/>
      <c r="E184" s="2">
        <v>40.588235294117645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170804130249</v>
      </c>
      <c r="C185" s="2">
        <v>38.46153846153846</v>
      </c>
      <c r="D185" s="2"/>
      <c r="E185" s="2">
        <v>32.941176470588232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170804130246</v>
      </c>
      <c r="C186" s="2">
        <v>21.53846153846154</v>
      </c>
      <c r="D186" s="2"/>
      <c r="E186" s="2">
        <v>21.764705882352942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170804130250</v>
      </c>
      <c r="C187" s="2">
        <v>23.846153846153847</v>
      </c>
      <c r="D187" s="2"/>
      <c r="E187" s="2">
        <v>26.470588235294116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170804130251</v>
      </c>
      <c r="C188" s="2">
        <v>41.53846153846154</v>
      </c>
      <c r="D188" s="2"/>
      <c r="E188" s="2">
        <v>28.823529411764707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170804130253</v>
      </c>
      <c r="C189" s="2">
        <v>33.07692307692308</v>
      </c>
      <c r="D189" s="2"/>
      <c r="E189" s="2">
        <v>23.529411764705884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170804130254</v>
      </c>
      <c r="C190" s="2">
        <v>40</v>
      </c>
      <c r="D190" s="2"/>
      <c r="E190" s="2">
        <v>31.764705882352942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170804130255</v>
      </c>
      <c r="C191" s="2">
        <v>42.307692307692307</v>
      </c>
      <c r="D191" s="2"/>
      <c r="E191" s="2">
        <v>35.294117647058826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170804130256</v>
      </c>
      <c r="C192" s="2">
        <v>37.692307692307693</v>
      </c>
      <c r="D192" s="2"/>
      <c r="E192" s="2">
        <v>34.705882352941174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170804130257</v>
      </c>
      <c r="C193" s="2">
        <v>29.23076923076923</v>
      </c>
      <c r="D193" s="2"/>
      <c r="E193" s="2">
        <v>27.058823529411764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170804130258</v>
      </c>
      <c r="C194" s="2">
        <v>41.53846153846154</v>
      </c>
      <c r="D194" s="2"/>
      <c r="E194" s="2">
        <v>37.647058823529413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170804130259</v>
      </c>
      <c r="C195" s="2">
        <v>30</v>
      </c>
      <c r="D195" s="2"/>
      <c r="E195" s="2">
        <v>28.235294117647058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170804130260</v>
      </c>
      <c r="C196" s="2">
        <v>37.692307692307693</v>
      </c>
      <c r="D196" s="2"/>
      <c r="E196" s="2">
        <v>31.764705882352942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170804130262</v>
      </c>
      <c r="C197" s="2">
        <v>35.384615384615387</v>
      </c>
      <c r="D197" s="2"/>
      <c r="E197" s="2">
        <v>29.411764705882351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170804130263</v>
      </c>
      <c r="C198" s="2">
        <v>36.153846153846153</v>
      </c>
      <c r="D198" s="2"/>
      <c r="E198" s="2">
        <v>30.588235294117649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170804130264</v>
      </c>
      <c r="C199" s="2">
        <v>36.153846153846153</v>
      </c>
      <c r="D199" s="2"/>
      <c r="E199" s="2">
        <v>32.941176470588232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170804130265</v>
      </c>
      <c r="C200" s="2">
        <v>39.230769230769234</v>
      </c>
      <c r="D200" s="2"/>
      <c r="E200" s="2">
        <v>31.764705882352942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170804130266</v>
      </c>
      <c r="C201" s="2">
        <v>30</v>
      </c>
      <c r="D201" s="2"/>
      <c r="E201" s="2">
        <v>29.411764705882351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170804130267</v>
      </c>
      <c r="C202" s="2">
        <v>36.153846153846153</v>
      </c>
      <c r="D202" s="2"/>
      <c r="E202" s="2">
        <v>34.117647058823529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170804130269</v>
      </c>
      <c r="C203" s="2">
        <v>36.92307692307692</v>
      </c>
      <c r="D203" s="2"/>
      <c r="E203" s="2">
        <v>37.647058823529413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170804130270</v>
      </c>
      <c r="C204" s="2">
        <v>32.307692307692307</v>
      </c>
      <c r="D204" s="2"/>
      <c r="E204" s="2">
        <v>29.411764705882351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170804130271</v>
      </c>
      <c r="C205" s="2">
        <v>43.846153846153847</v>
      </c>
      <c r="D205" s="2"/>
      <c r="E205" s="2">
        <v>41.764705882352942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170804130272</v>
      </c>
      <c r="C206" s="2">
        <v>36.92307692307692</v>
      </c>
      <c r="D206" s="2"/>
      <c r="E206" s="2">
        <v>35.294117647058826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170804130273</v>
      </c>
      <c r="C207" s="2">
        <v>40</v>
      </c>
      <c r="D207" s="2"/>
      <c r="E207" s="2">
        <v>38.235294117647058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170804130274</v>
      </c>
      <c r="C208" s="2">
        <v>30.76923076923077</v>
      </c>
      <c r="D208" s="2"/>
      <c r="E208" s="2">
        <v>29.411764705882351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170804130275</v>
      </c>
      <c r="C209" s="2">
        <v>30</v>
      </c>
      <c r="D209" s="2"/>
      <c r="E209" s="2">
        <v>30.588235294117649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170804130276</v>
      </c>
      <c r="C210" s="2">
        <v>35.384615384615387</v>
      </c>
      <c r="D210" s="2"/>
      <c r="E210" s="2">
        <v>37.058823529411768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170804130277</v>
      </c>
      <c r="C211" s="2">
        <v>35.384615384615387</v>
      </c>
      <c r="D211" s="2"/>
      <c r="E211" s="2">
        <v>37.058823529411768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170804130279</v>
      </c>
      <c r="C212" s="2">
        <v>32.307692307692307</v>
      </c>
      <c r="D212" s="2"/>
      <c r="E212" s="2">
        <v>31.176470588235293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170804130280</v>
      </c>
      <c r="C213" s="2">
        <v>41.53846153846154</v>
      </c>
      <c r="D213" s="2"/>
      <c r="E213" s="2">
        <v>38.823529411764703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170804130281</v>
      </c>
      <c r="C214" s="2">
        <v>31.53846153846154</v>
      </c>
      <c r="D214" s="2"/>
      <c r="E214" s="2">
        <v>30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170804130283</v>
      </c>
      <c r="C215" s="2">
        <v>44.615384615384613</v>
      </c>
      <c r="D215" s="2"/>
      <c r="E215" s="2">
        <v>40.588235294117645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170804130284</v>
      </c>
      <c r="C216" s="2">
        <v>40.769230769230766</v>
      </c>
      <c r="D216" s="2"/>
      <c r="E216" s="2">
        <v>37.058823529411768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170804130285</v>
      </c>
      <c r="C217" s="2">
        <v>36.92307692307692</v>
      </c>
      <c r="D217" s="2"/>
      <c r="E217" s="2">
        <v>35.294117647058826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170804130286</v>
      </c>
      <c r="C218" s="2">
        <v>34.615384615384613</v>
      </c>
      <c r="D218" s="2"/>
      <c r="E218" s="2">
        <v>40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170804130287</v>
      </c>
      <c r="C219" s="2">
        <v>33.846153846153847</v>
      </c>
      <c r="D219" s="2"/>
      <c r="E219" s="2">
        <v>35.294117647058826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170804130288</v>
      </c>
      <c r="C220" s="2">
        <v>34.615384615384613</v>
      </c>
      <c r="D220" s="2"/>
      <c r="E220" s="2">
        <v>37.058823529411768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170804130289</v>
      </c>
      <c r="C221" s="2">
        <v>26.923076923076923</v>
      </c>
      <c r="D221" s="2"/>
      <c r="E221" s="2">
        <v>26.470588235294116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170804130291</v>
      </c>
      <c r="C222" s="2">
        <v>39.230769230769234</v>
      </c>
      <c r="D222" s="2"/>
      <c r="E222" s="2">
        <v>37.647058823529413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170804130292</v>
      </c>
      <c r="C223" s="2">
        <v>38.46153846153846</v>
      </c>
      <c r="D223" s="2"/>
      <c r="E223" s="2">
        <v>33.529411764705884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170804130293</v>
      </c>
      <c r="C224" s="2">
        <v>36.92307692307692</v>
      </c>
      <c r="D224" s="2"/>
      <c r="E224" s="2">
        <v>34.117647058823529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170804130294</v>
      </c>
      <c r="C225" s="2">
        <v>22.307692307692307</v>
      </c>
      <c r="D225" s="2"/>
      <c r="E225" s="2">
        <v>19.411764705882351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170804130295</v>
      </c>
      <c r="C226" s="2">
        <v>36.153846153846153</v>
      </c>
      <c r="D226" s="2"/>
      <c r="E226" s="2">
        <v>35.294117647058826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170804130296</v>
      </c>
      <c r="C227" s="2">
        <v>28.46153846153846</v>
      </c>
      <c r="D227" s="2"/>
      <c r="E227" s="2">
        <v>27.058823529411764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170804130297</v>
      </c>
      <c r="C228" s="2">
        <v>40.769230769230766</v>
      </c>
      <c r="D228" s="2"/>
      <c r="E228" s="2">
        <v>33.529411764705884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170804130298</v>
      </c>
      <c r="C229" s="2">
        <v>24.615384615384617</v>
      </c>
      <c r="D229" s="2"/>
      <c r="E229" s="2">
        <v>27.647058823529413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170804130299</v>
      </c>
      <c r="C230" s="2">
        <v>30.76923076923077</v>
      </c>
      <c r="D230" s="2"/>
      <c r="E230" s="2">
        <v>27.058823529411764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170804130300</v>
      </c>
      <c r="C231" s="2">
        <v>40</v>
      </c>
      <c r="D231" s="2"/>
      <c r="E231" s="2">
        <v>32.352941176470587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170804130301</v>
      </c>
      <c r="C232" s="2">
        <v>24.615384615384617</v>
      </c>
      <c r="D232" s="2"/>
      <c r="E232" s="2">
        <v>30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170804130302</v>
      </c>
      <c r="C233" s="2">
        <v>40.769230769230766</v>
      </c>
      <c r="D233" s="2"/>
      <c r="E233" s="2">
        <v>32.352941176470587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170804130303</v>
      </c>
      <c r="C234" s="2">
        <v>35.384615384615387</v>
      </c>
      <c r="D234" s="2"/>
      <c r="E234" s="2">
        <v>29.411764705882351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170804130304</v>
      </c>
      <c r="C235" s="2">
        <v>38.46153846153846</v>
      </c>
      <c r="D235" s="2"/>
      <c r="E235" s="2">
        <v>32.352941176470587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170804130306</v>
      </c>
      <c r="C236" s="2">
        <v>40</v>
      </c>
      <c r="D236" s="2"/>
      <c r="E236" s="2">
        <v>35.882352941176471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170804130307</v>
      </c>
      <c r="C237" s="2">
        <v>40.769230769230766</v>
      </c>
      <c r="D237" s="2"/>
      <c r="E237" s="2">
        <v>37.058823529411768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170804130308</v>
      </c>
      <c r="C238" s="2">
        <v>35.384615384615387</v>
      </c>
      <c r="D238" s="2"/>
      <c r="E238" s="2">
        <v>35.882352941176471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170804130309</v>
      </c>
      <c r="C239" s="2">
        <v>38.46153846153846</v>
      </c>
      <c r="D239" s="2"/>
      <c r="E239" s="2">
        <v>27.647058823529413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170804130310</v>
      </c>
      <c r="C240" s="2">
        <v>39.230769230769234</v>
      </c>
      <c r="D240" s="2"/>
      <c r="E240" s="2">
        <v>38.235294117647058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170804130311</v>
      </c>
      <c r="C241" s="2">
        <v>38.46153846153846</v>
      </c>
      <c r="D241" s="2"/>
      <c r="E241" s="2">
        <v>37.058823529411768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170804130312</v>
      </c>
      <c r="C242" s="2">
        <v>32.307692307692307</v>
      </c>
      <c r="D242" s="2"/>
      <c r="E242" s="2">
        <v>34.117647058823529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170804130313</v>
      </c>
      <c r="C243" s="2">
        <v>19.23076923076923</v>
      </c>
      <c r="D243" s="2"/>
      <c r="E243" s="2">
        <v>22.352941176470587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170804130314</v>
      </c>
      <c r="C244" s="2">
        <v>41.53846153846154</v>
      </c>
      <c r="D244" s="2"/>
      <c r="E244" s="2">
        <v>38.823529411764703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170804130315</v>
      </c>
      <c r="C245" s="2">
        <v>36.153846153846153</v>
      </c>
      <c r="D245" s="2"/>
      <c r="E245" s="2">
        <v>34.705882352941174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170804130317</v>
      </c>
      <c r="C246" s="2">
        <v>35.384615384615387</v>
      </c>
      <c r="D246" s="2"/>
      <c r="E246" s="2">
        <v>32.352941176470587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170804130318</v>
      </c>
      <c r="C247" s="2">
        <v>33.07692307692308</v>
      </c>
      <c r="D247" s="2"/>
      <c r="E247" s="2">
        <v>25.882352941176471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170804130319</v>
      </c>
      <c r="C248" s="2">
        <v>34.615384615384613</v>
      </c>
      <c r="D248" s="2"/>
      <c r="E248" s="2">
        <v>32.941176470588232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170804130320</v>
      </c>
      <c r="C249" s="2">
        <v>40</v>
      </c>
      <c r="D249" s="2"/>
      <c r="E249" s="2">
        <v>26.470588235294116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170804130322</v>
      </c>
      <c r="C250" s="2">
        <v>41.53846153846154</v>
      </c>
      <c r="D250" s="2"/>
      <c r="E250" s="2">
        <v>39.411764705882355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170804130323</v>
      </c>
      <c r="C251" s="2">
        <v>30</v>
      </c>
      <c r="D251" s="2"/>
      <c r="E251" s="2">
        <v>25.294117647058822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170804130324</v>
      </c>
      <c r="C252" s="2">
        <v>39.230769230769234</v>
      </c>
      <c r="D252" s="2"/>
      <c r="E252" s="2">
        <v>29.411764705882351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170804130325</v>
      </c>
      <c r="C253" s="2">
        <v>30</v>
      </c>
      <c r="D253" s="2"/>
      <c r="E253" s="2">
        <v>23.529411764705884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170804130326</v>
      </c>
      <c r="C254" s="2">
        <v>32.307692307692307</v>
      </c>
      <c r="D254" s="2"/>
      <c r="E254" s="2">
        <v>25.882352941176471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170804130327</v>
      </c>
      <c r="C255" s="2">
        <v>33.846153846153847</v>
      </c>
      <c r="D255" s="2"/>
      <c r="E255" s="2">
        <v>31.764705882352942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170804130328</v>
      </c>
      <c r="C256" s="2">
        <v>31.53846153846154</v>
      </c>
      <c r="D256" s="2"/>
      <c r="E256" s="2">
        <v>22.941176470588236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170804130329</v>
      </c>
      <c r="C257" s="2">
        <v>36.153846153846153</v>
      </c>
      <c r="D257" s="2"/>
      <c r="E257" s="2">
        <v>29.411764705882351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170804130330</v>
      </c>
      <c r="C258" s="2">
        <v>38.46153846153846</v>
      </c>
      <c r="D258" s="2"/>
      <c r="E258" s="2">
        <v>35.882352941176471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170804130331</v>
      </c>
      <c r="C259" s="2">
        <v>40.769230769230766</v>
      </c>
      <c r="D259" s="2"/>
      <c r="E259" s="2">
        <v>35.882352941176471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170804130333</v>
      </c>
      <c r="C260" s="2">
        <v>34.615384615384613</v>
      </c>
      <c r="D260" s="2"/>
      <c r="E260" s="2">
        <v>29.411764705882351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170804130334</v>
      </c>
      <c r="C261" s="2">
        <v>39.230769230769234</v>
      </c>
      <c r="D261" s="2"/>
      <c r="E261" s="2">
        <v>38.235294117647058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170804130336</v>
      </c>
      <c r="C262" s="2">
        <v>37.692307692307693</v>
      </c>
      <c r="D262" s="2"/>
      <c r="E262" s="2">
        <v>37.647058823529413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170804130337</v>
      </c>
      <c r="C263" s="2">
        <v>38.46153846153846</v>
      </c>
      <c r="D263" s="2"/>
      <c r="E263" s="2">
        <v>31.764705882352942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170804130338</v>
      </c>
      <c r="C264" s="2">
        <v>36.153846153846153</v>
      </c>
      <c r="D264" s="2"/>
      <c r="E264" s="2">
        <v>38.235294117647058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170804130339</v>
      </c>
      <c r="C265" s="2">
        <v>36.92307692307692</v>
      </c>
      <c r="D265" s="2"/>
      <c r="E265" s="2">
        <v>34.705882352941174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170804130340</v>
      </c>
      <c r="C266" s="2">
        <v>36.153846153846153</v>
      </c>
      <c r="D266" s="2"/>
      <c r="E266" s="2">
        <v>31.176470588235293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170804130341</v>
      </c>
      <c r="C267" s="2">
        <v>37.692307692307693</v>
      </c>
      <c r="D267" s="2"/>
      <c r="E267" s="2">
        <v>34.705882352941174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170804130342</v>
      </c>
      <c r="C268" s="2">
        <v>35.384615384615387</v>
      </c>
      <c r="D268" s="2"/>
      <c r="E268" s="2">
        <v>37.058823529411768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170804130343</v>
      </c>
      <c r="C269" s="2">
        <v>33.846153846153847</v>
      </c>
      <c r="D269" s="2"/>
      <c r="E269" s="2">
        <v>37.058823529411768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170804130344</v>
      </c>
      <c r="C270" s="2">
        <v>33.07692307692308</v>
      </c>
      <c r="D270" s="2"/>
      <c r="E270" s="2">
        <v>28.823529411764707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170804130332</v>
      </c>
      <c r="C271" s="2">
        <v>22.307692307692307</v>
      </c>
      <c r="D271" s="2"/>
      <c r="E271" s="2">
        <v>17.647058823529413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170804130346</v>
      </c>
      <c r="C272" s="2">
        <v>35.384615384615387</v>
      </c>
      <c r="D272" s="2"/>
      <c r="E272" s="2">
        <v>34.705882352941174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170804130347</v>
      </c>
      <c r="C273" s="2">
        <v>28.46153846153846</v>
      </c>
      <c r="D273" s="2"/>
      <c r="E273" s="2">
        <v>34.117647058823529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170804130348</v>
      </c>
      <c r="C274" s="2">
        <v>34.615384615384613</v>
      </c>
      <c r="D274" s="2"/>
      <c r="E274" s="2">
        <v>29.411764705882351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170804130349</v>
      </c>
      <c r="C275" s="2">
        <v>42.307692307692307</v>
      </c>
      <c r="D275" s="2"/>
      <c r="E275" s="2">
        <v>43.529411764705884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170804130350</v>
      </c>
      <c r="C276" s="2">
        <v>40.769230769230766</v>
      </c>
      <c r="D276" s="2"/>
      <c r="E276" s="2">
        <v>34.705882352941174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170804130351</v>
      </c>
      <c r="C277" s="2">
        <v>40</v>
      </c>
      <c r="D277" s="2"/>
      <c r="E277" s="2">
        <v>31.176470588235293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170804130353</v>
      </c>
      <c r="C278" s="2">
        <v>29.23076923076923</v>
      </c>
      <c r="D278" s="2"/>
      <c r="E278" s="2">
        <v>33.529411764705884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>
        <v>269</v>
      </c>
      <c r="B279" s="4">
        <v>170804130354</v>
      </c>
      <c r="C279" s="2">
        <v>33.07692307692308</v>
      </c>
      <c r="D279" s="2"/>
      <c r="E279" s="2">
        <v>32.941176470588232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>
        <v>270</v>
      </c>
      <c r="B280" s="4">
        <v>170804130356</v>
      </c>
      <c r="C280" s="2">
        <v>41.53846153846154</v>
      </c>
      <c r="D280" s="2"/>
      <c r="E280" s="2">
        <v>36.470588235294116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>
        <v>271</v>
      </c>
      <c r="B281" s="4">
        <v>170804130357</v>
      </c>
      <c r="C281" s="2">
        <v>35.384615384615387</v>
      </c>
      <c r="D281" s="2"/>
      <c r="E281" s="2">
        <v>35.294117647058826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2">
        <v>272</v>
      </c>
      <c r="B282" s="4">
        <v>170804130358</v>
      </c>
      <c r="C282" s="2">
        <v>33.846153846153847</v>
      </c>
      <c r="D282" s="2"/>
      <c r="E282" s="2">
        <v>30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2">
        <v>273</v>
      </c>
      <c r="B283" s="4">
        <v>170804130359</v>
      </c>
      <c r="C283" s="2">
        <v>33.846153846153847</v>
      </c>
      <c r="D283" s="2"/>
      <c r="E283" s="2">
        <v>35.882352941176471</v>
      </c>
      <c r="F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2">
        <v>274</v>
      </c>
      <c r="B284" s="4">
        <v>170804130360</v>
      </c>
      <c r="C284" s="2">
        <v>43.07692307692308</v>
      </c>
      <c r="D284" s="2"/>
      <c r="E284" s="2">
        <v>41.764705882352942</v>
      </c>
      <c r="F284" s="2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2">
        <v>275</v>
      </c>
      <c r="B285" s="4">
        <v>170804130361</v>
      </c>
      <c r="C285" s="2">
        <v>31.53846153846154</v>
      </c>
      <c r="D285" s="2"/>
      <c r="E285" s="2">
        <v>32.941176470588232</v>
      </c>
      <c r="F285" s="2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2">
        <v>276</v>
      </c>
      <c r="B286" s="4">
        <v>170804130362</v>
      </c>
      <c r="C286" s="2">
        <v>41.53846153846154</v>
      </c>
      <c r="D286" s="2"/>
      <c r="E286" s="2">
        <v>42.352941176470587</v>
      </c>
      <c r="F286" s="2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2">
        <v>277</v>
      </c>
      <c r="B287" s="4">
        <v>170804130363</v>
      </c>
      <c r="C287" s="2">
        <v>40.769230769230766</v>
      </c>
      <c r="D287" s="2"/>
      <c r="E287" s="2">
        <v>41.176470588235297</v>
      </c>
      <c r="F287" s="2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2">
        <v>278</v>
      </c>
      <c r="B288" s="4">
        <v>170804130364</v>
      </c>
      <c r="C288" s="2">
        <v>34.615384615384613</v>
      </c>
      <c r="D288" s="2"/>
      <c r="E288" s="2">
        <v>37.647058823529413</v>
      </c>
      <c r="F288" s="2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2">
        <v>279</v>
      </c>
      <c r="B289" s="4">
        <v>170804130365</v>
      </c>
      <c r="C289" s="2">
        <v>36.92307692307692</v>
      </c>
      <c r="D289" s="2"/>
      <c r="E289" s="2">
        <v>36.470588235294116</v>
      </c>
      <c r="F289" s="2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2"/>
      <c r="B290" s="4"/>
      <c r="C290" s="121"/>
      <c r="D290" s="2"/>
      <c r="E290" s="2"/>
      <c r="F290" s="2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2"/>
      <c r="B291" s="4"/>
      <c r="C291" s="121"/>
      <c r="D291" s="2"/>
      <c r="E291" s="2"/>
      <c r="F291" s="2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2"/>
      <c r="B292" s="4"/>
      <c r="C292" s="121"/>
      <c r="E292" s="2"/>
    </row>
    <row r="293" spans="1:23" x14ac:dyDescent="0.25">
      <c r="A293" s="2"/>
      <c r="B293" s="4"/>
      <c r="C293" s="121"/>
      <c r="E293" s="2"/>
    </row>
    <row r="294" spans="1:23" x14ac:dyDescent="0.25">
      <c r="A294" s="2"/>
      <c r="B294" s="4"/>
      <c r="C294" s="121"/>
      <c r="E294" s="2"/>
    </row>
    <row r="295" spans="1:23" x14ac:dyDescent="0.25">
      <c r="A295" s="2"/>
      <c r="B295" s="4"/>
      <c r="C295" s="121"/>
      <c r="E295" s="2"/>
    </row>
    <row r="296" spans="1:23" x14ac:dyDescent="0.25">
      <c r="A296" s="2"/>
      <c r="B296" s="4"/>
      <c r="C296" s="121"/>
      <c r="E296" s="2"/>
    </row>
    <row r="297" spans="1:23" x14ac:dyDescent="0.25">
      <c r="A297" s="2"/>
      <c r="B297" s="4"/>
      <c r="C297" s="121"/>
      <c r="E297" s="2"/>
    </row>
    <row r="298" spans="1:23" x14ac:dyDescent="0.25">
      <c r="A298" s="2"/>
      <c r="B298" s="4"/>
      <c r="C298" s="121"/>
      <c r="E298" s="2"/>
    </row>
    <row r="299" spans="1:23" x14ac:dyDescent="0.25">
      <c r="A299" s="2"/>
      <c r="B299" s="4"/>
      <c r="C299" s="121"/>
      <c r="E299" s="2"/>
    </row>
    <row r="300" spans="1:23" x14ac:dyDescent="0.25">
      <c r="A300" s="2"/>
      <c r="B300" s="4"/>
      <c r="C300" s="121"/>
      <c r="E300" s="2"/>
    </row>
    <row r="301" spans="1:23" x14ac:dyDescent="0.25">
      <c r="A301" s="2"/>
      <c r="B301" s="4"/>
      <c r="C301" s="121"/>
      <c r="E301" s="2"/>
    </row>
    <row r="302" spans="1:23" x14ac:dyDescent="0.25">
      <c r="A302" s="2"/>
      <c r="B302" s="4"/>
      <c r="C302" s="121"/>
      <c r="E302" s="2"/>
    </row>
    <row r="303" spans="1:23" x14ac:dyDescent="0.25">
      <c r="A303" s="2"/>
      <c r="B303" s="4"/>
      <c r="C303" s="121"/>
      <c r="E303" s="2"/>
    </row>
    <row r="304" spans="1:23" x14ac:dyDescent="0.25">
      <c r="A304" s="2"/>
      <c r="B304" s="4"/>
      <c r="C304" s="121"/>
      <c r="E304" s="2"/>
    </row>
    <row r="305" spans="1:5" x14ac:dyDescent="0.25">
      <c r="A305" s="2"/>
      <c r="B305" s="4"/>
      <c r="C305" s="121"/>
      <c r="E305" s="2"/>
    </row>
    <row r="306" spans="1:5" x14ac:dyDescent="0.25">
      <c r="A306" s="2"/>
      <c r="B306" s="4"/>
      <c r="C306" s="121"/>
      <c r="E306" s="2"/>
    </row>
    <row r="307" spans="1:5" x14ac:dyDescent="0.25">
      <c r="A307" s="2"/>
      <c r="B307" s="4"/>
      <c r="C307" s="121"/>
      <c r="E307" s="2"/>
    </row>
    <row r="308" spans="1:5" x14ac:dyDescent="0.25">
      <c r="A308" s="2"/>
      <c r="B308" s="4"/>
      <c r="C308" s="121"/>
      <c r="E308" s="2"/>
    </row>
    <row r="309" spans="1:5" x14ac:dyDescent="0.25">
      <c r="A309" s="2"/>
      <c r="B309" s="4"/>
      <c r="C309" s="121"/>
      <c r="E309" s="2"/>
    </row>
    <row r="310" spans="1:5" x14ac:dyDescent="0.25">
      <c r="A310" s="2"/>
      <c r="B310" s="4"/>
      <c r="C310" s="121"/>
      <c r="E310" s="2"/>
    </row>
    <row r="311" spans="1:5" x14ac:dyDescent="0.25">
      <c r="A311" s="2"/>
      <c r="B311" s="4"/>
      <c r="C311" s="121"/>
      <c r="E311" s="2"/>
    </row>
    <row r="312" spans="1:5" x14ac:dyDescent="0.25">
      <c r="A312" s="2"/>
      <c r="B312" s="4"/>
      <c r="C312" s="121"/>
      <c r="E312" s="2"/>
    </row>
    <row r="313" spans="1:5" x14ac:dyDescent="0.25">
      <c r="A313" s="2"/>
      <c r="B313" s="4"/>
      <c r="C313" s="121"/>
      <c r="E313" s="2"/>
    </row>
    <row r="314" spans="1:5" x14ac:dyDescent="0.25">
      <c r="A314" s="2"/>
      <c r="B314" s="4"/>
      <c r="C314" s="121"/>
      <c r="E314" s="2"/>
    </row>
    <row r="315" spans="1:5" x14ac:dyDescent="0.25">
      <c r="A315" s="2"/>
      <c r="B315" s="4"/>
      <c r="C315" s="121"/>
      <c r="E315" s="2"/>
    </row>
    <row r="316" spans="1:5" x14ac:dyDescent="0.25">
      <c r="A316" s="2"/>
      <c r="B316" s="4"/>
      <c r="C316" s="121"/>
      <c r="E316" s="2"/>
    </row>
    <row r="317" spans="1:5" x14ac:dyDescent="0.25">
      <c r="A317" s="2"/>
      <c r="B317" s="4"/>
      <c r="C317" s="121"/>
      <c r="E317" s="2"/>
    </row>
    <row r="318" spans="1:5" x14ac:dyDescent="0.25">
      <c r="A318" s="2"/>
      <c r="B318" s="4"/>
      <c r="C318" s="121"/>
      <c r="E318" s="2"/>
    </row>
    <row r="319" spans="1:5" x14ac:dyDescent="0.25">
      <c r="A319" s="2"/>
      <c r="B319" s="4"/>
      <c r="C319" s="121"/>
      <c r="E319" s="2"/>
    </row>
    <row r="320" spans="1:5" x14ac:dyDescent="0.25">
      <c r="A320" s="2"/>
      <c r="B320" s="4"/>
      <c r="C320" s="121"/>
      <c r="E320" s="2"/>
    </row>
    <row r="321" spans="1:5" x14ac:dyDescent="0.25">
      <c r="A321" s="2"/>
      <c r="B321" s="4"/>
      <c r="C321" s="121"/>
      <c r="E321" s="2"/>
    </row>
    <row r="322" spans="1:5" x14ac:dyDescent="0.25">
      <c r="A322" s="2"/>
      <c r="B322" s="4"/>
      <c r="C322" s="121"/>
      <c r="E322" s="2"/>
    </row>
    <row r="323" spans="1:5" x14ac:dyDescent="0.25">
      <c r="A323" s="2"/>
      <c r="B323" s="4"/>
      <c r="C323" s="121"/>
      <c r="E323" s="2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BA4CD-C1FB-4FAC-911A-3042D3233500}">
  <dimension ref="A1:X289"/>
  <sheetViews>
    <sheetView workbookViewId="0">
      <selection activeCell="H17" sqref="H17:W17"/>
    </sheetView>
  </sheetViews>
  <sheetFormatPr defaultRowHeight="15" x14ac:dyDescent="0.25"/>
  <cols>
    <col min="2" max="2" width="14.710937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223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224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225</v>
      </c>
      <c r="B5" s="173"/>
      <c r="C5" s="173"/>
      <c r="D5" s="173"/>
      <c r="E5" s="174"/>
      <c r="F5" s="69"/>
      <c r="G5" s="26" t="s">
        <v>38</v>
      </c>
      <c r="H5" s="40">
        <f>D12</f>
        <v>99.264705882352942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90.441176470588232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94.85294117647058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58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50" t="s">
        <v>106</v>
      </c>
      <c r="X10" s="144"/>
    </row>
    <row r="11" spans="1:24" ht="15.75" x14ac:dyDescent="0.25">
      <c r="A11" s="2">
        <v>1</v>
      </c>
      <c r="B11" s="4">
        <v>170804130001</v>
      </c>
      <c r="C11" s="3">
        <v>42.307692307692307</v>
      </c>
      <c r="D11" s="3">
        <f>COUNTIF(C11:C282,"&gt;="&amp;D10)</f>
        <v>270</v>
      </c>
      <c r="E11" s="3">
        <v>34.117647058823529</v>
      </c>
      <c r="F11" s="95">
        <f>COUNTIF(E11:E282,"&gt;="&amp;F10)</f>
        <v>246</v>
      </c>
      <c r="G11" s="145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1</v>
      </c>
      <c r="M11" s="59">
        <v>1</v>
      </c>
      <c r="N11" s="59">
        <v>2</v>
      </c>
      <c r="O11" s="59">
        <v>2</v>
      </c>
      <c r="P11" s="59">
        <v>2</v>
      </c>
      <c r="Q11" s="59">
        <v>1</v>
      </c>
      <c r="R11" s="59">
        <v>2</v>
      </c>
      <c r="S11" s="59">
        <v>1</v>
      </c>
      <c r="T11" s="59">
        <v>2</v>
      </c>
      <c r="U11" s="141">
        <v>2</v>
      </c>
      <c r="V11" s="141">
        <v>1</v>
      </c>
      <c r="W11" s="111">
        <v>1</v>
      </c>
      <c r="X11" s="144"/>
    </row>
    <row r="12" spans="1:24" ht="15.75" x14ac:dyDescent="0.25">
      <c r="A12" s="2">
        <v>2</v>
      </c>
      <c r="B12" s="4">
        <v>170804130004</v>
      </c>
      <c r="C12" s="3">
        <v>45.384615384615387</v>
      </c>
      <c r="D12" s="96">
        <f>(D11/272)*100</f>
        <v>99.264705882352942</v>
      </c>
      <c r="E12" s="3">
        <v>40</v>
      </c>
      <c r="F12" s="97">
        <f>(F11/272)*100</f>
        <v>90.441176470588232</v>
      </c>
      <c r="G12" s="145" t="s">
        <v>4</v>
      </c>
      <c r="H12" s="59">
        <v>3</v>
      </c>
      <c r="I12" s="59">
        <v>3</v>
      </c>
      <c r="J12" s="59">
        <v>3</v>
      </c>
      <c r="K12" s="59">
        <v>2</v>
      </c>
      <c r="L12" s="59">
        <v>2</v>
      </c>
      <c r="M12" s="59">
        <v>1</v>
      </c>
      <c r="N12" s="59">
        <v>2</v>
      </c>
      <c r="O12" s="59">
        <v>2</v>
      </c>
      <c r="P12" s="59">
        <v>2</v>
      </c>
      <c r="Q12" s="59">
        <v>1</v>
      </c>
      <c r="R12" s="59">
        <v>2</v>
      </c>
      <c r="S12" s="59">
        <v>1</v>
      </c>
      <c r="T12" s="59">
        <v>2</v>
      </c>
      <c r="U12" s="59">
        <v>1</v>
      </c>
      <c r="V12" s="59">
        <v>1</v>
      </c>
      <c r="W12" s="111">
        <v>2</v>
      </c>
      <c r="X12" s="144"/>
    </row>
    <row r="13" spans="1:24" ht="15.75" x14ac:dyDescent="0.25">
      <c r="A13" s="2">
        <v>3</v>
      </c>
      <c r="B13" s="4">
        <v>170804130005</v>
      </c>
      <c r="C13" s="3">
        <v>45.384615384615387</v>
      </c>
      <c r="D13" s="3"/>
      <c r="E13" s="3">
        <v>39.411764705882355</v>
      </c>
      <c r="F13" s="109"/>
      <c r="G13" s="145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1</v>
      </c>
      <c r="N13" s="59">
        <v>1</v>
      </c>
      <c r="O13" s="59">
        <v>2</v>
      </c>
      <c r="P13" s="59">
        <v>2</v>
      </c>
      <c r="Q13" s="59">
        <v>1</v>
      </c>
      <c r="R13" s="59">
        <v>2</v>
      </c>
      <c r="S13" s="59">
        <v>1</v>
      </c>
      <c r="T13" s="59">
        <v>2</v>
      </c>
      <c r="U13" s="59">
        <v>1</v>
      </c>
      <c r="V13" s="59">
        <v>1</v>
      </c>
      <c r="W13" s="111">
        <v>1</v>
      </c>
      <c r="X13" s="144"/>
    </row>
    <row r="14" spans="1:24" ht="15.75" x14ac:dyDescent="0.25">
      <c r="A14" s="2">
        <v>4</v>
      </c>
      <c r="B14" s="4">
        <v>170804130006</v>
      </c>
      <c r="C14" s="3">
        <v>43.846153846153847</v>
      </c>
      <c r="D14" s="3"/>
      <c r="E14" s="3">
        <v>32.941176470588232</v>
      </c>
      <c r="F14" s="109"/>
      <c r="G14" s="145" t="s">
        <v>87</v>
      </c>
      <c r="H14" s="146">
        <v>3</v>
      </c>
      <c r="I14" s="146">
        <v>3</v>
      </c>
      <c r="J14" s="146">
        <v>3</v>
      </c>
      <c r="K14" s="146">
        <v>2</v>
      </c>
      <c r="L14" s="146">
        <v>2</v>
      </c>
      <c r="M14" s="146">
        <v>2</v>
      </c>
      <c r="N14" s="146">
        <v>2</v>
      </c>
      <c r="O14" s="146">
        <v>2</v>
      </c>
      <c r="P14" s="146">
        <v>2</v>
      </c>
      <c r="Q14" s="146">
        <v>1</v>
      </c>
      <c r="R14" s="146">
        <v>1</v>
      </c>
      <c r="S14" s="146">
        <v>1</v>
      </c>
      <c r="T14" s="146">
        <v>2</v>
      </c>
      <c r="U14" s="146">
        <v>2</v>
      </c>
      <c r="V14" s="146">
        <v>1</v>
      </c>
      <c r="W14" s="146">
        <v>1</v>
      </c>
      <c r="X14" s="144"/>
    </row>
    <row r="15" spans="1:24" ht="15.75" x14ac:dyDescent="0.25">
      <c r="A15" s="2">
        <v>5</v>
      </c>
      <c r="B15" s="4">
        <v>170804130009</v>
      </c>
      <c r="C15" s="3">
        <v>45.384615384615387</v>
      </c>
      <c r="D15" s="3"/>
      <c r="E15" s="3">
        <v>41.176470588235297</v>
      </c>
      <c r="F15" s="109"/>
      <c r="G15" s="145" t="s">
        <v>88</v>
      </c>
      <c r="H15" s="146">
        <v>3</v>
      </c>
      <c r="I15" s="146">
        <v>3</v>
      </c>
      <c r="J15" s="146">
        <v>3</v>
      </c>
      <c r="K15" s="146">
        <v>2</v>
      </c>
      <c r="L15" s="146">
        <v>2</v>
      </c>
      <c r="M15" s="146">
        <v>2</v>
      </c>
      <c r="N15" s="146">
        <v>1</v>
      </c>
      <c r="O15" s="146">
        <v>2</v>
      </c>
      <c r="P15" s="146">
        <v>2</v>
      </c>
      <c r="Q15" s="146">
        <v>2</v>
      </c>
      <c r="R15" s="146">
        <v>1</v>
      </c>
      <c r="S15" s="146">
        <v>1</v>
      </c>
      <c r="T15" s="146">
        <v>2</v>
      </c>
      <c r="U15" s="146">
        <v>2</v>
      </c>
      <c r="V15" s="146">
        <v>1</v>
      </c>
      <c r="W15" s="146">
        <v>1</v>
      </c>
      <c r="X15" s="144"/>
    </row>
    <row r="16" spans="1:24" ht="15.75" x14ac:dyDescent="0.25">
      <c r="A16" s="2">
        <v>6</v>
      </c>
      <c r="B16" s="4">
        <v>170804130010</v>
      </c>
      <c r="C16" s="3">
        <v>43.07692307692308</v>
      </c>
      <c r="D16" s="3"/>
      <c r="E16" s="3">
        <v>39.411764705882355</v>
      </c>
      <c r="F16" s="109"/>
      <c r="G16" s="147" t="s">
        <v>2</v>
      </c>
      <c r="H16" s="59">
        <f>AVERAGE(H11:H15)</f>
        <v>3</v>
      </c>
      <c r="I16" s="59">
        <f t="shared" ref="I16:W16" si="0">AVERAGE(I11:I15)</f>
        <v>3</v>
      </c>
      <c r="J16" s="59">
        <f t="shared" si="0"/>
        <v>3</v>
      </c>
      <c r="K16" s="59">
        <f t="shared" si="0"/>
        <v>2</v>
      </c>
      <c r="L16" s="59">
        <f t="shared" si="0"/>
        <v>1.8</v>
      </c>
      <c r="M16" s="59">
        <f t="shared" si="0"/>
        <v>1.4</v>
      </c>
      <c r="N16" s="59">
        <f t="shared" si="0"/>
        <v>1.6</v>
      </c>
      <c r="O16" s="59">
        <f t="shared" si="0"/>
        <v>2</v>
      </c>
      <c r="P16" s="59">
        <f t="shared" si="0"/>
        <v>2</v>
      </c>
      <c r="Q16" s="59">
        <f t="shared" si="0"/>
        <v>1.2</v>
      </c>
      <c r="R16" s="59">
        <f t="shared" si="0"/>
        <v>1.6</v>
      </c>
      <c r="S16" s="59">
        <f t="shared" si="0"/>
        <v>1</v>
      </c>
      <c r="T16" s="59">
        <f t="shared" si="0"/>
        <v>2</v>
      </c>
      <c r="U16" s="59">
        <f t="shared" si="0"/>
        <v>1.6</v>
      </c>
      <c r="V16" s="59">
        <f t="shared" si="0"/>
        <v>1</v>
      </c>
      <c r="W16" s="59">
        <f t="shared" si="0"/>
        <v>1.2</v>
      </c>
      <c r="X16" s="144"/>
    </row>
    <row r="17" spans="1:24" ht="15.75" x14ac:dyDescent="0.25">
      <c r="A17" s="2">
        <v>7</v>
      </c>
      <c r="B17" s="4">
        <v>170804130012</v>
      </c>
      <c r="C17" s="3">
        <v>40.769230769230766</v>
      </c>
      <c r="D17" s="3"/>
      <c r="E17" s="3">
        <v>40</v>
      </c>
      <c r="F17" s="3"/>
      <c r="G17" s="143" t="s">
        <v>1</v>
      </c>
      <c r="H17" s="53">
        <f>(94.85*H16)/100</f>
        <v>2.8454999999999995</v>
      </c>
      <c r="I17" s="53">
        <f t="shared" ref="I17:W17" si="1">(94.85*I16)/100</f>
        <v>2.8454999999999995</v>
      </c>
      <c r="J17" s="53">
        <f t="shared" si="1"/>
        <v>2.8454999999999995</v>
      </c>
      <c r="K17" s="53">
        <f t="shared" si="1"/>
        <v>1.8969999999999998</v>
      </c>
      <c r="L17" s="53">
        <f t="shared" si="1"/>
        <v>1.7072999999999998</v>
      </c>
      <c r="M17" s="53">
        <f t="shared" si="1"/>
        <v>1.3278999999999999</v>
      </c>
      <c r="N17" s="53">
        <f t="shared" si="1"/>
        <v>1.5175999999999998</v>
      </c>
      <c r="O17" s="53">
        <f t="shared" si="1"/>
        <v>1.8969999999999998</v>
      </c>
      <c r="P17" s="53">
        <f t="shared" si="1"/>
        <v>1.8969999999999998</v>
      </c>
      <c r="Q17" s="53">
        <f t="shared" si="1"/>
        <v>1.1381999999999999</v>
      </c>
      <c r="R17" s="53">
        <f t="shared" si="1"/>
        <v>1.5175999999999998</v>
      </c>
      <c r="S17" s="53">
        <f t="shared" si="1"/>
        <v>0.9484999999999999</v>
      </c>
      <c r="T17" s="53">
        <f t="shared" si="1"/>
        <v>1.8969999999999998</v>
      </c>
      <c r="U17" s="53">
        <f t="shared" si="1"/>
        <v>1.5175999999999998</v>
      </c>
      <c r="V17" s="53">
        <f t="shared" si="1"/>
        <v>0.9484999999999999</v>
      </c>
      <c r="W17" s="53">
        <f t="shared" si="1"/>
        <v>1.1381999999999999</v>
      </c>
      <c r="X17" s="144"/>
    </row>
    <row r="18" spans="1:24" x14ac:dyDescent="0.25">
      <c r="A18" s="2">
        <v>8</v>
      </c>
      <c r="B18" s="4">
        <v>170804130017</v>
      </c>
      <c r="C18" s="3">
        <v>33.07692307692308</v>
      </c>
      <c r="D18" s="3"/>
      <c r="E18" s="3">
        <v>31.764705882352942</v>
      </c>
      <c r="F18" s="49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</row>
    <row r="19" spans="1:24" x14ac:dyDescent="0.25">
      <c r="A19" s="2">
        <v>9</v>
      </c>
      <c r="B19" s="4">
        <v>170804130021</v>
      </c>
      <c r="C19" s="3">
        <v>42.307692307692307</v>
      </c>
      <c r="D19" s="3"/>
      <c r="E19" s="3">
        <v>38.235294117647058</v>
      </c>
      <c r="F19" s="49"/>
      <c r="G19" s="148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144"/>
    </row>
    <row r="20" spans="1:24" x14ac:dyDescent="0.25">
      <c r="A20" s="2">
        <v>10</v>
      </c>
      <c r="B20" s="4">
        <v>170804130022</v>
      </c>
      <c r="C20" s="3">
        <v>35.384615384615387</v>
      </c>
      <c r="D20" s="3"/>
      <c r="E20" s="3">
        <v>24.705882352941178</v>
      </c>
      <c r="F20" s="49"/>
      <c r="G20" s="148"/>
      <c r="H20" s="51"/>
      <c r="I20" s="51"/>
      <c r="J20" s="50"/>
      <c r="K20" s="5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144"/>
    </row>
    <row r="21" spans="1:24" x14ac:dyDescent="0.25">
      <c r="A21" s="2">
        <v>11</v>
      </c>
      <c r="B21" s="4">
        <v>170804130027</v>
      </c>
      <c r="C21" s="3">
        <v>39.230769230769234</v>
      </c>
      <c r="D21" s="3"/>
      <c r="E21" s="3">
        <v>36.470588235294116</v>
      </c>
      <c r="F21" s="49"/>
      <c r="G21" s="2"/>
      <c r="H21" s="104"/>
      <c r="I21" s="165"/>
      <c r="J21" s="165"/>
      <c r="K21" s="1"/>
      <c r="L21" s="1"/>
      <c r="M21" s="7"/>
      <c r="N21" s="7"/>
      <c r="O21" s="7"/>
      <c r="P21" s="7"/>
      <c r="Q21" s="7"/>
      <c r="R21" s="1"/>
      <c r="S21" s="1"/>
      <c r="T21" s="1"/>
      <c r="U21" s="1"/>
      <c r="V21" s="1"/>
      <c r="W21" s="1"/>
    </row>
    <row r="22" spans="1:24" x14ac:dyDescent="0.25">
      <c r="A22" s="2">
        <v>12</v>
      </c>
      <c r="B22" s="4">
        <v>170804130028</v>
      </c>
      <c r="C22" s="3">
        <v>41.53846153846154</v>
      </c>
      <c r="D22" s="3"/>
      <c r="E22" s="3">
        <v>34.117647058823529</v>
      </c>
      <c r="F22" s="49"/>
      <c r="G22" s="2"/>
      <c r="H22" s="111"/>
      <c r="I22" s="84"/>
      <c r="J22" s="84"/>
      <c r="K22" s="1"/>
      <c r="L22" s="1"/>
      <c r="M22" s="7"/>
      <c r="N22" s="7"/>
      <c r="O22" s="7"/>
      <c r="P22" s="7"/>
      <c r="Q22" s="7"/>
      <c r="R22" s="1"/>
      <c r="S22" s="1"/>
      <c r="T22" s="1"/>
      <c r="U22" s="1"/>
      <c r="V22" s="1"/>
      <c r="W22" s="1"/>
    </row>
    <row r="23" spans="1:24" x14ac:dyDescent="0.25">
      <c r="A23" s="2">
        <v>13</v>
      </c>
      <c r="B23" s="4">
        <v>170804130031</v>
      </c>
      <c r="C23" s="3">
        <v>39.230769230769234</v>
      </c>
      <c r="D23" s="3"/>
      <c r="E23" s="3">
        <v>29.411764705882351</v>
      </c>
      <c r="F23" s="49"/>
      <c r="G23" s="2"/>
      <c r="H23" s="2"/>
      <c r="I23" s="1"/>
      <c r="J23" s="1"/>
      <c r="K23" s="1"/>
      <c r="L23" s="1"/>
      <c r="M23" s="1"/>
      <c r="N23" s="7"/>
      <c r="O23" s="7"/>
      <c r="P23" s="7"/>
      <c r="Q23" s="7"/>
      <c r="R23" s="7"/>
      <c r="S23" s="1"/>
      <c r="T23" s="1"/>
      <c r="U23" s="1"/>
      <c r="V23" s="1"/>
      <c r="W23" s="1"/>
    </row>
    <row r="24" spans="1:24" x14ac:dyDescent="0.25">
      <c r="A24" s="2">
        <v>14</v>
      </c>
      <c r="B24" s="4">
        <v>170804130032</v>
      </c>
      <c r="C24" s="3">
        <v>36.153846153846153</v>
      </c>
      <c r="D24" s="3"/>
      <c r="E24" s="3">
        <v>26.470588235294116</v>
      </c>
      <c r="F24" s="49"/>
      <c r="G24" s="2"/>
      <c r="H24" s="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"/>
    </row>
    <row r="25" spans="1:24" ht="15.75" x14ac:dyDescent="0.25">
      <c r="A25" s="2">
        <v>15</v>
      </c>
      <c r="B25" s="4">
        <v>170804130033</v>
      </c>
      <c r="C25" s="3">
        <v>36.153846153846153</v>
      </c>
      <c r="D25" s="112"/>
      <c r="E25" s="3">
        <v>34.117647058823529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170804130036</v>
      </c>
      <c r="C26" s="3">
        <v>42.307692307692307</v>
      </c>
      <c r="D26" s="3"/>
      <c r="E26" s="3">
        <v>40.588235294117645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170804130045</v>
      </c>
      <c r="C27" s="3">
        <v>43.846153846153847</v>
      </c>
      <c r="D27" s="3"/>
      <c r="E27" s="3">
        <v>35.882352941176471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170804130047</v>
      </c>
      <c r="C28" s="3">
        <v>43.07692307692308</v>
      </c>
      <c r="D28" s="3"/>
      <c r="E28" s="3">
        <v>35.882352941176471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170804130048</v>
      </c>
      <c r="C29" s="3">
        <v>43.07692307692308</v>
      </c>
      <c r="D29" s="3"/>
      <c r="E29" s="3">
        <v>32.941176470588232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170804130049</v>
      </c>
      <c r="C30" s="3">
        <v>39.230769230769234</v>
      </c>
      <c r="D30" s="3"/>
      <c r="E30" s="3">
        <v>26.470588235294116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170804130050</v>
      </c>
      <c r="C31" s="3">
        <v>38.46153846153846</v>
      </c>
      <c r="D31" s="3"/>
      <c r="E31" s="3">
        <v>25.294117647058822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170804130051</v>
      </c>
      <c r="C32" s="3">
        <v>36.92307692307692</v>
      </c>
      <c r="D32" s="3"/>
      <c r="E32" s="3">
        <v>23.529411764705884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3">
        <v>43.07692307692308</v>
      </c>
      <c r="D33" s="3"/>
      <c r="E33" s="3">
        <v>36.470588235294116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170804130053</v>
      </c>
      <c r="C34" s="3">
        <v>34.615384615384613</v>
      </c>
      <c r="D34" s="3"/>
      <c r="E34" s="3">
        <v>25.294117647058822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170804130054</v>
      </c>
      <c r="C35" s="3">
        <v>42.307692307692307</v>
      </c>
      <c r="D35" s="3"/>
      <c r="E35" s="3">
        <v>38.823529411764703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170804130056</v>
      </c>
      <c r="C36" s="3">
        <v>41.53846153846154</v>
      </c>
      <c r="D36" s="3"/>
      <c r="E36" s="3">
        <v>38.235294117647058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170804130057</v>
      </c>
      <c r="C37" s="3">
        <v>43.07692307692308</v>
      </c>
      <c r="D37" s="3"/>
      <c r="E37" s="3">
        <v>35.294117647058826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170804130058</v>
      </c>
      <c r="C38" s="3">
        <v>42.307692307692307</v>
      </c>
      <c r="D38" s="3"/>
      <c r="E38" s="3">
        <v>34.705882352941174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170804130059</v>
      </c>
      <c r="C39" s="3">
        <v>38.46153846153846</v>
      </c>
      <c r="D39" s="3"/>
      <c r="E39" s="3">
        <v>27.647058823529413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170804130060</v>
      </c>
      <c r="C40" s="3">
        <v>36.153846153846153</v>
      </c>
      <c r="D40" s="3"/>
      <c r="E40" s="3">
        <v>34.705882352941174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170804130061</v>
      </c>
      <c r="C41" s="3">
        <v>42.307692307692307</v>
      </c>
      <c r="D41" s="3"/>
      <c r="E41" s="3">
        <v>37.647058823529413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170804130062</v>
      </c>
      <c r="C42" s="3">
        <v>43.846153846153847</v>
      </c>
      <c r="D42" s="3"/>
      <c r="E42" s="3">
        <v>36.470588235294116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170804130063</v>
      </c>
      <c r="C43" s="3">
        <v>40.769230769230766</v>
      </c>
      <c r="D43" s="3"/>
      <c r="E43" s="3">
        <v>36.470588235294116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170804130064</v>
      </c>
      <c r="C44" s="3">
        <v>35.384615384615387</v>
      </c>
      <c r="D44" s="3"/>
      <c r="E44" s="3">
        <v>35.882352941176471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170804130065</v>
      </c>
      <c r="C45" s="3">
        <v>39.230769230769234</v>
      </c>
      <c r="D45" s="3"/>
      <c r="E45" s="3">
        <v>29.411764705882351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170804130066</v>
      </c>
      <c r="C46" s="3">
        <v>42.307692307692307</v>
      </c>
      <c r="D46" s="3"/>
      <c r="E46" s="3">
        <v>37.058823529411768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170804130067</v>
      </c>
      <c r="C47" s="3">
        <v>46.92307692307692</v>
      </c>
      <c r="D47" s="3"/>
      <c r="E47" s="3">
        <v>41.764705882352942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170804130069</v>
      </c>
      <c r="C48" s="3">
        <v>48.46153846153846</v>
      </c>
      <c r="D48" s="3"/>
      <c r="E48" s="3">
        <v>43.529411764705884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170804130071</v>
      </c>
      <c r="C49" s="3">
        <v>45.384615384615387</v>
      </c>
      <c r="D49" s="3"/>
      <c r="E49" s="3">
        <v>40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170804130075</v>
      </c>
      <c r="C50" s="3">
        <v>38.46153846153846</v>
      </c>
      <c r="D50" s="3"/>
      <c r="E50" s="3">
        <v>37.058823529411768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170804130076</v>
      </c>
      <c r="C51" s="3">
        <v>42.307692307692307</v>
      </c>
      <c r="D51" s="3"/>
      <c r="E51" s="3">
        <v>37.647058823529413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170804130077</v>
      </c>
      <c r="C52" s="3">
        <v>44.615384615384613</v>
      </c>
      <c r="D52" s="112"/>
      <c r="E52" s="3">
        <v>38.823529411764703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170804130078</v>
      </c>
      <c r="C53" s="3">
        <v>43.846153846153847</v>
      </c>
      <c r="D53" s="112"/>
      <c r="E53" s="3">
        <v>37.647058823529413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170804130079</v>
      </c>
      <c r="C54" s="3">
        <v>46.153846153846153</v>
      </c>
      <c r="D54" s="3"/>
      <c r="E54" s="3">
        <v>39.411764705882355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170804130080</v>
      </c>
      <c r="C55" s="3">
        <v>43.846153846153847</v>
      </c>
      <c r="D55" s="3"/>
      <c r="E55" s="3">
        <v>34.117647058823529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170804130081</v>
      </c>
      <c r="C56" s="3">
        <v>46.153846153846153</v>
      </c>
      <c r="D56" s="3"/>
      <c r="E56" s="3">
        <v>40.588235294117645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170804130082</v>
      </c>
      <c r="C57" s="3">
        <v>40</v>
      </c>
      <c r="D57" s="3"/>
      <c r="E57" s="3">
        <v>30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170804130083</v>
      </c>
      <c r="C58" s="3">
        <v>43.07692307692308</v>
      </c>
      <c r="D58" s="3"/>
      <c r="E58" s="3">
        <v>41.176470588235297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170804130084</v>
      </c>
      <c r="C59" s="3">
        <v>42.307692307692307</v>
      </c>
      <c r="D59" s="3"/>
      <c r="E59" s="3">
        <v>39.411764705882355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170804130085</v>
      </c>
      <c r="C60" s="3">
        <v>42.307692307692307</v>
      </c>
      <c r="D60" s="3"/>
      <c r="E60" s="3">
        <v>39.411764705882355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170804130086</v>
      </c>
      <c r="C61" s="3">
        <v>42.307692307692307</v>
      </c>
      <c r="D61" s="3"/>
      <c r="E61" s="3">
        <v>31.764705882352942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170804130089</v>
      </c>
      <c r="C62" s="3">
        <v>42.307692307692307</v>
      </c>
      <c r="D62" s="3"/>
      <c r="E62" s="3">
        <v>32.941176470588232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170804130090</v>
      </c>
      <c r="C63" s="3">
        <v>44.615384615384613</v>
      </c>
      <c r="D63" s="3"/>
      <c r="E63" s="3">
        <v>37.058823529411768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170804130091</v>
      </c>
      <c r="C64" s="3">
        <v>43.07692307692308</v>
      </c>
      <c r="D64" s="3"/>
      <c r="E64" s="3">
        <v>38.235294117647058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170804130092</v>
      </c>
      <c r="C65" s="3">
        <v>46.92307692307692</v>
      </c>
      <c r="D65" s="3"/>
      <c r="E65" s="3">
        <v>38.823529411764703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170804130093</v>
      </c>
      <c r="C66" s="3">
        <v>29.23076923076923</v>
      </c>
      <c r="D66" s="3"/>
      <c r="E66" s="3">
        <v>32.352941176470587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170804130094</v>
      </c>
      <c r="C67" s="3">
        <v>35.384615384615387</v>
      </c>
      <c r="D67" s="3"/>
      <c r="E67" s="3">
        <v>22.941176470588236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170804130097</v>
      </c>
      <c r="C68" s="3">
        <v>40.769230769230766</v>
      </c>
      <c r="D68" s="3"/>
      <c r="E68" s="3">
        <v>40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170804130099</v>
      </c>
      <c r="C69" s="3">
        <v>43.07692307692308</v>
      </c>
      <c r="D69" s="3"/>
      <c r="E69" s="3">
        <v>38.823529411764703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170804130101</v>
      </c>
      <c r="C70" s="3">
        <v>32.307692307692307</v>
      </c>
      <c r="D70" s="3"/>
      <c r="E70" s="3">
        <v>31.764705882352942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170804130102</v>
      </c>
      <c r="C71" s="3">
        <v>45.384615384615387</v>
      </c>
      <c r="D71" s="3"/>
      <c r="E71" s="3">
        <v>38.823529411764703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170804130103</v>
      </c>
      <c r="C72" s="3">
        <v>43.07692307692308</v>
      </c>
      <c r="D72" s="3"/>
      <c r="E72" s="3">
        <v>39.411764705882355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170804130104</v>
      </c>
      <c r="C73" s="3">
        <v>43.846153846153847</v>
      </c>
      <c r="D73" s="3"/>
      <c r="E73" s="3">
        <v>35.882352941176471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170804130105</v>
      </c>
      <c r="C74" s="3">
        <v>43.846153846153847</v>
      </c>
      <c r="D74" s="3"/>
      <c r="E74" s="3">
        <v>38.235294117647058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170804130106</v>
      </c>
      <c r="C75" s="3">
        <v>46.92307692307692</v>
      </c>
      <c r="D75" s="3"/>
      <c r="E75" s="3">
        <v>42.352941176470587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170804130107</v>
      </c>
      <c r="C76" s="5">
        <v>44.615384615384613</v>
      </c>
      <c r="D76" s="3"/>
      <c r="E76" s="5">
        <v>40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170804130108</v>
      </c>
      <c r="C77" s="5">
        <v>40.769230769230766</v>
      </c>
      <c r="D77" s="3"/>
      <c r="E77" s="5">
        <v>34.705882352941174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170804130109</v>
      </c>
      <c r="C78" s="5">
        <v>34.615384615384613</v>
      </c>
      <c r="D78" s="3"/>
      <c r="E78" s="5">
        <v>17.647058823529413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170804130110</v>
      </c>
      <c r="C79" s="5">
        <v>37.692307692307693</v>
      </c>
      <c r="D79" s="3"/>
      <c r="E79" s="5">
        <v>25.294117647058822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170804130112</v>
      </c>
      <c r="C80" s="5">
        <v>43.07692307692308</v>
      </c>
      <c r="D80" s="112"/>
      <c r="E80" s="5">
        <v>37.647058823529413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170804130113</v>
      </c>
      <c r="C81" s="5">
        <v>38.46153846153846</v>
      </c>
      <c r="D81" s="112"/>
      <c r="E81" s="5">
        <v>38.235294117647058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170804130117</v>
      </c>
      <c r="C82" s="5">
        <v>46.92307692307692</v>
      </c>
      <c r="D82" s="3"/>
      <c r="E82" s="5">
        <v>37.647058823529413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170804130118</v>
      </c>
      <c r="C83" s="5">
        <v>43.846153846153847</v>
      </c>
      <c r="D83" s="5"/>
      <c r="E83" s="5">
        <v>36.470588235294116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170804130119</v>
      </c>
      <c r="C84" s="5">
        <v>46.153846153846153</v>
      </c>
      <c r="D84" s="115"/>
      <c r="E84" s="5">
        <v>38.235294117647058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170804130120</v>
      </c>
      <c r="C85" s="5">
        <v>45.384615384615387</v>
      </c>
      <c r="D85" s="5"/>
      <c r="E85" s="5">
        <v>37.058823529411768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170804130123</v>
      </c>
      <c r="C86" s="5">
        <v>40.769230769230766</v>
      </c>
      <c r="D86" s="116"/>
      <c r="E86" s="5">
        <v>30.588235294117649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170804130124</v>
      </c>
      <c r="C87" s="5">
        <v>33.846153846153847</v>
      </c>
      <c r="D87" s="5"/>
      <c r="E87" s="5">
        <v>28.823529411764707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170804130125</v>
      </c>
      <c r="C88" s="5">
        <v>42.307692307692307</v>
      </c>
      <c r="D88" s="5"/>
      <c r="E88" s="5">
        <v>41.176470588235297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170804130126</v>
      </c>
      <c r="C89" s="5">
        <v>46.153846153846153</v>
      </c>
      <c r="D89" s="5"/>
      <c r="E89" s="5">
        <v>40.588235294117645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170804130127</v>
      </c>
      <c r="C90" s="5">
        <v>33.07692307692308</v>
      </c>
      <c r="D90" s="5"/>
      <c r="E90" s="5">
        <v>31.176470588235293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170804130128</v>
      </c>
      <c r="C91" s="5">
        <v>42.307692307692307</v>
      </c>
      <c r="D91" s="5"/>
      <c r="E91" s="5">
        <v>41.176470588235297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170804130131</v>
      </c>
      <c r="C92" s="5">
        <v>36.92307692307692</v>
      </c>
      <c r="D92" s="5"/>
      <c r="E92" s="5">
        <v>34.117647058823529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170804130132</v>
      </c>
      <c r="C93" s="5">
        <v>34.615384615384613</v>
      </c>
      <c r="D93" s="5"/>
      <c r="E93" s="5">
        <v>35.882352941176471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170804130133</v>
      </c>
      <c r="C94" s="5">
        <v>40</v>
      </c>
      <c r="D94" s="5"/>
      <c r="E94" s="5">
        <v>34.705882352941174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170804130134</v>
      </c>
      <c r="C95" s="5">
        <v>40.769230769230766</v>
      </c>
      <c r="D95" s="5"/>
      <c r="E95" s="5">
        <v>36.470588235294116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170804130136</v>
      </c>
      <c r="C96" s="5">
        <v>38.46153846153846</v>
      </c>
      <c r="D96" s="5"/>
      <c r="E96" s="5">
        <v>35.882352941176471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170804130137</v>
      </c>
      <c r="C97" s="5">
        <v>43.07692307692308</v>
      </c>
      <c r="D97" s="5"/>
      <c r="E97" s="5">
        <v>37.647058823529413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170804130139</v>
      </c>
      <c r="C98" s="5">
        <v>41.53846153846154</v>
      </c>
      <c r="D98" s="5"/>
      <c r="E98" s="5">
        <v>38.823529411764703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170804130140</v>
      </c>
      <c r="C99" s="5">
        <v>45.384615384615387</v>
      </c>
      <c r="D99" s="5"/>
      <c r="E99" s="5">
        <v>40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170804130142</v>
      </c>
      <c r="C100" s="5">
        <v>41.53846153846154</v>
      </c>
      <c r="D100" s="5"/>
      <c r="E100" s="5">
        <v>32.941176470588232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170804130143</v>
      </c>
      <c r="C101" s="5">
        <v>43.846153846153847</v>
      </c>
      <c r="D101" s="5"/>
      <c r="E101" s="5">
        <v>39.411764705882355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170804130144</v>
      </c>
      <c r="C102" s="5">
        <v>36.92307692307692</v>
      </c>
      <c r="D102" s="5"/>
      <c r="E102" s="5">
        <v>34.705882352941174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170804130145</v>
      </c>
      <c r="C103" s="5">
        <v>39.230769230769234</v>
      </c>
      <c r="D103" s="2"/>
      <c r="E103" s="5">
        <v>37.647058823529413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170804130146</v>
      </c>
      <c r="C104" s="5">
        <v>39.230769230769234</v>
      </c>
      <c r="D104" s="2"/>
      <c r="E104" s="5">
        <v>37.058823529411768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170804130147</v>
      </c>
      <c r="C105" s="5">
        <v>46.92307692307692</v>
      </c>
      <c r="D105" s="2"/>
      <c r="E105" s="5">
        <v>41.176470588235297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170804130148</v>
      </c>
      <c r="C106" s="5">
        <v>34.615384615384613</v>
      </c>
      <c r="D106" s="2"/>
      <c r="E106" s="5">
        <v>37.058823529411768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170804130149</v>
      </c>
      <c r="C107" s="5">
        <v>36.153846153846153</v>
      </c>
      <c r="D107" s="2"/>
      <c r="E107" s="5">
        <v>31.176470588235293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170804130150</v>
      </c>
      <c r="C108" s="5">
        <v>42.307692307692307</v>
      </c>
      <c r="D108" s="2"/>
      <c r="E108" s="5">
        <v>40.588235294117645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170804130151</v>
      </c>
      <c r="C109" s="5">
        <v>33.846153846153847</v>
      </c>
      <c r="D109" s="2"/>
      <c r="E109" s="5">
        <v>38.823529411764703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170804130152</v>
      </c>
      <c r="C110" s="5">
        <v>44.615384615384613</v>
      </c>
      <c r="D110" s="2"/>
      <c r="E110" s="5">
        <v>42.352941176470587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170804130154</v>
      </c>
      <c r="C111" s="5">
        <v>44.615384615384613</v>
      </c>
      <c r="D111" s="2"/>
      <c r="E111" s="5">
        <v>38.235294117647058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170804130155</v>
      </c>
      <c r="C112" s="5">
        <v>40</v>
      </c>
      <c r="D112" s="2"/>
      <c r="E112" s="5">
        <v>34.117647058823529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170804130157</v>
      </c>
      <c r="C113" s="5">
        <v>41.53846153846154</v>
      </c>
      <c r="D113" s="2"/>
      <c r="E113" s="5">
        <v>38.235294117647058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170804130158</v>
      </c>
      <c r="C114" s="5">
        <v>37.692307692307693</v>
      </c>
      <c r="D114" s="2"/>
      <c r="E114" s="5">
        <v>31.176470588235293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170804130159</v>
      </c>
      <c r="C115" s="5">
        <v>42.307692307692307</v>
      </c>
      <c r="D115" s="2"/>
      <c r="E115" s="5">
        <v>36.470588235294116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170804130160</v>
      </c>
      <c r="C116" s="5">
        <v>39.230769230769234</v>
      </c>
      <c r="D116" s="2"/>
      <c r="E116" s="5">
        <v>36.470588235294116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170804130161</v>
      </c>
      <c r="C117" s="5">
        <v>40.769230769230766</v>
      </c>
      <c r="D117" s="2"/>
      <c r="E117" s="5">
        <v>34.117647058823529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170804130162</v>
      </c>
      <c r="C118" s="5">
        <v>45.384615384615387</v>
      </c>
      <c r="D118" s="2"/>
      <c r="E118" s="5">
        <v>40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170804130163</v>
      </c>
      <c r="C119" s="5">
        <v>40.769230769230766</v>
      </c>
      <c r="D119" s="2"/>
      <c r="E119" s="5">
        <v>36.470588235294116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170804130167</v>
      </c>
      <c r="C120" s="5">
        <v>46.153846153846153</v>
      </c>
      <c r="D120" s="2"/>
      <c r="E120" s="5">
        <v>40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170804130168</v>
      </c>
      <c r="C121" s="5">
        <v>39.230769230769234</v>
      </c>
      <c r="D121" s="2"/>
      <c r="E121" s="5">
        <v>38.235294117647058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170804130169</v>
      </c>
      <c r="C122" s="5">
        <v>40</v>
      </c>
      <c r="D122" s="2"/>
      <c r="E122" s="5">
        <v>40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170804130172</v>
      </c>
      <c r="C123" s="5">
        <v>40.769230769230766</v>
      </c>
      <c r="D123" s="2"/>
      <c r="E123" s="5">
        <v>33.529411764705884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170804130173</v>
      </c>
      <c r="C124" s="5">
        <v>36.92307692307692</v>
      </c>
      <c r="D124" s="2"/>
      <c r="E124" s="5">
        <v>38.235294117647058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170804130174</v>
      </c>
      <c r="C125" s="5">
        <v>40.769230769230766</v>
      </c>
      <c r="D125" s="2"/>
      <c r="E125" s="5">
        <v>40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170804130176</v>
      </c>
      <c r="C126" s="5">
        <v>45.384615384615387</v>
      </c>
      <c r="D126" s="2"/>
      <c r="E126" s="5">
        <v>41.176470588235297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170804130177</v>
      </c>
      <c r="C127" s="5">
        <v>45.384615384615387</v>
      </c>
      <c r="D127" s="2"/>
      <c r="E127" s="5">
        <v>41.176470588235297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170804130178</v>
      </c>
      <c r="C128" s="5">
        <v>38.46153846153846</v>
      </c>
      <c r="D128" s="2"/>
      <c r="E128" s="5">
        <v>32.941176470588232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170804130179</v>
      </c>
      <c r="C129" s="5">
        <v>35.384615384615387</v>
      </c>
      <c r="D129" s="2"/>
      <c r="E129" s="5">
        <v>32.941176470588232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170804130180</v>
      </c>
      <c r="C130" s="5">
        <v>43.846153846153847</v>
      </c>
      <c r="D130" s="2"/>
      <c r="E130" s="5">
        <v>40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170804130181</v>
      </c>
      <c r="C131" s="5">
        <v>37.692307692307693</v>
      </c>
      <c r="D131" s="2"/>
      <c r="E131" s="5">
        <v>36.470588235294116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170804130183</v>
      </c>
      <c r="C132" s="5">
        <v>42.307692307692307</v>
      </c>
      <c r="D132" s="2"/>
      <c r="E132" s="5">
        <v>33.529411764705884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170804130185</v>
      </c>
      <c r="C133" s="5">
        <v>43.846153846153847</v>
      </c>
      <c r="D133" s="2"/>
      <c r="E133" s="5">
        <v>37.647058823529413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170804130186</v>
      </c>
      <c r="C134" s="5">
        <v>43.07692307692308</v>
      </c>
      <c r="D134" s="2"/>
      <c r="E134" s="5">
        <v>36.470588235294116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170804130187</v>
      </c>
      <c r="C135" s="5">
        <v>37.692307692307693</v>
      </c>
      <c r="D135" s="2"/>
      <c r="E135" s="5">
        <v>25.882352941176471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170804130188</v>
      </c>
      <c r="C136" s="5">
        <v>38.46153846153846</v>
      </c>
      <c r="D136" s="2"/>
      <c r="E136" s="5">
        <v>37.647058823529413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170804130189</v>
      </c>
      <c r="C137" s="5">
        <v>45.384615384615387</v>
      </c>
      <c r="D137" s="2"/>
      <c r="E137" s="5">
        <v>42.352941176470587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170804130190</v>
      </c>
      <c r="C138" s="5">
        <v>42.307692307692307</v>
      </c>
      <c r="D138" s="2"/>
      <c r="E138" s="5">
        <v>41.176470588235297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170804130191</v>
      </c>
      <c r="C139" s="5">
        <v>43.846153846153847</v>
      </c>
      <c r="D139" s="2"/>
      <c r="E139" s="5">
        <v>40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170804130192</v>
      </c>
      <c r="C140" s="5">
        <v>37.692307692307693</v>
      </c>
      <c r="D140" s="2"/>
      <c r="E140" s="5">
        <v>37.058823529411768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170804130195</v>
      </c>
      <c r="C141" s="5">
        <v>41.53846153846154</v>
      </c>
      <c r="D141" s="2"/>
      <c r="E141" s="5">
        <v>40.588235294117645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170804130196</v>
      </c>
      <c r="C142" s="5">
        <v>37.692307692307693</v>
      </c>
      <c r="D142" s="2"/>
      <c r="E142" s="5">
        <v>36.470588235294116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170804130197</v>
      </c>
      <c r="C143" s="5">
        <v>33.07692307692308</v>
      </c>
      <c r="D143" s="2"/>
      <c r="E143" s="5">
        <v>35.294117647058826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170804130198</v>
      </c>
      <c r="C144" s="5">
        <v>43.846153846153847</v>
      </c>
      <c r="D144" s="2"/>
      <c r="E144" s="5">
        <v>35.882352941176471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170804130199</v>
      </c>
      <c r="C145" s="5">
        <v>44.615384615384613</v>
      </c>
      <c r="D145" s="2"/>
      <c r="E145" s="5">
        <v>41.176470588235297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170804130200</v>
      </c>
      <c r="C146" s="5">
        <v>43.07692307692308</v>
      </c>
      <c r="D146" s="2"/>
      <c r="E146" s="5">
        <v>37.647058823529413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170804130202</v>
      </c>
      <c r="C147" s="5">
        <v>44.615384615384613</v>
      </c>
      <c r="D147" s="2"/>
      <c r="E147" s="5">
        <v>40.588235294117645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170804130203</v>
      </c>
      <c r="C148" s="5">
        <v>44.615384615384613</v>
      </c>
      <c r="D148" s="2"/>
      <c r="E148" s="5">
        <v>41.176470588235297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170804130204</v>
      </c>
      <c r="C149" s="5">
        <v>41.53846153846154</v>
      </c>
      <c r="D149" s="2"/>
      <c r="E149" s="5">
        <v>35.294117647058826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170804130205</v>
      </c>
      <c r="C150" s="5">
        <v>34.615384615384613</v>
      </c>
      <c r="D150" s="2"/>
      <c r="E150" s="5">
        <v>35.882352941176471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170804130206</v>
      </c>
      <c r="C151" s="5">
        <v>36.92307692307692</v>
      </c>
      <c r="D151" s="2"/>
      <c r="E151" s="5">
        <v>32.352941176470587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170804130207</v>
      </c>
      <c r="C152" s="5">
        <v>46.153846153846153</v>
      </c>
      <c r="D152" s="2"/>
      <c r="E152" s="5">
        <v>38.235294117647058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170804130208</v>
      </c>
      <c r="C153" s="5">
        <v>46.153846153846153</v>
      </c>
      <c r="D153" s="2"/>
      <c r="E153" s="5">
        <v>36.470588235294116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170804130209</v>
      </c>
      <c r="C154" s="5">
        <v>46.153846153846153</v>
      </c>
      <c r="D154" s="2"/>
      <c r="E154" s="5">
        <v>39.411764705882355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170804130211</v>
      </c>
      <c r="C155" s="5">
        <v>45.384615384615387</v>
      </c>
      <c r="D155" s="2"/>
      <c r="E155" s="5">
        <v>37.647058823529413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170804130212</v>
      </c>
      <c r="C156" s="5">
        <v>40</v>
      </c>
      <c r="D156" s="2"/>
      <c r="E156" s="5">
        <v>33.529411764705884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170804130213</v>
      </c>
      <c r="C157" s="5">
        <v>39.230769230769234</v>
      </c>
      <c r="D157" s="2"/>
      <c r="E157" s="5">
        <v>31.176470588235293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170804130214</v>
      </c>
      <c r="C158" s="5">
        <v>43.846153846153847</v>
      </c>
      <c r="D158" s="2"/>
      <c r="E158" s="5">
        <v>36.470588235294116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170804130216</v>
      </c>
      <c r="C159" s="5">
        <v>40.769230769230766</v>
      </c>
      <c r="D159" s="2"/>
      <c r="E159" s="5">
        <v>28.823529411764707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170804130217</v>
      </c>
      <c r="C160" s="5">
        <v>41.53846153846154</v>
      </c>
      <c r="D160" s="2"/>
      <c r="E160" s="5">
        <v>40.588235294117645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170804130218</v>
      </c>
      <c r="C161" s="5">
        <v>44.615384615384613</v>
      </c>
      <c r="D161" s="2"/>
      <c r="E161" s="5">
        <v>38.235294117647058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170804130220</v>
      </c>
      <c r="C162" s="5">
        <v>43.07692307692308</v>
      </c>
      <c r="D162" s="2"/>
      <c r="E162" s="5">
        <v>38.823529411764703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170804130221</v>
      </c>
      <c r="C163" s="5">
        <v>46.92307692307692</v>
      </c>
      <c r="D163" s="2"/>
      <c r="E163" s="5">
        <v>41.764705882352942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170804130222</v>
      </c>
      <c r="C164" s="5">
        <v>43.846153846153847</v>
      </c>
      <c r="D164" s="2"/>
      <c r="E164" s="5">
        <v>37.058823529411768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170804130223</v>
      </c>
      <c r="C165" s="5">
        <v>43.846153846153847</v>
      </c>
      <c r="D165" s="2"/>
      <c r="E165" s="5">
        <v>40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170804130224</v>
      </c>
      <c r="C166" s="5">
        <v>43.846153846153847</v>
      </c>
      <c r="D166" s="2"/>
      <c r="E166" s="5">
        <v>35.294117647058826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170804130226</v>
      </c>
      <c r="C167" s="5">
        <v>41.53846153846154</v>
      </c>
      <c r="D167" s="2"/>
      <c r="E167" s="5">
        <v>33.529411764705884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170804130227</v>
      </c>
      <c r="C168" s="5">
        <v>40</v>
      </c>
      <c r="D168" s="2"/>
      <c r="E168" s="5">
        <v>31.764705882352942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170804130229</v>
      </c>
      <c r="C169" s="5">
        <v>41.53846153846154</v>
      </c>
      <c r="D169" s="2"/>
      <c r="E169" s="5">
        <v>38.823529411764703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170804130231</v>
      </c>
      <c r="C170" s="5">
        <v>38.46153846153846</v>
      </c>
      <c r="D170" s="2"/>
      <c r="E170" s="5">
        <v>38.235294117647058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170804130233</v>
      </c>
      <c r="C171" s="5">
        <v>43.846153846153847</v>
      </c>
      <c r="D171" s="2"/>
      <c r="E171" s="5">
        <v>38.823529411764703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170804130234</v>
      </c>
      <c r="C172" s="5">
        <v>43.07692307692308</v>
      </c>
      <c r="D172" s="2"/>
      <c r="E172" s="5">
        <v>40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170804130241</v>
      </c>
      <c r="C173" s="5">
        <v>35.384615384615387</v>
      </c>
      <c r="D173" s="2"/>
      <c r="E173" s="5">
        <v>28.235294117647058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170804130242</v>
      </c>
      <c r="C174" s="5">
        <v>41.53846153846154</v>
      </c>
      <c r="D174" s="2"/>
      <c r="E174" s="5">
        <v>38.235294117647058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170804130243</v>
      </c>
      <c r="C175" s="5">
        <v>39.230769230769234</v>
      </c>
      <c r="D175" s="2"/>
      <c r="E175" s="5">
        <v>32.941176470588232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170804130244</v>
      </c>
      <c r="C176" s="5">
        <v>41.53846153846154</v>
      </c>
      <c r="D176" s="2"/>
      <c r="E176" s="5">
        <v>34.705882352941174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170804130245</v>
      </c>
      <c r="C177" s="5">
        <v>41.53846153846154</v>
      </c>
      <c r="D177" s="2"/>
      <c r="E177" s="5">
        <v>40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170804130246</v>
      </c>
      <c r="C178" s="5">
        <v>31.53846153846154</v>
      </c>
      <c r="D178" s="2"/>
      <c r="E178" s="5">
        <v>23.529411764705884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170804130247</v>
      </c>
      <c r="C179" s="5">
        <v>33.07692307692308</v>
      </c>
      <c r="D179" s="2"/>
      <c r="E179" s="5">
        <v>27.647058823529413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170804130248</v>
      </c>
      <c r="C180" s="5">
        <v>44.615384615384613</v>
      </c>
      <c r="D180" s="2"/>
      <c r="E180" s="5">
        <v>38.823529411764703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170804130249</v>
      </c>
      <c r="C181" s="5">
        <v>43.846153846153847</v>
      </c>
      <c r="D181" s="2"/>
      <c r="E181" s="5">
        <v>33.529411764705884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170804130250</v>
      </c>
      <c r="C182" s="5">
        <v>34.615384615384613</v>
      </c>
      <c r="D182" s="2"/>
      <c r="E182" s="5">
        <v>21.176470588235293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170804130251</v>
      </c>
      <c r="C183" s="5">
        <v>41.53846153846154</v>
      </c>
      <c r="D183" s="2"/>
      <c r="E183" s="5">
        <v>38.823529411764703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170804130253</v>
      </c>
      <c r="C184" s="5">
        <v>35.384615384615387</v>
      </c>
      <c r="D184" s="2"/>
      <c r="E184" s="5">
        <v>31.764705882352942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170804130254</v>
      </c>
      <c r="C185" s="5">
        <v>43.07692307692308</v>
      </c>
      <c r="D185" s="2"/>
      <c r="E185" s="5">
        <v>41.176470588235297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170804130255</v>
      </c>
      <c r="C186" s="5">
        <v>44.615384615384613</v>
      </c>
      <c r="D186" s="2"/>
      <c r="E186" s="5">
        <v>40.588235294117645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170804130256</v>
      </c>
      <c r="C187" s="5">
        <v>41.53846153846154</v>
      </c>
      <c r="D187" s="2"/>
      <c r="E187" s="5">
        <v>40.588235294117645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170804130257</v>
      </c>
      <c r="C188" s="5">
        <v>33.846153846153847</v>
      </c>
      <c r="D188" s="2"/>
      <c r="E188" s="5">
        <v>32.352941176470587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170804130258</v>
      </c>
      <c r="C189" s="5">
        <v>45.384615384615387</v>
      </c>
      <c r="D189" s="2"/>
      <c r="E189" s="5">
        <v>40.588235294117645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170804130259</v>
      </c>
      <c r="C190" s="5">
        <v>32.307692307692307</v>
      </c>
      <c r="D190" s="2"/>
      <c r="E190" s="5">
        <v>27.647058823529413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170804130260</v>
      </c>
      <c r="C191" s="5">
        <v>40.769230769230766</v>
      </c>
      <c r="D191" s="2"/>
      <c r="E191" s="5">
        <v>37.647058823529413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170804130262</v>
      </c>
      <c r="C192" s="5">
        <v>40</v>
      </c>
      <c r="D192" s="2"/>
      <c r="E192" s="5">
        <v>38.235294117647058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170804130263</v>
      </c>
      <c r="C193" s="5">
        <v>36.92307692307692</v>
      </c>
      <c r="D193" s="2"/>
      <c r="E193" s="5">
        <v>38.235294117647058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170804130264</v>
      </c>
      <c r="C194" s="5">
        <v>46.153846153846153</v>
      </c>
      <c r="D194" s="2"/>
      <c r="E194" s="5">
        <v>39.411764705882355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170804130265</v>
      </c>
      <c r="C195" s="5">
        <v>39.230769230769234</v>
      </c>
      <c r="D195" s="2"/>
      <c r="E195" s="5">
        <v>37.647058823529413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170804130266</v>
      </c>
      <c r="C196" s="5">
        <v>38.46153846153846</v>
      </c>
      <c r="D196" s="2"/>
      <c r="E196" s="5">
        <v>35.882352941176471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170804130267</v>
      </c>
      <c r="C197" s="5">
        <v>44.615384615384613</v>
      </c>
      <c r="D197" s="2"/>
      <c r="E197" s="5">
        <v>40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170804130269</v>
      </c>
      <c r="C198" s="5">
        <v>40</v>
      </c>
      <c r="D198" s="2"/>
      <c r="E198" s="5">
        <v>35.882352941176471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170804130270</v>
      </c>
      <c r="C199" s="5">
        <v>36.153846153846153</v>
      </c>
      <c r="D199" s="2"/>
      <c r="E199" s="5">
        <v>35.294117647058826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170804130271</v>
      </c>
      <c r="C200" s="5">
        <v>43.07692307692308</v>
      </c>
      <c r="D200" s="2"/>
      <c r="E200" s="5">
        <v>37.647058823529413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170804130272</v>
      </c>
      <c r="C201" s="5">
        <v>39.230769230769234</v>
      </c>
      <c r="D201" s="2"/>
      <c r="E201" s="5">
        <v>38.235294117647058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170804130273</v>
      </c>
      <c r="C202" s="5">
        <v>44.615384615384613</v>
      </c>
      <c r="D202" s="2"/>
      <c r="E202" s="5">
        <v>38.823529411764703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170804130274</v>
      </c>
      <c r="C203" s="5">
        <v>36.92307692307692</v>
      </c>
      <c r="D203" s="2"/>
      <c r="E203" s="5">
        <v>31.176470588235293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170804130275</v>
      </c>
      <c r="C204" s="5">
        <v>35.384615384615387</v>
      </c>
      <c r="D204" s="2"/>
      <c r="E204" s="5">
        <v>28.823529411764707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170804130276</v>
      </c>
      <c r="C205" s="5">
        <v>38.46153846153846</v>
      </c>
      <c r="D205" s="2"/>
      <c r="E205" s="5">
        <v>39.411764705882355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170804130279</v>
      </c>
      <c r="C206" s="5">
        <v>36.92307692307692</v>
      </c>
      <c r="D206" s="2"/>
      <c r="E206" s="5">
        <v>32.352941176470587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170804130280</v>
      </c>
      <c r="C207" s="5">
        <v>40</v>
      </c>
      <c r="D207" s="2"/>
      <c r="E207" s="5">
        <v>36.470588235294116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170804130281</v>
      </c>
      <c r="C208" s="5">
        <v>43.07692307692308</v>
      </c>
      <c r="D208" s="2"/>
      <c r="E208" s="5">
        <v>37.647058823529413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170804130283</v>
      </c>
      <c r="C209" s="5">
        <v>40.769230769230766</v>
      </c>
      <c r="D209" s="2"/>
      <c r="E209" s="5">
        <v>40.588235294117645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170804130284</v>
      </c>
      <c r="C210" s="5">
        <v>42.307692307692307</v>
      </c>
      <c r="D210" s="2"/>
      <c r="E210" s="5">
        <v>37.058823529411768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170804130285</v>
      </c>
      <c r="C211" s="5">
        <v>42.307692307692307</v>
      </c>
      <c r="D211" s="2"/>
      <c r="E211" s="5">
        <v>37.647058823529413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170804130286</v>
      </c>
      <c r="C212" s="5">
        <v>46.92307692307692</v>
      </c>
      <c r="D212" s="2"/>
      <c r="E212" s="5">
        <v>40.588235294117645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170804130287</v>
      </c>
      <c r="C213" s="5">
        <v>40.769230769230766</v>
      </c>
      <c r="D213" s="2"/>
      <c r="E213" s="5">
        <v>36.470588235294116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170804130288</v>
      </c>
      <c r="C214" s="5">
        <v>41.53846153846154</v>
      </c>
      <c r="D214" s="2"/>
      <c r="E214" s="5">
        <v>35.882352941176471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170804130289</v>
      </c>
      <c r="C215" s="5">
        <v>39.230769230769234</v>
      </c>
      <c r="D215" s="2"/>
      <c r="E215" s="5">
        <v>35.294117647058826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170804130291</v>
      </c>
      <c r="C216" s="5">
        <v>45.384615384615387</v>
      </c>
      <c r="D216" s="2"/>
      <c r="E216" s="5">
        <v>37.647058823529413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170804130292</v>
      </c>
      <c r="C217" s="5">
        <v>43.846153846153847</v>
      </c>
      <c r="D217" s="2"/>
      <c r="E217" s="5">
        <v>39.411764705882355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170804130293</v>
      </c>
      <c r="C218" s="5">
        <v>42.307692307692307</v>
      </c>
      <c r="D218" s="2"/>
      <c r="E218" s="5">
        <v>38.823529411764703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170804130294</v>
      </c>
      <c r="C219" s="5">
        <v>32.307692307692307</v>
      </c>
      <c r="D219" s="2"/>
      <c r="E219" s="5">
        <v>24.705882352941178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170804130295</v>
      </c>
      <c r="C220" s="5">
        <v>42.307692307692307</v>
      </c>
      <c r="D220" s="2"/>
      <c r="E220" s="5">
        <v>33.529411764705884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170804130296</v>
      </c>
      <c r="C221" s="5">
        <v>40</v>
      </c>
      <c r="D221" s="2"/>
      <c r="E221" s="5">
        <v>28.823529411764707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170804130297</v>
      </c>
      <c r="C222" s="5">
        <v>39.230769230769234</v>
      </c>
      <c r="D222" s="2"/>
      <c r="E222" s="5">
        <v>40.588235294117645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170804130298</v>
      </c>
      <c r="C223" s="5">
        <v>33.846153846153847</v>
      </c>
      <c r="D223" s="2"/>
      <c r="E223" s="5">
        <v>24.117647058823529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170804130299</v>
      </c>
      <c r="C224" s="5">
        <v>39.230769230769234</v>
      </c>
      <c r="D224" s="2"/>
      <c r="E224" s="5">
        <v>38.823529411764703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170804130300</v>
      </c>
      <c r="C225" s="5">
        <v>43.846153846153847</v>
      </c>
      <c r="D225" s="2"/>
      <c r="E225" s="5">
        <v>40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170804130302</v>
      </c>
      <c r="C226" s="5">
        <v>43.07692307692308</v>
      </c>
      <c r="D226" s="2"/>
      <c r="E226" s="5">
        <v>41.764705882352942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170804130303</v>
      </c>
      <c r="C227" s="5">
        <v>40</v>
      </c>
      <c r="D227" s="2"/>
      <c r="E227" s="5">
        <v>36.470588235294116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170804130304</v>
      </c>
      <c r="C228" s="5">
        <v>42.307692307692307</v>
      </c>
      <c r="D228" s="2"/>
      <c r="E228" s="5">
        <v>38.235294117647058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170804130306</v>
      </c>
      <c r="C229" s="5">
        <v>43.07692307692308</v>
      </c>
      <c r="D229" s="2"/>
      <c r="E229" s="5">
        <v>40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170804130307</v>
      </c>
      <c r="C230" s="5">
        <v>43.846153846153847</v>
      </c>
      <c r="D230" s="2"/>
      <c r="E230" s="5">
        <v>40.588235294117645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170804130308</v>
      </c>
      <c r="C231" s="5">
        <v>42.307692307692307</v>
      </c>
      <c r="D231" s="2"/>
      <c r="E231" s="5">
        <v>32.352941176470587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170804130309</v>
      </c>
      <c r="C232" s="5">
        <v>42.307692307692307</v>
      </c>
      <c r="D232" s="2"/>
      <c r="E232" s="5">
        <v>39.411764705882355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170804130310</v>
      </c>
      <c r="C233" s="5">
        <v>40.769230769230766</v>
      </c>
      <c r="D233" s="2"/>
      <c r="E233" s="5">
        <v>35.882352941176471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170804130311</v>
      </c>
      <c r="C234" s="5">
        <v>39.230769230769234</v>
      </c>
      <c r="D234" s="2"/>
      <c r="E234" s="5">
        <v>38.235294117647058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170804130312</v>
      </c>
      <c r="C235" s="5">
        <v>30.76923076923077</v>
      </c>
      <c r="D235" s="2"/>
      <c r="E235" s="5">
        <v>35.294117647058826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170804130314</v>
      </c>
      <c r="C236" s="5">
        <v>43.846153846153847</v>
      </c>
      <c r="D236" s="2"/>
      <c r="E236" s="5">
        <v>38.235294117647058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170804130315</v>
      </c>
      <c r="C237" s="5">
        <v>43.07692307692308</v>
      </c>
      <c r="D237" s="2"/>
      <c r="E237" s="5">
        <v>28.235294117647058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170804130317</v>
      </c>
      <c r="C238" s="5">
        <v>46.153846153846153</v>
      </c>
      <c r="D238" s="2"/>
      <c r="E238" s="5">
        <v>38.823529411764703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170804130318</v>
      </c>
      <c r="C239" s="5">
        <v>38.46153846153846</v>
      </c>
      <c r="D239" s="2"/>
      <c r="E239" s="5">
        <v>34.705882352941174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170804130319</v>
      </c>
      <c r="C240" s="5">
        <v>39.230769230769234</v>
      </c>
      <c r="D240" s="2"/>
      <c r="E240" s="5">
        <v>37.647058823529413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170804130320</v>
      </c>
      <c r="C241" s="5">
        <v>43.07692307692308</v>
      </c>
      <c r="D241" s="2"/>
      <c r="E241" s="5">
        <v>40.588235294117645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170804130322</v>
      </c>
      <c r="C242" s="5">
        <v>43.846153846153847</v>
      </c>
      <c r="D242" s="2"/>
      <c r="E242" s="5">
        <v>41.764705882352942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170804130323</v>
      </c>
      <c r="C243" s="5">
        <v>45.384615384615387</v>
      </c>
      <c r="D243" s="2"/>
      <c r="E243" s="5">
        <v>25.882352941176471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170804130324</v>
      </c>
      <c r="C244" s="5">
        <v>46.92307692307692</v>
      </c>
      <c r="D244" s="2"/>
      <c r="E244" s="5">
        <v>40.588235294117645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170804130325</v>
      </c>
      <c r="C245" s="5">
        <v>30.76923076923077</v>
      </c>
      <c r="D245" s="2"/>
      <c r="E245" s="5">
        <v>37.647058823529413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170804130326</v>
      </c>
      <c r="C246" s="5">
        <v>30.76923076923077</v>
      </c>
      <c r="D246" s="2"/>
      <c r="E246" s="5">
        <v>35.294117647058826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170804130327</v>
      </c>
      <c r="C247" s="5">
        <v>43.07692307692308</v>
      </c>
      <c r="D247" s="2"/>
      <c r="E247" s="5">
        <v>37.647058823529413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170804130328</v>
      </c>
      <c r="C248" s="5">
        <v>36.92307692307692</v>
      </c>
      <c r="D248" s="2"/>
      <c r="E248" s="5">
        <v>30.588235294117649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170804130329</v>
      </c>
      <c r="C249" s="5">
        <v>45.384615384615387</v>
      </c>
      <c r="D249" s="2"/>
      <c r="E249" s="5">
        <v>34.705882352941174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170804130330</v>
      </c>
      <c r="C250" s="5">
        <v>46.92307692307692</v>
      </c>
      <c r="D250" s="2"/>
      <c r="E250" s="5">
        <v>39.411764705882355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170804130331</v>
      </c>
      <c r="C251" s="5">
        <v>47.692307692307693</v>
      </c>
      <c r="D251" s="2"/>
      <c r="E251" s="5">
        <v>44.117647058823529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170804130332</v>
      </c>
      <c r="C252" s="5">
        <v>32.307692307692307</v>
      </c>
      <c r="D252" s="2"/>
      <c r="E252" s="5">
        <v>30.588235294117649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170804130333</v>
      </c>
      <c r="C253" s="5">
        <v>42.307692307692307</v>
      </c>
      <c r="D253" s="2"/>
      <c r="E253" s="5">
        <v>37.647058823529413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170804130334</v>
      </c>
      <c r="C254" s="5">
        <v>46.92307692307692</v>
      </c>
      <c r="D254" s="2"/>
      <c r="E254" s="5">
        <v>39.411764705882355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170804130336</v>
      </c>
      <c r="C255" s="5">
        <v>43.07692307692308</v>
      </c>
      <c r="D255" s="2"/>
      <c r="E255" s="5">
        <v>42.352941176470587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170804130337</v>
      </c>
      <c r="C256" s="5">
        <v>37.692307692307693</v>
      </c>
      <c r="D256" s="2"/>
      <c r="E256" s="5">
        <v>37.058823529411768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170804130338</v>
      </c>
      <c r="C257" s="5">
        <v>46.92307692307692</v>
      </c>
      <c r="D257" s="2"/>
      <c r="E257" s="5">
        <v>41.176470588235297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170804130339</v>
      </c>
      <c r="C258" s="5">
        <v>45.384615384615387</v>
      </c>
      <c r="D258" s="2"/>
      <c r="E258" s="5">
        <v>42.352941176470587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170804130340</v>
      </c>
      <c r="C259" s="5">
        <v>29.23076923076923</v>
      </c>
      <c r="D259" s="2"/>
      <c r="E259" s="5">
        <v>35.882352941176471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170804130341</v>
      </c>
      <c r="C260" s="5">
        <v>45.384615384615387</v>
      </c>
      <c r="D260" s="2"/>
      <c r="E260" s="5">
        <v>41.764705882352942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170804130342</v>
      </c>
      <c r="C261" s="5">
        <v>42.307692307692307</v>
      </c>
      <c r="D261" s="2"/>
      <c r="E261" s="5">
        <v>40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170804130343</v>
      </c>
      <c r="C262" s="5">
        <v>46.92307692307692</v>
      </c>
      <c r="D262" s="2"/>
      <c r="E262" s="5">
        <v>40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170804130344</v>
      </c>
      <c r="C263" s="5">
        <v>32.307692307692307</v>
      </c>
      <c r="D263" s="2"/>
      <c r="E263" s="5">
        <v>32.352941176470587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170804130345</v>
      </c>
      <c r="C264" s="5">
        <v>36.92307692307692</v>
      </c>
      <c r="D264" s="2"/>
      <c r="E264" s="5">
        <v>32.352941176470587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170804130346</v>
      </c>
      <c r="C265" s="5">
        <v>36.92307692307692</v>
      </c>
      <c r="D265" s="2"/>
      <c r="E265" s="5">
        <v>33.529411764705884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170804130347</v>
      </c>
      <c r="C266" s="5">
        <v>35.384615384615387</v>
      </c>
      <c r="D266" s="2"/>
      <c r="E266" s="5">
        <v>40.588235294117645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170804130348</v>
      </c>
      <c r="C267" s="5">
        <v>30.76923076923077</v>
      </c>
      <c r="D267" s="2"/>
      <c r="E267" s="5">
        <v>34.705882352941174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170804130349</v>
      </c>
      <c r="C268" s="5">
        <v>46.92307692307692</v>
      </c>
      <c r="D268" s="2"/>
      <c r="E268" s="5">
        <v>42.941176470588232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170804130350</v>
      </c>
      <c r="C269" s="5">
        <v>42.307692307692307</v>
      </c>
      <c r="D269" s="2"/>
      <c r="E269" s="5">
        <v>37.647058823529413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170804130351</v>
      </c>
      <c r="C270" s="5">
        <v>45.384615384615387</v>
      </c>
      <c r="D270" s="2"/>
      <c r="E270" s="5">
        <v>42.352941176470587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170804130353</v>
      </c>
      <c r="C271" s="5">
        <v>40.769230769230766</v>
      </c>
      <c r="D271" s="2"/>
      <c r="E271" s="5">
        <v>40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170804130354</v>
      </c>
      <c r="C272" s="5">
        <v>36.92307692307692</v>
      </c>
      <c r="D272" s="2"/>
      <c r="E272" s="5">
        <v>39.411764705882355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170804130356</v>
      </c>
      <c r="C273" s="5">
        <v>42.307692307692307</v>
      </c>
      <c r="D273" s="2"/>
      <c r="E273" s="5">
        <v>41.176470588235297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170804130357</v>
      </c>
      <c r="C274" s="5">
        <v>39.230769230769234</v>
      </c>
      <c r="D274" s="2"/>
      <c r="E274" s="5">
        <v>41.764705882352942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170804130358</v>
      </c>
      <c r="C275" s="5">
        <v>40</v>
      </c>
      <c r="D275" s="2"/>
      <c r="E275" s="5">
        <v>35.882352941176471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170804130359</v>
      </c>
      <c r="C276" s="5">
        <v>42.307692307692307</v>
      </c>
      <c r="D276" s="2"/>
      <c r="E276" s="5">
        <v>42.352941176470587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170804130360</v>
      </c>
      <c r="C277" s="5">
        <v>46.92307692307692</v>
      </c>
      <c r="D277" s="2"/>
      <c r="E277" s="5">
        <v>42.941176470588232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170804130361</v>
      </c>
      <c r="C278" s="5">
        <v>39.230769230769234</v>
      </c>
      <c r="D278" s="2"/>
      <c r="E278" s="5">
        <v>35.294117647058826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>
        <v>269</v>
      </c>
      <c r="B279" s="4">
        <v>170804130362</v>
      </c>
      <c r="C279" s="5">
        <v>46.92307692307692</v>
      </c>
      <c r="D279" s="2"/>
      <c r="E279" s="5">
        <v>42.352941176470587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>
        <v>270</v>
      </c>
      <c r="B280" s="4">
        <v>170804130363</v>
      </c>
      <c r="C280" s="5">
        <v>42.307692307692307</v>
      </c>
      <c r="D280" s="2"/>
      <c r="E280" s="5">
        <v>35.294117647058826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>
        <v>271</v>
      </c>
      <c r="B281" s="4">
        <v>170804130364</v>
      </c>
      <c r="C281" s="5">
        <v>45.384615384615387</v>
      </c>
      <c r="D281" s="2"/>
      <c r="E281" s="5">
        <v>40.588235294117645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2">
        <v>272</v>
      </c>
      <c r="B282" s="4">
        <v>170804130365</v>
      </c>
      <c r="C282" s="5">
        <v>40</v>
      </c>
      <c r="D282" s="2"/>
      <c r="E282" s="5">
        <v>38.823529411764703</v>
      </c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2"/>
      <c r="B283" s="4"/>
      <c r="C283" s="2"/>
      <c r="D283" s="2"/>
      <c r="E283" s="2"/>
      <c r="F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2"/>
      <c r="B284" s="4"/>
      <c r="C284" s="2"/>
      <c r="D284" s="2"/>
      <c r="E284" s="2"/>
      <c r="F284" s="2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2"/>
      <c r="B285" s="4"/>
      <c r="C285" s="2"/>
      <c r="D285" s="2"/>
      <c r="E285" s="2"/>
      <c r="F285" s="2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2"/>
      <c r="B286" s="4"/>
      <c r="C286" s="2"/>
      <c r="D286" s="2"/>
      <c r="E286" s="2"/>
      <c r="F286" s="2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2"/>
      <c r="B287" s="4"/>
      <c r="C287" s="2"/>
      <c r="D287" s="2"/>
      <c r="E287" s="2"/>
      <c r="F287" s="2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2"/>
      <c r="B288" s="4"/>
      <c r="C288" s="2"/>
      <c r="D288" s="2"/>
      <c r="E288" s="2"/>
      <c r="F288" s="2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2"/>
      <c r="B289" s="4"/>
      <c r="C289" s="2"/>
      <c r="D289" s="2"/>
      <c r="E289" s="2"/>
      <c r="F289" s="2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5117D-731D-484C-889E-21CCCFEDD80E}">
  <dimension ref="A1:X282"/>
  <sheetViews>
    <sheetView workbookViewId="0">
      <selection activeCell="H17" sqref="H17:W17"/>
    </sheetView>
  </sheetViews>
  <sheetFormatPr defaultRowHeight="15" x14ac:dyDescent="0.25"/>
  <cols>
    <col min="2" max="2" width="16.2851562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226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227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228</v>
      </c>
      <c r="B5" s="173"/>
      <c r="C5" s="173"/>
      <c r="D5" s="173"/>
      <c r="E5" s="174"/>
      <c r="F5" s="69"/>
      <c r="G5" s="26" t="s">
        <v>38</v>
      </c>
      <c r="H5" s="40">
        <f>D12</f>
        <v>97.785977859778598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86.715867158671585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92.250922509225092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58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50" t="s">
        <v>106</v>
      </c>
      <c r="X10" s="144"/>
    </row>
    <row r="11" spans="1:24" ht="15.75" x14ac:dyDescent="0.25">
      <c r="A11" s="2">
        <v>1</v>
      </c>
      <c r="B11" s="4">
        <v>170804130001</v>
      </c>
      <c r="C11" s="3">
        <v>40</v>
      </c>
      <c r="D11" s="3">
        <f>COUNTIF(C11:C281,"&gt;="&amp;D10)</f>
        <v>265</v>
      </c>
      <c r="E11" s="3">
        <v>37.272727272727273</v>
      </c>
      <c r="F11" s="95">
        <f>COUNTIF(E11:E281,"&gt;="&amp;F10)</f>
        <v>235</v>
      </c>
      <c r="G11" s="145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3</v>
      </c>
      <c r="M11" s="59">
        <v>2</v>
      </c>
      <c r="N11" s="59">
        <v>2</v>
      </c>
      <c r="O11" s="59">
        <v>2</v>
      </c>
      <c r="P11" s="59">
        <v>1</v>
      </c>
      <c r="Q11" s="59">
        <v>1</v>
      </c>
      <c r="R11" s="59">
        <v>2</v>
      </c>
      <c r="S11" s="59">
        <v>2</v>
      </c>
      <c r="T11" s="59">
        <v>2</v>
      </c>
      <c r="U11" s="141">
        <v>1</v>
      </c>
      <c r="V11" s="141">
        <v>1</v>
      </c>
      <c r="W11" s="111">
        <v>1</v>
      </c>
      <c r="X11" s="144"/>
    </row>
    <row r="12" spans="1:24" ht="15.75" x14ac:dyDescent="0.25">
      <c r="A12" s="2">
        <v>2</v>
      </c>
      <c r="B12" s="4">
        <v>170804130004</v>
      </c>
      <c r="C12" s="3">
        <v>38.888888888888886</v>
      </c>
      <c r="D12" s="96">
        <f>(D11/271)*100</f>
        <v>97.785977859778598</v>
      </c>
      <c r="E12" s="3">
        <v>42.727272727272727</v>
      </c>
      <c r="F12" s="97">
        <f>(F11/271)*100</f>
        <v>86.715867158671585</v>
      </c>
      <c r="G12" s="145" t="s">
        <v>4</v>
      </c>
      <c r="H12" s="59">
        <v>3</v>
      </c>
      <c r="I12" s="59">
        <v>3</v>
      </c>
      <c r="J12" s="59">
        <v>3</v>
      </c>
      <c r="K12" s="59">
        <v>2</v>
      </c>
      <c r="L12" s="59">
        <v>2</v>
      </c>
      <c r="M12" s="59">
        <v>2</v>
      </c>
      <c r="N12" s="59">
        <v>1</v>
      </c>
      <c r="O12" s="59">
        <v>2</v>
      </c>
      <c r="P12" s="59">
        <v>1</v>
      </c>
      <c r="Q12" s="59">
        <v>2</v>
      </c>
      <c r="R12" s="59">
        <v>2</v>
      </c>
      <c r="S12" s="59">
        <v>2</v>
      </c>
      <c r="T12" s="59">
        <v>2</v>
      </c>
      <c r="U12" s="59">
        <v>1</v>
      </c>
      <c r="V12" s="59">
        <v>1</v>
      </c>
      <c r="W12" s="111">
        <v>1</v>
      </c>
      <c r="X12" s="144"/>
    </row>
    <row r="13" spans="1:24" ht="15.75" x14ac:dyDescent="0.25">
      <c r="A13" s="2">
        <v>3</v>
      </c>
      <c r="B13" s="4">
        <v>170804130005</v>
      </c>
      <c r="C13" s="3">
        <v>41.111111111111114</v>
      </c>
      <c r="D13" s="3"/>
      <c r="E13" s="3">
        <v>37.272727272727273</v>
      </c>
      <c r="F13" s="109"/>
      <c r="G13" s="145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2</v>
      </c>
      <c r="N13" s="59">
        <v>1</v>
      </c>
      <c r="O13" s="59">
        <v>2</v>
      </c>
      <c r="P13" s="59">
        <v>1</v>
      </c>
      <c r="Q13" s="59">
        <v>1</v>
      </c>
      <c r="R13" s="59">
        <v>2</v>
      </c>
      <c r="S13" s="59">
        <v>1</v>
      </c>
      <c r="T13" s="59">
        <v>2</v>
      </c>
      <c r="U13" s="59">
        <v>2</v>
      </c>
      <c r="V13" s="59">
        <v>1</v>
      </c>
      <c r="W13" s="111">
        <v>1</v>
      </c>
      <c r="X13" s="144"/>
    </row>
    <row r="14" spans="1:24" ht="15.75" x14ac:dyDescent="0.25">
      <c r="A14" s="2">
        <v>4</v>
      </c>
      <c r="B14" s="4">
        <v>170804130006</v>
      </c>
      <c r="C14" s="3">
        <v>38.888888888888886</v>
      </c>
      <c r="D14" s="3"/>
      <c r="E14" s="3">
        <v>32.727272727272727</v>
      </c>
      <c r="F14" s="109"/>
      <c r="G14" s="145" t="s">
        <v>87</v>
      </c>
      <c r="H14" s="146">
        <v>3</v>
      </c>
      <c r="I14" s="146">
        <v>3</v>
      </c>
      <c r="J14" s="146">
        <v>3</v>
      </c>
      <c r="K14" s="146">
        <v>2</v>
      </c>
      <c r="L14" s="146">
        <v>1</v>
      </c>
      <c r="M14" s="146">
        <v>1</v>
      </c>
      <c r="N14" s="146">
        <v>1</v>
      </c>
      <c r="O14" s="146">
        <v>2</v>
      </c>
      <c r="P14" s="146">
        <v>2</v>
      </c>
      <c r="Q14" s="146">
        <v>2</v>
      </c>
      <c r="R14" s="146">
        <v>1</v>
      </c>
      <c r="S14" s="146">
        <v>2</v>
      </c>
      <c r="T14" s="146">
        <v>2</v>
      </c>
      <c r="U14" s="146">
        <v>1</v>
      </c>
      <c r="V14" s="146">
        <v>1</v>
      </c>
      <c r="W14" s="146">
        <v>1</v>
      </c>
      <c r="X14" s="144"/>
    </row>
    <row r="15" spans="1:24" ht="15.75" x14ac:dyDescent="0.25">
      <c r="A15" s="2">
        <v>5</v>
      </c>
      <c r="B15" s="4">
        <v>170804130009</v>
      </c>
      <c r="C15" s="3">
        <v>46.666666666666664</v>
      </c>
      <c r="D15" s="3"/>
      <c r="E15" s="3">
        <v>41.81818181818182</v>
      </c>
      <c r="F15" s="109"/>
      <c r="G15" s="145" t="s">
        <v>88</v>
      </c>
      <c r="H15" s="146">
        <v>3</v>
      </c>
      <c r="I15" s="146">
        <v>3</v>
      </c>
      <c r="J15" s="146">
        <v>3</v>
      </c>
      <c r="K15" s="146">
        <v>2</v>
      </c>
      <c r="L15" s="146">
        <v>2</v>
      </c>
      <c r="M15" s="146">
        <v>2</v>
      </c>
      <c r="N15" s="146">
        <v>1</v>
      </c>
      <c r="O15" s="146">
        <v>2</v>
      </c>
      <c r="P15" s="146">
        <v>2</v>
      </c>
      <c r="Q15" s="146">
        <v>2</v>
      </c>
      <c r="R15" s="146">
        <v>1</v>
      </c>
      <c r="S15" s="146">
        <v>1</v>
      </c>
      <c r="T15" s="146">
        <v>2</v>
      </c>
      <c r="U15" s="146">
        <v>2</v>
      </c>
      <c r="V15" s="146">
        <v>1</v>
      </c>
      <c r="W15" s="146">
        <v>1</v>
      </c>
      <c r="X15" s="144"/>
    </row>
    <row r="16" spans="1:24" ht="15.75" x14ac:dyDescent="0.25">
      <c r="A16" s="2">
        <v>6</v>
      </c>
      <c r="B16" s="4">
        <v>170804130010</v>
      </c>
      <c r="C16" s="3">
        <v>43.333333333333336</v>
      </c>
      <c r="D16" s="3"/>
      <c r="E16" s="3">
        <v>37.272727272727273</v>
      </c>
      <c r="F16" s="109"/>
      <c r="G16" s="147" t="s">
        <v>2</v>
      </c>
      <c r="H16" s="59">
        <f>AVERAGE(H11:H15)</f>
        <v>3</v>
      </c>
      <c r="I16" s="59">
        <f t="shared" ref="I16:W16" si="0">AVERAGE(I11:I15)</f>
        <v>3</v>
      </c>
      <c r="J16" s="59">
        <f t="shared" si="0"/>
        <v>3</v>
      </c>
      <c r="K16" s="59">
        <f t="shared" si="0"/>
        <v>2</v>
      </c>
      <c r="L16" s="59">
        <f t="shared" si="0"/>
        <v>2</v>
      </c>
      <c r="M16" s="59">
        <f t="shared" si="0"/>
        <v>1.8</v>
      </c>
      <c r="N16" s="59">
        <f t="shared" si="0"/>
        <v>1.2</v>
      </c>
      <c r="O16" s="59">
        <f t="shared" si="0"/>
        <v>2</v>
      </c>
      <c r="P16" s="59">
        <f t="shared" si="0"/>
        <v>1.4</v>
      </c>
      <c r="Q16" s="59">
        <f t="shared" si="0"/>
        <v>1.6</v>
      </c>
      <c r="R16" s="59">
        <f t="shared" si="0"/>
        <v>1.6</v>
      </c>
      <c r="S16" s="59">
        <f t="shared" si="0"/>
        <v>1.6</v>
      </c>
      <c r="T16" s="59">
        <f t="shared" si="0"/>
        <v>2</v>
      </c>
      <c r="U16" s="59">
        <f t="shared" si="0"/>
        <v>1.4</v>
      </c>
      <c r="V16" s="59">
        <f t="shared" si="0"/>
        <v>1</v>
      </c>
      <c r="W16" s="59">
        <f t="shared" si="0"/>
        <v>1</v>
      </c>
      <c r="X16" s="144"/>
    </row>
    <row r="17" spans="1:24" ht="15.75" x14ac:dyDescent="0.25">
      <c r="A17" s="2">
        <v>7</v>
      </c>
      <c r="B17" s="4">
        <v>170804130012</v>
      </c>
      <c r="C17" s="3">
        <v>40</v>
      </c>
      <c r="D17" s="3"/>
      <c r="E17" s="3">
        <v>32.727272727272727</v>
      </c>
      <c r="F17" s="3"/>
      <c r="G17" s="143" t="s">
        <v>1</v>
      </c>
      <c r="H17" s="53">
        <f>(92.25*H16)/100</f>
        <v>2.7675000000000001</v>
      </c>
      <c r="I17" s="53">
        <f t="shared" ref="I17:W17" si="1">(92.25*I16)/100</f>
        <v>2.7675000000000001</v>
      </c>
      <c r="J17" s="53">
        <f t="shared" si="1"/>
        <v>2.7675000000000001</v>
      </c>
      <c r="K17" s="53">
        <f t="shared" si="1"/>
        <v>1.845</v>
      </c>
      <c r="L17" s="53">
        <f t="shared" si="1"/>
        <v>1.845</v>
      </c>
      <c r="M17" s="53">
        <f t="shared" si="1"/>
        <v>1.6605000000000001</v>
      </c>
      <c r="N17" s="53">
        <f t="shared" si="1"/>
        <v>1.107</v>
      </c>
      <c r="O17" s="53">
        <f t="shared" si="1"/>
        <v>1.845</v>
      </c>
      <c r="P17" s="53">
        <f t="shared" si="1"/>
        <v>1.2915000000000001</v>
      </c>
      <c r="Q17" s="53">
        <f t="shared" si="1"/>
        <v>1.476</v>
      </c>
      <c r="R17" s="53">
        <f t="shared" si="1"/>
        <v>1.476</v>
      </c>
      <c r="S17" s="53">
        <f t="shared" si="1"/>
        <v>1.476</v>
      </c>
      <c r="T17" s="53">
        <f t="shared" si="1"/>
        <v>1.845</v>
      </c>
      <c r="U17" s="53">
        <f t="shared" si="1"/>
        <v>1.2915000000000001</v>
      </c>
      <c r="V17" s="53">
        <f t="shared" si="1"/>
        <v>0.92249999999999999</v>
      </c>
      <c r="W17" s="53">
        <f t="shared" si="1"/>
        <v>0.92249999999999999</v>
      </c>
      <c r="X17" s="144"/>
    </row>
    <row r="18" spans="1:24" x14ac:dyDescent="0.25">
      <c r="A18" s="2">
        <v>8</v>
      </c>
      <c r="B18" s="4">
        <v>170804130017</v>
      </c>
      <c r="C18" s="3">
        <v>34.444444444444443</v>
      </c>
      <c r="D18" s="3"/>
      <c r="E18" s="3">
        <v>27.272727272727273</v>
      </c>
      <c r="F18" s="49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</row>
    <row r="19" spans="1:24" x14ac:dyDescent="0.25">
      <c r="A19" s="2">
        <v>9</v>
      </c>
      <c r="B19" s="4">
        <v>170804130021</v>
      </c>
      <c r="C19" s="3">
        <v>38.888888888888886</v>
      </c>
      <c r="D19" s="3"/>
      <c r="E19" s="3">
        <v>32.727272727272727</v>
      </c>
      <c r="F19" s="49"/>
      <c r="G19" s="148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144"/>
    </row>
    <row r="20" spans="1:24" x14ac:dyDescent="0.25">
      <c r="A20" s="2">
        <v>10</v>
      </c>
      <c r="B20" s="4">
        <v>170804130022</v>
      </c>
      <c r="C20" s="3">
        <v>31.111111111111111</v>
      </c>
      <c r="D20" s="3"/>
      <c r="E20" s="3">
        <v>28.181818181818183</v>
      </c>
      <c r="F20" s="49"/>
      <c r="G20" s="148"/>
      <c r="H20" s="51"/>
      <c r="I20" s="51"/>
      <c r="J20" s="50"/>
      <c r="K20" s="5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144"/>
    </row>
    <row r="21" spans="1:24" x14ac:dyDescent="0.25">
      <c r="A21" s="2">
        <v>11</v>
      </c>
      <c r="B21" s="4">
        <v>170804130027</v>
      </c>
      <c r="C21" s="3">
        <v>32.222222222222221</v>
      </c>
      <c r="D21" s="3"/>
      <c r="E21" s="3">
        <v>30.90909090909091</v>
      </c>
      <c r="F21" s="49"/>
      <c r="G21" s="148"/>
      <c r="H21" s="104"/>
      <c r="I21" s="165"/>
      <c r="J21" s="165"/>
      <c r="K21" s="51"/>
      <c r="L21" s="51"/>
      <c r="M21" s="50"/>
      <c r="N21" s="50"/>
      <c r="O21" s="50"/>
      <c r="P21" s="50"/>
      <c r="Q21" s="50"/>
      <c r="R21" s="51"/>
      <c r="S21" s="51"/>
      <c r="T21" s="51"/>
      <c r="U21" s="51"/>
      <c r="V21" s="51"/>
      <c r="W21" s="51"/>
      <c r="X21" s="144"/>
    </row>
    <row r="22" spans="1:24" x14ac:dyDescent="0.25">
      <c r="A22" s="2">
        <v>12</v>
      </c>
      <c r="B22" s="4">
        <v>170804130028</v>
      </c>
      <c r="C22" s="3">
        <v>41.111111111111114</v>
      </c>
      <c r="D22" s="3"/>
      <c r="E22" s="3">
        <v>30.90909090909091</v>
      </c>
      <c r="F22" s="49"/>
      <c r="G22" s="148"/>
      <c r="H22" s="111"/>
      <c r="I22" s="104"/>
      <c r="J22" s="104"/>
      <c r="K22" s="51"/>
      <c r="L22" s="51"/>
      <c r="M22" s="50"/>
      <c r="N22" s="50"/>
      <c r="O22" s="50"/>
      <c r="P22" s="50"/>
      <c r="Q22" s="50"/>
      <c r="R22" s="51"/>
      <c r="S22" s="51"/>
      <c r="T22" s="51"/>
      <c r="U22" s="51"/>
      <c r="V22" s="51"/>
      <c r="W22" s="51"/>
      <c r="X22" s="144"/>
    </row>
    <row r="23" spans="1:24" x14ac:dyDescent="0.25">
      <c r="A23" s="2">
        <v>13</v>
      </c>
      <c r="B23" s="4">
        <v>170804130031</v>
      </c>
      <c r="C23" s="3">
        <v>40</v>
      </c>
      <c r="D23" s="3"/>
      <c r="E23" s="3">
        <v>29.09090909090909</v>
      </c>
      <c r="F23" s="49"/>
      <c r="G23" s="148"/>
      <c r="H23" s="148"/>
      <c r="I23" s="51"/>
      <c r="J23" s="51"/>
      <c r="K23" s="51"/>
      <c r="L23" s="51"/>
      <c r="M23" s="51"/>
      <c r="N23" s="50"/>
      <c r="O23" s="50"/>
      <c r="P23" s="50"/>
      <c r="Q23" s="50"/>
      <c r="R23" s="50"/>
      <c r="S23" s="51"/>
      <c r="T23" s="51"/>
      <c r="U23" s="51"/>
      <c r="V23" s="51"/>
      <c r="W23" s="51"/>
      <c r="X23" s="144"/>
    </row>
    <row r="24" spans="1:24" x14ac:dyDescent="0.25">
      <c r="A24" s="2">
        <v>14</v>
      </c>
      <c r="B24" s="4">
        <v>170804130032</v>
      </c>
      <c r="C24" s="3">
        <v>40</v>
      </c>
      <c r="D24" s="3"/>
      <c r="E24" s="3">
        <v>34.545454545454547</v>
      </c>
      <c r="F24" s="49"/>
      <c r="G24" s="148"/>
      <c r="H24" s="5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51"/>
      <c r="X24" s="144"/>
    </row>
    <row r="25" spans="1:24" ht="15.75" x14ac:dyDescent="0.25">
      <c r="A25" s="2">
        <v>15</v>
      </c>
      <c r="B25" s="4">
        <v>170804130033</v>
      </c>
      <c r="C25" s="3">
        <v>31.111111111111111</v>
      </c>
      <c r="D25" s="112"/>
      <c r="E25" s="3">
        <v>28.181818181818183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170804130036</v>
      </c>
      <c r="C26" s="3">
        <v>38.888888888888886</v>
      </c>
      <c r="D26" s="3"/>
      <c r="E26" s="3">
        <v>40.909090909090907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170804130045</v>
      </c>
      <c r="C27" s="3">
        <v>40</v>
      </c>
      <c r="D27" s="3"/>
      <c r="E27" s="3">
        <v>35.454545454545453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170804130047</v>
      </c>
      <c r="C28" s="3">
        <v>40</v>
      </c>
      <c r="D28" s="3"/>
      <c r="E28" s="3">
        <v>36.363636363636367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170804130048</v>
      </c>
      <c r="C29" s="3">
        <v>41.111111111111114</v>
      </c>
      <c r="D29" s="3"/>
      <c r="E29" s="3">
        <v>34.545454545454547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170804130049</v>
      </c>
      <c r="C30" s="3">
        <v>38.888888888888886</v>
      </c>
      <c r="D30" s="3"/>
      <c r="E30" s="3">
        <v>32.727272727272727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170804130050</v>
      </c>
      <c r="C31" s="3">
        <v>41.111111111111114</v>
      </c>
      <c r="D31" s="3"/>
      <c r="E31" s="3">
        <v>32.727272727272727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170804130051</v>
      </c>
      <c r="C32" s="3">
        <v>38.888888888888886</v>
      </c>
      <c r="D32" s="3"/>
      <c r="E32" s="3">
        <v>36.363636363636367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3">
        <v>40</v>
      </c>
      <c r="D33" s="3"/>
      <c r="E33" s="3">
        <v>38.18181818181818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170804130053</v>
      </c>
      <c r="C34" s="3">
        <v>37.777777777777779</v>
      </c>
      <c r="D34" s="3"/>
      <c r="E34" s="3">
        <v>25.454545454545453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170804130054</v>
      </c>
      <c r="C35" s="3">
        <v>42.222222222222221</v>
      </c>
      <c r="D35" s="3"/>
      <c r="E35" s="3">
        <v>38.18181818181818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170804130056</v>
      </c>
      <c r="C36" s="3">
        <v>46.666666666666664</v>
      </c>
      <c r="D36" s="3"/>
      <c r="E36" s="3">
        <v>38.18181818181818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170804130057</v>
      </c>
      <c r="C37" s="3">
        <v>43.333333333333336</v>
      </c>
      <c r="D37" s="3"/>
      <c r="E37" s="3">
        <v>37.272727272727273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170804130058</v>
      </c>
      <c r="C38" s="3">
        <v>42.222222222222221</v>
      </c>
      <c r="D38" s="3"/>
      <c r="E38" s="3">
        <v>29.09090909090909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170804130059</v>
      </c>
      <c r="C39" s="3">
        <v>40</v>
      </c>
      <c r="D39" s="3"/>
      <c r="E39" s="3">
        <v>20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170804130060</v>
      </c>
      <c r="C40" s="3">
        <v>35.555555555555557</v>
      </c>
      <c r="D40" s="3"/>
      <c r="E40" s="3">
        <v>34.545454545454547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170804130061</v>
      </c>
      <c r="C41" s="3">
        <v>46.666666666666664</v>
      </c>
      <c r="D41" s="3"/>
      <c r="E41" s="3">
        <v>37.272727272727273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170804130062</v>
      </c>
      <c r="C42" s="3">
        <v>46.666666666666664</v>
      </c>
      <c r="D42" s="3"/>
      <c r="E42" s="3">
        <v>31.818181818181817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170804130063</v>
      </c>
      <c r="C43" s="3">
        <v>48.888888888888886</v>
      </c>
      <c r="D43" s="3"/>
      <c r="E43" s="3">
        <v>39.090909090909093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170804130064</v>
      </c>
      <c r="C44" s="3">
        <v>34.444444444444443</v>
      </c>
      <c r="D44" s="3"/>
      <c r="E44" s="3">
        <v>30.90909090909091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170804130065</v>
      </c>
      <c r="C45" s="3">
        <v>38.888888888888886</v>
      </c>
      <c r="D45" s="3"/>
      <c r="E45" s="3">
        <v>31.818181818181817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170804130066</v>
      </c>
      <c r="C46" s="3">
        <v>40</v>
      </c>
      <c r="D46" s="3"/>
      <c r="E46" s="3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170804130067</v>
      </c>
      <c r="C47" s="3">
        <v>47.777777777777779</v>
      </c>
      <c r="D47" s="3"/>
      <c r="E47" s="3">
        <v>40.909090909090907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170804130069</v>
      </c>
      <c r="C48" s="3">
        <v>48.888888888888886</v>
      </c>
      <c r="D48" s="3"/>
      <c r="E48" s="3">
        <v>43.636363636363633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170804130071</v>
      </c>
      <c r="C49" s="3">
        <v>46.666666666666664</v>
      </c>
      <c r="D49" s="3"/>
      <c r="E49" s="3">
        <v>42.727272727272727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170804130075</v>
      </c>
      <c r="C50" s="3">
        <v>35.555555555555557</v>
      </c>
      <c r="D50" s="3"/>
      <c r="E50" s="3">
        <v>33.636363636363633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170804130076</v>
      </c>
      <c r="C51" s="3">
        <v>46.666666666666664</v>
      </c>
      <c r="D51" s="3"/>
      <c r="E51" s="3">
        <v>42.727272727272727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170804130077</v>
      </c>
      <c r="C52" s="3">
        <v>46.666666666666664</v>
      </c>
      <c r="D52" s="112"/>
      <c r="E52" s="3">
        <v>41.81818181818182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170804130078</v>
      </c>
      <c r="C53" s="3">
        <v>48.888888888888886</v>
      </c>
      <c r="D53" s="112"/>
      <c r="E53" s="3">
        <v>40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170804130079</v>
      </c>
      <c r="C54" s="3">
        <v>46.666666666666664</v>
      </c>
      <c r="D54" s="3"/>
      <c r="E54" s="3">
        <v>40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170804130080</v>
      </c>
      <c r="C55" s="3">
        <v>43.333333333333336</v>
      </c>
      <c r="D55" s="3"/>
      <c r="E55" s="3">
        <v>29.09090909090909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170804130081</v>
      </c>
      <c r="C56" s="3">
        <v>41.111111111111114</v>
      </c>
      <c r="D56" s="3"/>
      <c r="E56" s="3">
        <v>37.272727272727273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170804130082</v>
      </c>
      <c r="C57" s="3">
        <v>40</v>
      </c>
      <c r="D57" s="3"/>
      <c r="E57" s="3">
        <v>29.09090909090909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170804130083</v>
      </c>
      <c r="C58" s="3">
        <v>45.555555555555557</v>
      </c>
      <c r="D58" s="3"/>
      <c r="E58" s="3">
        <v>42.727272727272727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170804130084</v>
      </c>
      <c r="C59" s="3">
        <v>41.111111111111114</v>
      </c>
      <c r="D59" s="3"/>
      <c r="E59" s="3">
        <v>31.818181818181817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170804130085</v>
      </c>
      <c r="C60" s="3">
        <v>42.222222222222221</v>
      </c>
      <c r="D60" s="3"/>
      <c r="E60" s="3">
        <v>37.272727272727273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170804130086</v>
      </c>
      <c r="C61" s="3">
        <v>42.222222222222221</v>
      </c>
      <c r="D61" s="3"/>
      <c r="E61" s="3">
        <v>39.090909090909093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170804130089</v>
      </c>
      <c r="C62" s="3">
        <v>43.333333333333336</v>
      </c>
      <c r="D62" s="3"/>
      <c r="E62" s="3">
        <v>37.272727272727273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170804130090</v>
      </c>
      <c r="C63" s="3">
        <v>45.555555555555557</v>
      </c>
      <c r="D63" s="3"/>
      <c r="E63" s="3">
        <v>36.363636363636367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170804130091</v>
      </c>
      <c r="C64" s="3">
        <v>45.555555555555557</v>
      </c>
      <c r="D64" s="3"/>
      <c r="E64" s="3">
        <v>40.909090909090907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170804130092</v>
      </c>
      <c r="C65" s="3">
        <v>46.666666666666664</v>
      </c>
      <c r="D65" s="3"/>
      <c r="E65" s="3">
        <v>40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170804130094</v>
      </c>
      <c r="C66" s="3">
        <v>36.666666666666664</v>
      </c>
      <c r="D66" s="3"/>
      <c r="E66" s="3">
        <v>29.09090909090909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170804130097</v>
      </c>
      <c r="C67" s="3">
        <v>46.666666666666664</v>
      </c>
      <c r="D67" s="3"/>
      <c r="E67" s="3">
        <v>33.636363636363633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170804130099</v>
      </c>
      <c r="C68" s="3">
        <v>45.555555555555557</v>
      </c>
      <c r="D68" s="3"/>
      <c r="E68" s="3">
        <v>30.90909090909091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170804130101</v>
      </c>
      <c r="C69" s="3">
        <v>38.888888888888886</v>
      </c>
      <c r="D69" s="3"/>
      <c r="E69" s="3">
        <v>30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170804130102</v>
      </c>
      <c r="C70" s="3">
        <v>45.555555555555557</v>
      </c>
      <c r="D70" s="3"/>
      <c r="E70" s="3">
        <v>40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170804130103</v>
      </c>
      <c r="C71" s="3">
        <v>42.222222222222221</v>
      </c>
      <c r="D71" s="3"/>
      <c r="E71" s="3">
        <v>40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170804130104</v>
      </c>
      <c r="C72" s="3">
        <v>46.666666666666664</v>
      </c>
      <c r="D72" s="3"/>
      <c r="E72" s="3">
        <v>37.272727272727273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170804130105</v>
      </c>
      <c r="C73" s="3">
        <v>45.555555555555557</v>
      </c>
      <c r="D73" s="3"/>
      <c r="E73" s="3">
        <v>35.454545454545453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170804130106</v>
      </c>
      <c r="C74" s="3">
        <v>45.555555555555557</v>
      </c>
      <c r="D74" s="3"/>
      <c r="E74" s="3">
        <v>42.727272727272727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170804130107</v>
      </c>
      <c r="C75" s="3">
        <v>45.555555555555557</v>
      </c>
      <c r="D75" s="3"/>
      <c r="E75" s="3">
        <v>42.727272727272727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170804130108</v>
      </c>
      <c r="C76" s="5">
        <v>36.666666666666664</v>
      </c>
      <c r="D76" s="3"/>
      <c r="E76" s="2">
        <v>36.363636363636367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170804130109</v>
      </c>
      <c r="C77" s="5">
        <v>31.111111111111111</v>
      </c>
      <c r="D77" s="3"/>
      <c r="E77" s="2">
        <v>36.363636363636367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170804130110</v>
      </c>
      <c r="C78" s="5">
        <v>47.777777777777779</v>
      </c>
      <c r="D78" s="3"/>
      <c r="E78" s="5">
        <v>34.545454545454547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170804130112</v>
      </c>
      <c r="C79" s="5">
        <v>45.555555555555557</v>
      </c>
      <c r="D79" s="3"/>
      <c r="E79" s="5">
        <v>37.272727272727273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170804130113</v>
      </c>
      <c r="C80" s="5">
        <v>36.666666666666664</v>
      </c>
      <c r="D80" s="112"/>
      <c r="E80" s="5">
        <v>35.454545454545453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170804130117</v>
      </c>
      <c r="C81" s="5">
        <v>42.222222222222221</v>
      </c>
      <c r="D81" s="112"/>
      <c r="E81" s="5">
        <v>44.545454545454547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170804130118</v>
      </c>
      <c r="C82" s="5">
        <v>44.444444444444443</v>
      </c>
      <c r="D82" s="3"/>
      <c r="E82" s="5">
        <v>37.272727272727273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170804130119</v>
      </c>
      <c r="C83" s="5">
        <v>47.777777777777779</v>
      </c>
      <c r="D83" s="5"/>
      <c r="E83" s="5">
        <v>40.909090909090907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170804130120</v>
      </c>
      <c r="C84" s="5">
        <v>45.555555555555557</v>
      </c>
      <c r="D84" s="115"/>
      <c r="E84" s="5">
        <v>31.818181818181817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5">
        <v>37.777777777777779</v>
      </c>
      <c r="D85" s="5"/>
      <c r="E85" s="5">
        <v>38.18181818181818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170804130124</v>
      </c>
      <c r="C86" s="5">
        <v>33.333333333333336</v>
      </c>
      <c r="D86" s="116"/>
      <c r="E86" s="5">
        <v>28.181818181818183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170804130125</v>
      </c>
      <c r="C87" s="5">
        <v>42.222222222222221</v>
      </c>
      <c r="D87" s="5"/>
      <c r="E87" s="5">
        <v>38.18181818181818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170804130126</v>
      </c>
      <c r="C88" s="5">
        <v>46.666666666666664</v>
      </c>
      <c r="D88" s="5"/>
      <c r="E88" s="5">
        <v>42.727272727272727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170804130127</v>
      </c>
      <c r="C89" s="5">
        <v>36.666666666666664</v>
      </c>
      <c r="D89" s="5"/>
      <c r="E89" s="5">
        <v>28.181818181818183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170804130128</v>
      </c>
      <c r="C90" s="5">
        <v>43.333333333333336</v>
      </c>
      <c r="D90" s="5"/>
      <c r="E90" s="5">
        <v>39.090909090909093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170804130131</v>
      </c>
      <c r="C91" s="5">
        <v>31.111111111111111</v>
      </c>
      <c r="D91" s="5"/>
      <c r="E91" s="5">
        <v>29.09090909090909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5">
        <v>30</v>
      </c>
      <c r="D92" s="5"/>
      <c r="E92" s="5">
        <v>30.90909090909091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170804130133</v>
      </c>
      <c r="C93" s="5">
        <v>45.555555555555557</v>
      </c>
      <c r="D93" s="5"/>
      <c r="E93" s="5">
        <v>34.545454545454547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170804130134</v>
      </c>
      <c r="C94" s="5">
        <v>40</v>
      </c>
      <c r="D94" s="5"/>
      <c r="E94" s="5">
        <v>36.363636363636367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170804130136</v>
      </c>
      <c r="C95" s="5">
        <v>37.777777777777779</v>
      </c>
      <c r="D95" s="5"/>
      <c r="E95" s="5">
        <v>30.90909090909091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170804130137</v>
      </c>
      <c r="C96" s="5">
        <v>35.555555555555557</v>
      </c>
      <c r="D96" s="5"/>
      <c r="E96" s="5">
        <v>30.90909090909091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170804130139</v>
      </c>
      <c r="C97" s="5">
        <v>42.222222222222221</v>
      </c>
      <c r="D97" s="5"/>
      <c r="E97" s="5">
        <v>44.545454545454547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170804130140</v>
      </c>
      <c r="C98" s="5">
        <v>41.111111111111114</v>
      </c>
      <c r="D98" s="5"/>
      <c r="E98" s="5">
        <v>40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170804130142</v>
      </c>
      <c r="C99" s="5">
        <v>38.888888888888886</v>
      </c>
      <c r="D99" s="5"/>
      <c r="E99" s="5">
        <v>30.90909090909091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5">
        <v>44.444444444444443</v>
      </c>
      <c r="D100" s="5"/>
      <c r="E100" s="5">
        <v>43.636363636363633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170804130144</v>
      </c>
      <c r="C101" s="5">
        <v>34.444444444444443</v>
      </c>
      <c r="D101" s="5"/>
      <c r="E101" s="5">
        <v>30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170804130145</v>
      </c>
      <c r="C102" s="5">
        <v>38.888888888888886</v>
      </c>
      <c r="D102" s="5"/>
      <c r="E102" s="5">
        <v>39.090909090909093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170804130146</v>
      </c>
      <c r="C103" s="5">
        <v>40</v>
      </c>
      <c r="D103" s="2"/>
      <c r="E103" s="2">
        <v>36.363636363636367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170804130147</v>
      </c>
      <c r="C104" s="5">
        <v>44.444444444444443</v>
      </c>
      <c r="D104" s="2"/>
      <c r="E104" s="2">
        <v>43.636363636363633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170804130148</v>
      </c>
      <c r="C105" s="5">
        <v>32.222222222222221</v>
      </c>
      <c r="D105" s="2"/>
      <c r="E105" s="2">
        <v>27.272727272727273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170804130149</v>
      </c>
      <c r="C106" s="5">
        <v>37.777777777777779</v>
      </c>
      <c r="D106" s="2"/>
      <c r="E106" s="2">
        <v>29.09090909090909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170804130150</v>
      </c>
      <c r="C107" s="5">
        <v>41.111111111111114</v>
      </c>
      <c r="D107" s="2"/>
      <c r="E107" s="2">
        <v>34.545454545454547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170804130151</v>
      </c>
      <c r="C108" s="5">
        <v>33.333333333333336</v>
      </c>
      <c r="D108" s="2"/>
      <c r="E108" s="2">
        <v>31.818181818181817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170804130152</v>
      </c>
      <c r="C109" s="5">
        <v>47.777777777777779</v>
      </c>
      <c r="D109" s="2"/>
      <c r="E109" s="2">
        <v>42.727272727272727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170804130154</v>
      </c>
      <c r="C110" s="5">
        <v>40</v>
      </c>
      <c r="D110" s="2"/>
      <c r="E110" s="2">
        <v>37.272727272727273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170804130155</v>
      </c>
      <c r="C111" s="5">
        <v>45.555555555555557</v>
      </c>
      <c r="D111" s="2"/>
      <c r="E111" s="2">
        <v>36.363636363636367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170804130157</v>
      </c>
      <c r="C112" s="5">
        <v>40</v>
      </c>
      <c r="D112" s="2"/>
      <c r="E112" s="2">
        <v>31.818181818181817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170804130158</v>
      </c>
      <c r="C113" s="5">
        <v>30</v>
      </c>
      <c r="D113" s="2"/>
      <c r="E113" s="2">
        <v>27.272727272727273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170804130159</v>
      </c>
      <c r="C114" s="5">
        <v>35.555555555555557</v>
      </c>
      <c r="D114" s="2"/>
      <c r="E114" s="2">
        <v>34.545454545454547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170804130160</v>
      </c>
      <c r="C115" s="5">
        <v>41.111111111111114</v>
      </c>
      <c r="D115" s="2"/>
      <c r="E115" s="2">
        <v>40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170804130161</v>
      </c>
      <c r="C116" s="5">
        <v>38.888888888888886</v>
      </c>
      <c r="D116" s="2"/>
      <c r="E116" s="2">
        <v>36.363636363636367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170804130162</v>
      </c>
      <c r="C117" s="5">
        <v>43.333333333333336</v>
      </c>
      <c r="D117" s="2"/>
      <c r="E117" s="2">
        <v>40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170804130163</v>
      </c>
      <c r="C118" s="5">
        <v>41.111111111111114</v>
      </c>
      <c r="D118" s="2"/>
      <c r="E118" s="2">
        <v>40.909090909090907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170804130167</v>
      </c>
      <c r="C119" s="5">
        <v>46.666666666666664</v>
      </c>
      <c r="D119" s="2"/>
      <c r="E119" s="2">
        <v>41.81818181818182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170804130168</v>
      </c>
      <c r="C120" s="5">
        <v>37.777777777777779</v>
      </c>
      <c r="D120" s="2"/>
      <c r="E120" s="2">
        <v>35.454545454545453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170804130169</v>
      </c>
      <c r="C121" s="5">
        <v>41.111111111111114</v>
      </c>
      <c r="D121" s="2"/>
      <c r="E121" s="2">
        <v>35.454545454545453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170804130171</v>
      </c>
      <c r="C122" s="5">
        <v>22.222222222222221</v>
      </c>
      <c r="D122" s="2"/>
      <c r="E122" s="2">
        <v>17.272727272727273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170804130172</v>
      </c>
      <c r="C123" s="5">
        <v>35.555555555555557</v>
      </c>
      <c r="D123" s="2"/>
      <c r="E123" s="2">
        <v>38.18181818181818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170804130173</v>
      </c>
      <c r="C124" s="5">
        <v>38.888888888888886</v>
      </c>
      <c r="D124" s="2"/>
      <c r="E124" s="2">
        <v>31.818181818181817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170804130174</v>
      </c>
      <c r="C125" s="5">
        <v>41.111111111111114</v>
      </c>
      <c r="D125" s="2"/>
      <c r="E125" s="2">
        <v>32.727272727272727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170804130176</v>
      </c>
      <c r="C126" s="5">
        <v>46.666666666666664</v>
      </c>
      <c r="D126" s="2"/>
      <c r="E126" s="2">
        <v>42.727272727272727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170804130177</v>
      </c>
      <c r="C127" s="5">
        <v>47.777777777777779</v>
      </c>
      <c r="D127" s="2"/>
      <c r="E127" s="2">
        <v>43.636363636363633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170804130178</v>
      </c>
      <c r="C128" s="5">
        <v>35.555555555555557</v>
      </c>
      <c r="D128" s="2"/>
      <c r="E128" s="2">
        <v>29.09090909090909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170804130179</v>
      </c>
      <c r="C129" s="5">
        <v>21.111111111111111</v>
      </c>
      <c r="D129" s="2"/>
      <c r="E129" s="2">
        <v>18.181818181818183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170804130180</v>
      </c>
      <c r="C130" s="5">
        <v>42.222222222222221</v>
      </c>
      <c r="D130" s="2"/>
      <c r="E130" s="2">
        <v>37.272727272727273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170804130181</v>
      </c>
      <c r="C131" s="5">
        <v>37.777777777777779</v>
      </c>
      <c r="D131" s="2"/>
      <c r="E131" s="2">
        <v>30.90909090909091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170804130183</v>
      </c>
      <c r="C132" s="5">
        <v>36.666666666666664</v>
      </c>
      <c r="D132" s="2"/>
      <c r="E132" s="2">
        <v>35.454545454545453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170804130185</v>
      </c>
      <c r="C133" s="5">
        <v>41.111111111111114</v>
      </c>
      <c r="D133" s="2"/>
      <c r="E133" s="2">
        <v>41.81818181818182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170804130186</v>
      </c>
      <c r="C134" s="5">
        <v>41.111111111111114</v>
      </c>
      <c r="D134" s="2"/>
      <c r="E134" s="2">
        <v>40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170804130187</v>
      </c>
      <c r="C135" s="5">
        <v>35.555555555555557</v>
      </c>
      <c r="D135" s="2"/>
      <c r="E135" s="2">
        <v>25.454545454545453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170804130188</v>
      </c>
      <c r="C136" s="5">
        <v>43.333333333333336</v>
      </c>
      <c r="D136" s="2"/>
      <c r="E136" s="2">
        <v>36.363636363636367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170804130189</v>
      </c>
      <c r="C137" s="5">
        <v>48.888888888888886</v>
      </c>
      <c r="D137" s="2"/>
      <c r="E137" s="2">
        <v>38.18181818181818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170804130190</v>
      </c>
      <c r="C138" s="5">
        <v>46.666666666666664</v>
      </c>
      <c r="D138" s="2"/>
      <c r="E138" s="2">
        <v>46.363636363636367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170804130191</v>
      </c>
      <c r="C139" s="5">
        <v>48.888888888888886</v>
      </c>
      <c r="D139" s="2"/>
      <c r="E139" s="2">
        <v>44.545454545454547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170804130192</v>
      </c>
      <c r="C140" s="5">
        <v>31.111111111111111</v>
      </c>
      <c r="D140" s="2"/>
      <c r="E140" s="2">
        <v>28.181818181818183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170804130195</v>
      </c>
      <c r="C141" s="5">
        <v>47.777777777777779</v>
      </c>
      <c r="D141" s="2"/>
      <c r="E141" s="2">
        <v>42.727272727272727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170804130196</v>
      </c>
      <c r="C142" s="5">
        <v>37.777777777777779</v>
      </c>
      <c r="D142" s="2"/>
      <c r="E142" s="2">
        <v>34.545454545454547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170804130197</v>
      </c>
      <c r="C143" s="5">
        <v>33.333333333333336</v>
      </c>
      <c r="D143" s="2"/>
      <c r="E143" s="2">
        <v>28.181818181818183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170804130198</v>
      </c>
      <c r="C144" s="5">
        <v>37.777777777777779</v>
      </c>
      <c r="D144" s="2"/>
      <c r="E144" s="2">
        <v>31.818181818181817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170804130199</v>
      </c>
      <c r="C145" s="5">
        <v>38.888888888888886</v>
      </c>
      <c r="D145" s="2"/>
      <c r="E145" s="2">
        <v>34.545454545454547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170804130200</v>
      </c>
      <c r="C146" s="5">
        <v>45.555555555555557</v>
      </c>
      <c r="D146" s="2"/>
      <c r="E146" s="2">
        <v>40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170804130202</v>
      </c>
      <c r="C147" s="5">
        <v>45.555555555555557</v>
      </c>
      <c r="D147" s="2"/>
      <c r="E147" s="2">
        <v>37.272727272727273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170804130203</v>
      </c>
      <c r="C148" s="5">
        <v>46.666666666666664</v>
      </c>
      <c r="D148" s="2"/>
      <c r="E148" s="2">
        <v>39.090909090909093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170804130204</v>
      </c>
      <c r="C149" s="5">
        <v>45.555555555555557</v>
      </c>
      <c r="D149" s="2"/>
      <c r="E149" s="2">
        <v>39.090909090909093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170804130205</v>
      </c>
      <c r="C150" s="5">
        <v>33.333333333333336</v>
      </c>
      <c r="D150" s="2"/>
      <c r="E150" s="2">
        <v>29.09090909090909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170804130206</v>
      </c>
      <c r="C151" s="5">
        <v>37.777777777777779</v>
      </c>
      <c r="D151" s="2"/>
      <c r="E151" s="2">
        <v>32.727272727272727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170804130207</v>
      </c>
      <c r="C152" s="5">
        <v>44.444444444444443</v>
      </c>
      <c r="D152" s="2"/>
      <c r="E152" s="2">
        <v>39.090909090909093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170804130208</v>
      </c>
      <c r="C153" s="5">
        <v>43.333333333333336</v>
      </c>
      <c r="D153" s="2"/>
      <c r="E153" s="2">
        <v>38.18181818181818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170804130209</v>
      </c>
      <c r="C154" s="5">
        <v>44.444444444444443</v>
      </c>
      <c r="D154" s="2"/>
      <c r="E154" s="2">
        <v>44.545454545454547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170804130211</v>
      </c>
      <c r="C155" s="5">
        <v>42.222222222222221</v>
      </c>
      <c r="D155" s="2"/>
      <c r="E155" s="2">
        <v>39.090909090909093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170804130212</v>
      </c>
      <c r="C156" s="5">
        <v>35.555555555555557</v>
      </c>
      <c r="D156" s="2"/>
      <c r="E156" s="2">
        <v>35.454545454545453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170804130213</v>
      </c>
      <c r="C157" s="5">
        <v>40</v>
      </c>
      <c r="D157" s="2"/>
      <c r="E157" s="2">
        <v>32.727272727272727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170804130214</v>
      </c>
      <c r="C158" s="5">
        <v>44.444444444444443</v>
      </c>
      <c r="D158" s="2"/>
      <c r="E158" s="2">
        <v>38.18181818181818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170804130216</v>
      </c>
      <c r="C159" s="5">
        <v>40</v>
      </c>
      <c r="D159" s="2"/>
      <c r="E159" s="2">
        <v>32.727272727272727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170804130217</v>
      </c>
      <c r="C160" s="5">
        <v>40</v>
      </c>
      <c r="D160" s="2"/>
      <c r="E160" s="2">
        <v>35.454545454545453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170804130218</v>
      </c>
      <c r="C161" s="5">
        <v>45.555555555555557</v>
      </c>
      <c r="D161" s="2"/>
      <c r="E161" s="2">
        <v>36.363636363636367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170804130220</v>
      </c>
      <c r="C162" s="5">
        <v>43.333333333333336</v>
      </c>
      <c r="D162" s="2"/>
      <c r="E162" s="2">
        <v>33.636363636363633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170804130221</v>
      </c>
      <c r="C163" s="5">
        <v>50</v>
      </c>
      <c r="D163" s="2"/>
      <c r="E163" s="2">
        <v>40.909090909090907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170804130222</v>
      </c>
      <c r="C164" s="5">
        <v>46.666666666666664</v>
      </c>
      <c r="D164" s="2"/>
      <c r="E164" s="2">
        <v>38.18181818181818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170804130223</v>
      </c>
      <c r="C165" s="5">
        <v>44.444444444444443</v>
      </c>
      <c r="D165" s="2"/>
      <c r="E165" s="2">
        <v>38.18181818181818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170804130224</v>
      </c>
      <c r="C166" s="5">
        <v>44.444444444444443</v>
      </c>
      <c r="D166" s="2"/>
      <c r="E166" s="2">
        <v>40.909090909090907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170804130226</v>
      </c>
      <c r="C167" s="5">
        <v>40</v>
      </c>
      <c r="D167" s="2"/>
      <c r="E167" s="2">
        <v>30.90909090909091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170804130227</v>
      </c>
      <c r="C168" s="5">
        <v>40</v>
      </c>
      <c r="D168" s="2"/>
      <c r="E168" s="2">
        <v>30.90909090909091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170804130229</v>
      </c>
      <c r="C169" s="5">
        <v>42.222222222222221</v>
      </c>
      <c r="D169" s="2"/>
      <c r="E169" s="2">
        <v>41.81818181818182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170804130231</v>
      </c>
      <c r="C170" s="5">
        <v>41.111111111111114</v>
      </c>
      <c r="D170" s="2"/>
      <c r="E170" s="2">
        <v>35.454545454545453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170804130233</v>
      </c>
      <c r="C171" s="5">
        <v>44.444444444444443</v>
      </c>
      <c r="D171" s="2"/>
      <c r="E171" s="2">
        <v>40.909090909090907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170804130234</v>
      </c>
      <c r="C172" s="5">
        <v>42.222222222222221</v>
      </c>
      <c r="D172" s="2"/>
      <c r="E172" s="2">
        <v>42.727272727272727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170804130241</v>
      </c>
      <c r="C173" s="5">
        <v>26.666666666666668</v>
      </c>
      <c r="D173" s="2"/>
      <c r="E173" s="2">
        <v>21.818181818181817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170804130242</v>
      </c>
      <c r="C174" s="5">
        <v>37.777777777777779</v>
      </c>
      <c r="D174" s="2"/>
      <c r="E174" s="2">
        <v>36.363636363636367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170804130243</v>
      </c>
      <c r="C175" s="5">
        <v>35.555555555555557</v>
      </c>
      <c r="D175" s="2"/>
      <c r="E175" s="2">
        <v>30.90909090909091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170804130244</v>
      </c>
      <c r="C176" s="5">
        <v>35.555555555555557</v>
      </c>
      <c r="D176" s="2"/>
      <c r="E176" s="2">
        <v>30.90909090909091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170804130245</v>
      </c>
      <c r="C177" s="5">
        <v>41.111111111111114</v>
      </c>
      <c r="D177" s="2"/>
      <c r="E177" s="2">
        <v>40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170804130246</v>
      </c>
      <c r="C178" s="5">
        <v>21.111111111111111</v>
      </c>
      <c r="D178" s="2"/>
      <c r="E178" s="2">
        <v>34.545454545454547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170804130247</v>
      </c>
      <c r="C179" s="5">
        <v>31.111111111111111</v>
      </c>
      <c r="D179" s="2"/>
      <c r="E179" s="2">
        <v>28.181818181818183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170804130248</v>
      </c>
      <c r="C180" s="5">
        <v>44.444444444444443</v>
      </c>
      <c r="D180" s="2"/>
      <c r="E180" s="2">
        <v>39.090909090909093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170804130249</v>
      </c>
      <c r="C181" s="5">
        <v>41.111111111111114</v>
      </c>
      <c r="D181" s="2"/>
      <c r="E181" s="2">
        <v>30.90909090909091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170804130250</v>
      </c>
      <c r="C182" s="5">
        <v>34.444444444444443</v>
      </c>
      <c r="D182" s="2"/>
      <c r="E182" s="2">
        <v>25.454545454545453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170804130251</v>
      </c>
      <c r="C183" s="5">
        <v>35.555555555555557</v>
      </c>
      <c r="D183" s="2"/>
      <c r="E183" s="2">
        <v>31.818181818181817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170804130253</v>
      </c>
      <c r="C184" s="5">
        <v>32.222222222222221</v>
      </c>
      <c r="D184" s="2"/>
      <c r="E184" s="2">
        <v>29.09090909090909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170804130254</v>
      </c>
      <c r="C185" s="5">
        <v>41.111111111111114</v>
      </c>
      <c r="D185" s="2"/>
      <c r="E185" s="2">
        <v>40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170804130255</v>
      </c>
      <c r="C186" s="5">
        <v>41.111111111111114</v>
      </c>
      <c r="D186" s="2"/>
      <c r="E186" s="2">
        <v>40.909090909090907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170804130256</v>
      </c>
      <c r="C187" s="5">
        <v>41.111111111111114</v>
      </c>
      <c r="D187" s="2"/>
      <c r="E187" s="2">
        <v>43.636363636363633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170804130257</v>
      </c>
      <c r="C188" s="5">
        <v>31.111111111111111</v>
      </c>
      <c r="D188" s="2"/>
      <c r="E188" s="2">
        <v>27.272727272727273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170804130258</v>
      </c>
      <c r="C189" s="5">
        <v>42.222222222222221</v>
      </c>
      <c r="D189" s="2"/>
      <c r="E189" s="2">
        <v>40.909090909090907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170804130259</v>
      </c>
      <c r="C190" s="5">
        <v>31.111111111111111</v>
      </c>
      <c r="D190" s="2"/>
      <c r="E190" s="2">
        <v>33.636363636363633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170804130260</v>
      </c>
      <c r="C191" s="5">
        <v>37.777777777777779</v>
      </c>
      <c r="D191" s="2"/>
      <c r="E191" s="2">
        <v>38.18181818181818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170804130262</v>
      </c>
      <c r="C192" s="5">
        <v>33.333333333333336</v>
      </c>
      <c r="D192" s="2"/>
      <c r="E192" s="2">
        <v>31.818181818181817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170804130263</v>
      </c>
      <c r="C193" s="5">
        <v>36.666666666666664</v>
      </c>
      <c r="D193" s="2"/>
      <c r="E193" s="2">
        <v>34.545454545454547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170804130264</v>
      </c>
      <c r="C194" s="5">
        <v>42.222222222222221</v>
      </c>
      <c r="D194" s="2"/>
      <c r="E194" s="2">
        <v>36.363636363636367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170804130265</v>
      </c>
      <c r="C195" s="5">
        <v>33.333333333333336</v>
      </c>
      <c r="D195" s="2"/>
      <c r="E195" s="2">
        <v>38.18181818181818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170804130266</v>
      </c>
      <c r="C196" s="5">
        <v>32.222222222222221</v>
      </c>
      <c r="D196" s="2"/>
      <c r="E196" s="2">
        <v>30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170804130267</v>
      </c>
      <c r="C197" s="5">
        <v>38.888888888888886</v>
      </c>
      <c r="D197" s="2"/>
      <c r="E197" s="2">
        <v>37.272727272727273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170804130269</v>
      </c>
      <c r="C198" s="5">
        <v>37.777777777777779</v>
      </c>
      <c r="D198" s="2"/>
      <c r="E198" s="2">
        <v>34.545454545454547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170804130270</v>
      </c>
      <c r="C199" s="5">
        <v>33.333333333333336</v>
      </c>
      <c r="D199" s="2"/>
      <c r="E199" s="2">
        <v>30.90909090909091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170804130271</v>
      </c>
      <c r="C200" s="5">
        <v>44.444444444444443</v>
      </c>
      <c r="D200" s="2"/>
      <c r="E200" s="2">
        <v>41.81818181818182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170804130272</v>
      </c>
      <c r="C201" s="5">
        <v>38.888888888888886</v>
      </c>
      <c r="D201" s="2"/>
      <c r="E201" s="2">
        <v>28.181818181818183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170804130273</v>
      </c>
      <c r="C202" s="5">
        <v>41.111111111111114</v>
      </c>
      <c r="D202" s="2"/>
      <c r="E202" s="2">
        <v>40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170804130274</v>
      </c>
      <c r="C203" s="5">
        <v>32.222222222222221</v>
      </c>
      <c r="D203" s="2"/>
      <c r="E203" s="2">
        <v>27.272727272727273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170804130275</v>
      </c>
      <c r="C204" s="5">
        <v>31.111111111111111</v>
      </c>
      <c r="D204" s="2"/>
      <c r="E204" s="2">
        <v>30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170804130276</v>
      </c>
      <c r="C205" s="5">
        <v>34.444444444444443</v>
      </c>
      <c r="D205" s="2"/>
      <c r="E205" s="2">
        <v>32.727272727272727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170804130279</v>
      </c>
      <c r="C206" s="5">
        <v>27.777777777777779</v>
      </c>
      <c r="D206" s="2"/>
      <c r="E206" s="2">
        <v>28.181818181818183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170804130280</v>
      </c>
      <c r="C207" s="5">
        <v>37.777777777777779</v>
      </c>
      <c r="D207" s="2"/>
      <c r="E207" s="2">
        <v>39.090909090909093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170804130281</v>
      </c>
      <c r="C208" s="5">
        <v>42.222222222222221</v>
      </c>
      <c r="D208" s="2"/>
      <c r="E208" s="2">
        <v>39.090909090909093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170804130283</v>
      </c>
      <c r="C209" s="5">
        <v>43.333333333333336</v>
      </c>
      <c r="D209" s="2"/>
      <c r="E209" s="2">
        <v>42.727272727272727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170804130284</v>
      </c>
      <c r="C210" s="5">
        <v>40</v>
      </c>
      <c r="D210" s="2"/>
      <c r="E210" s="2">
        <v>40.909090909090907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170804130285</v>
      </c>
      <c r="C211" s="5">
        <v>42.222222222222221</v>
      </c>
      <c r="D211" s="2"/>
      <c r="E211" s="2">
        <v>40.909090909090907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170804130286</v>
      </c>
      <c r="C212" s="5">
        <v>46.666666666666664</v>
      </c>
      <c r="D212" s="2"/>
      <c r="E212" s="2">
        <v>40.909090909090907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170804130287</v>
      </c>
      <c r="C213" s="5">
        <v>38.888888888888886</v>
      </c>
      <c r="D213" s="2"/>
      <c r="E213" s="2">
        <v>39.090909090909093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170804130288</v>
      </c>
      <c r="C214" s="5">
        <v>37.777777777777779</v>
      </c>
      <c r="D214" s="2"/>
      <c r="E214" s="2">
        <v>40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170804130289</v>
      </c>
      <c r="C215" s="5">
        <v>33.333333333333336</v>
      </c>
      <c r="D215" s="2"/>
      <c r="E215" s="2">
        <v>30.90909090909091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170804130291</v>
      </c>
      <c r="C216" s="5">
        <v>41.111111111111114</v>
      </c>
      <c r="D216" s="2"/>
      <c r="E216" s="2">
        <v>38.18181818181818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170804130292</v>
      </c>
      <c r="C217" s="5">
        <v>40</v>
      </c>
      <c r="D217" s="2"/>
      <c r="E217" s="2">
        <v>34.545454545454547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170804130293</v>
      </c>
      <c r="C218" s="5">
        <v>37.777777777777779</v>
      </c>
      <c r="D218" s="2"/>
      <c r="E218" s="2">
        <v>32.727272727272727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170804130294</v>
      </c>
      <c r="C219" s="5">
        <v>38.888888888888886</v>
      </c>
      <c r="D219" s="2"/>
      <c r="E219" s="2">
        <v>29.09090909090909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170804130295</v>
      </c>
      <c r="C220" s="5">
        <v>44.444444444444443</v>
      </c>
      <c r="D220" s="2"/>
      <c r="E220" s="2">
        <v>37.272727272727273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170804130296</v>
      </c>
      <c r="C221" s="5">
        <v>40</v>
      </c>
      <c r="D221" s="2"/>
      <c r="E221" s="2">
        <v>27.272727272727273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170804130297</v>
      </c>
      <c r="C222" s="5">
        <v>38.888888888888886</v>
      </c>
      <c r="D222" s="2"/>
      <c r="E222" s="2">
        <v>35.454545454545453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170804130298</v>
      </c>
      <c r="C223" s="5">
        <v>32.222222222222221</v>
      </c>
      <c r="D223" s="2"/>
      <c r="E223" s="2">
        <v>30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170804130299</v>
      </c>
      <c r="C224" s="5">
        <v>35.555555555555557</v>
      </c>
      <c r="D224" s="2"/>
      <c r="E224" s="2">
        <v>35.454545454545453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170804130300</v>
      </c>
      <c r="C225" s="5">
        <v>37.777777777777779</v>
      </c>
      <c r="D225" s="2"/>
      <c r="E225" s="2">
        <v>35.454545454545453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170804130302</v>
      </c>
      <c r="C226" s="5">
        <v>35.555555555555557</v>
      </c>
      <c r="D226" s="2"/>
      <c r="E226" s="2">
        <v>32.727272727272727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170804130303</v>
      </c>
      <c r="C227" s="5">
        <v>38.888888888888886</v>
      </c>
      <c r="D227" s="2"/>
      <c r="E227" s="2">
        <v>34.545454545454547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170804130304</v>
      </c>
      <c r="C228" s="5">
        <v>36.666666666666664</v>
      </c>
      <c r="D228" s="2"/>
      <c r="E228" s="2">
        <v>36.363636363636367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170804130306</v>
      </c>
      <c r="C229" s="5">
        <v>37.777777777777779</v>
      </c>
      <c r="D229" s="2"/>
      <c r="E229" s="2">
        <v>38.18181818181818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170804130307</v>
      </c>
      <c r="C230" s="5">
        <v>42.222222222222221</v>
      </c>
      <c r="D230" s="2"/>
      <c r="E230" s="2">
        <v>41.81818181818182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170804130308</v>
      </c>
      <c r="C231" s="5">
        <v>36.666666666666664</v>
      </c>
      <c r="D231" s="2"/>
      <c r="E231" s="2">
        <v>36.363636363636367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170804130309</v>
      </c>
      <c r="C232" s="5">
        <v>35.555555555555557</v>
      </c>
      <c r="D232" s="2"/>
      <c r="E232" s="2">
        <v>35.454545454545453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170804130310</v>
      </c>
      <c r="C233" s="5">
        <v>36.666666666666664</v>
      </c>
      <c r="D233" s="2"/>
      <c r="E233" s="2">
        <v>35.454545454545453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170804130311</v>
      </c>
      <c r="C234" s="5">
        <v>46.666666666666664</v>
      </c>
      <c r="D234" s="2"/>
      <c r="E234" s="2">
        <v>40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170804130312</v>
      </c>
      <c r="C235" s="5">
        <v>47.777777777777779</v>
      </c>
      <c r="D235" s="2"/>
      <c r="E235" s="2">
        <v>34.545454545454547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170804130314</v>
      </c>
      <c r="C236" s="5">
        <v>47.777777777777779</v>
      </c>
      <c r="D236" s="2"/>
      <c r="E236" s="2">
        <v>41.81818181818182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170804130315</v>
      </c>
      <c r="C237" s="5">
        <v>43.333333333333336</v>
      </c>
      <c r="D237" s="2"/>
      <c r="E237" s="2">
        <v>29.09090909090909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170804130317</v>
      </c>
      <c r="C238" s="5">
        <v>47.777777777777779</v>
      </c>
      <c r="D238" s="2"/>
      <c r="E238" s="2">
        <v>30.90909090909091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170804130318</v>
      </c>
      <c r="C239" s="5">
        <v>30</v>
      </c>
      <c r="D239" s="2"/>
      <c r="E239" s="2">
        <v>30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170804130319</v>
      </c>
      <c r="C240" s="5">
        <v>35.555555555555557</v>
      </c>
      <c r="D240" s="2"/>
      <c r="E240" s="2">
        <v>34.545454545454547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170804130320</v>
      </c>
      <c r="C241" s="5">
        <v>44.444444444444443</v>
      </c>
      <c r="D241" s="2"/>
      <c r="E241" s="2">
        <v>39.090909090909093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170804130322</v>
      </c>
      <c r="C242" s="5">
        <v>38.888888888888886</v>
      </c>
      <c r="D242" s="2"/>
      <c r="E242" s="2">
        <v>39.090909090909093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170804130323</v>
      </c>
      <c r="C243" s="5">
        <v>38.888888888888886</v>
      </c>
      <c r="D243" s="2"/>
      <c r="E243" s="2">
        <v>20.90909090909091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170804130324</v>
      </c>
      <c r="C244" s="5">
        <v>45.555555555555557</v>
      </c>
      <c r="D244" s="2"/>
      <c r="E244" s="2">
        <v>34.545454545454547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170804130325</v>
      </c>
      <c r="C245" s="5">
        <v>45.555555555555557</v>
      </c>
      <c r="D245" s="2"/>
      <c r="E245" s="2">
        <v>34.545454545454547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170804130326</v>
      </c>
      <c r="C246" s="5">
        <v>44.444444444444443</v>
      </c>
      <c r="D246" s="2"/>
      <c r="E246" s="2">
        <v>31.818181818181817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170804130327</v>
      </c>
      <c r="C247" s="5">
        <v>44.444444444444443</v>
      </c>
      <c r="D247" s="2"/>
      <c r="E247" s="2">
        <v>36.363636363636367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170804130328</v>
      </c>
      <c r="C248" s="5">
        <v>43.333333333333336</v>
      </c>
      <c r="D248" s="2"/>
      <c r="E248" s="2">
        <v>30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170804130329</v>
      </c>
      <c r="C249" s="5">
        <v>43.333333333333336</v>
      </c>
      <c r="D249" s="2"/>
      <c r="E249" s="2">
        <v>30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170804130330</v>
      </c>
      <c r="C250" s="5">
        <v>40</v>
      </c>
      <c r="D250" s="2"/>
      <c r="E250" s="2">
        <v>35.454545454545453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170804130331</v>
      </c>
      <c r="C251" s="5">
        <v>46.666666666666664</v>
      </c>
      <c r="D251" s="2"/>
      <c r="E251" s="2">
        <v>43.636363636363633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170804130332</v>
      </c>
      <c r="C252" s="5">
        <v>24.444444444444443</v>
      </c>
      <c r="D252" s="2"/>
      <c r="E252" s="2">
        <v>30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170804130333</v>
      </c>
      <c r="C253" s="5">
        <v>37.777777777777779</v>
      </c>
      <c r="D253" s="2"/>
      <c r="E253" s="2">
        <v>32.727272727272727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170804130334</v>
      </c>
      <c r="C254" s="5">
        <v>47.777777777777779</v>
      </c>
      <c r="D254" s="2"/>
      <c r="E254" s="2">
        <v>35.454545454545453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170804130336</v>
      </c>
      <c r="C255" s="5">
        <v>45.555555555555557</v>
      </c>
      <c r="D255" s="2"/>
      <c r="E255" s="2">
        <v>32.727272727272727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170804130337</v>
      </c>
      <c r="C256" s="5">
        <v>35.555555555555557</v>
      </c>
      <c r="D256" s="2"/>
      <c r="E256" s="2">
        <v>35.454545454545453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170804130338</v>
      </c>
      <c r="C257" s="5">
        <v>47.777777777777779</v>
      </c>
      <c r="D257" s="2"/>
      <c r="E257" s="2">
        <v>36.363636363636367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170804130339</v>
      </c>
      <c r="C258" s="5">
        <v>46.666666666666664</v>
      </c>
      <c r="D258" s="2"/>
      <c r="E258" s="2">
        <v>40.909090909090907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170804130341</v>
      </c>
      <c r="C259" s="5">
        <v>37.777777777777779</v>
      </c>
      <c r="D259" s="2"/>
      <c r="E259" s="2">
        <v>38.18181818181818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170804130342</v>
      </c>
      <c r="C260" s="5">
        <v>45.555555555555557</v>
      </c>
      <c r="D260" s="2"/>
      <c r="E260" s="2">
        <v>30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170804130343</v>
      </c>
      <c r="C261" s="5">
        <v>43.333333333333336</v>
      </c>
      <c r="D261" s="2"/>
      <c r="E261" s="2">
        <v>38.18181818181818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170804130344</v>
      </c>
      <c r="C262" s="5">
        <v>40</v>
      </c>
      <c r="D262" s="2"/>
      <c r="E262" s="2">
        <v>29.09090909090909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170804130345</v>
      </c>
      <c r="C263" s="5">
        <v>42.222222222222221</v>
      </c>
      <c r="D263" s="2"/>
      <c r="E263" s="2">
        <v>30.90909090909091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170804130346</v>
      </c>
      <c r="C264" s="5">
        <v>35.555555555555557</v>
      </c>
      <c r="D264" s="2"/>
      <c r="E264" s="2">
        <v>36.363636363636367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170804130347</v>
      </c>
      <c r="C265" s="5">
        <v>47.777777777777779</v>
      </c>
      <c r="D265" s="2"/>
      <c r="E265" s="2">
        <v>35.454545454545453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170804130348</v>
      </c>
      <c r="C266" s="5">
        <v>42.222222222222221</v>
      </c>
      <c r="D266" s="2"/>
      <c r="E266" s="2">
        <v>30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170804130349</v>
      </c>
      <c r="C267" s="5">
        <v>47.777777777777779</v>
      </c>
      <c r="D267" s="2"/>
      <c r="E267" s="2">
        <v>41.81818181818182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170804130350</v>
      </c>
      <c r="C268" s="5">
        <v>40</v>
      </c>
      <c r="D268" s="2"/>
      <c r="E268" s="2">
        <v>33.636363636363633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170804130351</v>
      </c>
      <c r="C269" s="5">
        <v>45.555555555555557</v>
      </c>
      <c r="D269" s="2"/>
      <c r="E269" s="2">
        <v>34.545454545454547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170804130353</v>
      </c>
      <c r="C270" s="5">
        <v>41.111111111111114</v>
      </c>
      <c r="D270" s="2"/>
      <c r="E270" s="2">
        <v>33.636363636363633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170804130354</v>
      </c>
      <c r="C271" s="5">
        <v>38.888888888888886</v>
      </c>
      <c r="D271" s="2"/>
      <c r="E271" s="2">
        <v>30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170804130356</v>
      </c>
      <c r="C272" s="5">
        <v>48.888888888888886</v>
      </c>
      <c r="D272" s="2"/>
      <c r="E272" s="2">
        <v>35.454545454545453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170804130357</v>
      </c>
      <c r="C273" s="5">
        <v>44.444444444444443</v>
      </c>
      <c r="D273" s="2"/>
      <c r="E273" s="2">
        <v>36.363636363636367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170804130358</v>
      </c>
      <c r="C274" s="5">
        <v>43.333333333333336</v>
      </c>
      <c r="D274" s="2"/>
      <c r="E274" s="2">
        <v>32.727272727272727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170804130359</v>
      </c>
      <c r="C275" s="5">
        <v>44.444444444444443</v>
      </c>
      <c r="D275" s="2"/>
      <c r="E275" s="2">
        <v>40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170804130360</v>
      </c>
      <c r="C276" s="5">
        <v>43.333333333333336</v>
      </c>
      <c r="D276" s="2"/>
      <c r="E276" s="2">
        <v>40.909090909090907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170804130361</v>
      </c>
      <c r="C277" s="5">
        <v>43.333333333333336</v>
      </c>
      <c r="D277" s="2"/>
      <c r="E277" s="2">
        <v>30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170804130362</v>
      </c>
      <c r="C278" s="5">
        <v>48.888888888888886</v>
      </c>
      <c r="D278" s="2"/>
      <c r="E278" s="2">
        <v>41.81818181818182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>
        <v>269</v>
      </c>
      <c r="B279" s="4">
        <v>170804130363</v>
      </c>
      <c r="C279" s="5">
        <v>42.222222222222221</v>
      </c>
      <c r="D279" s="2"/>
      <c r="E279" s="2">
        <v>40.909090909090907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>
        <v>270</v>
      </c>
      <c r="B280" s="4">
        <v>170804130364</v>
      </c>
      <c r="C280" s="5">
        <v>46.666666666666664</v>
      </c>
      <c r="D280" s="2"/>
      <c r="E280" s="2">
        <v>38.18181818181818</v>
      </c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>
        <v>271</v>
      </c>
      <c r="B281" s="4">
        <v>170804130365</v>
      </c>
      <c r="C281" s="5">
        <v>43.333333333333336</v>
      </c>
      <c r="D281" s="2"/>
      <c r="E281" s="2">
        <v>40.909090909090907</v>
      </c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2"/>
      <c r="B282" s="4"/>
      <c r="C282" s="5"/>
      <c r="D282" s="2"/>
      <c r="E282" s="5"/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D1B2C-45D0-4F6B-B613-B84ADA12D6DA}">
  <dimension ref="A1:T323"/>
  <sheetViews>
    <sheetView topLeftCell="H4" workbookViewId="0">
      <selection activeCell="H15" sqref="H15:T15"/>
    </sheetView>
  </sheetViews>
  <sheetFormatPr defaultRowHeight="15" x14ac:dyDescent="0.25"/>
  <cols>
    <col min="2" max="2" width="16.28515625" customWidth="1"/>
    <col min="5" max="5" width="9.140625" customWidth="1"/>
    <col min="6" max="6" width="11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281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282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270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283</v>
      </c>
      <c r="B5" s="173"/>
      <c r="C5" s="173"/>
      <c r="D5" s="173"/>
      <c r="E5" s="174"/>
      <c r="F5" s="69"/>
      <c r="G5" s="26" t="s">
        <v>38</v>
      </c>
      <c r="H5" s="40">
        <f>D12</f>
        <v>93.594306049822066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70.818505338078296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82.206405693950188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63" t="s">
        <v>18</v>
      </c>
      <c r="I10" s="63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36.666666666666664</v>
      </c>
      <c r="D11" s="3">
        <f>COUNTIF(C11:C291,"&gt;="&amp;D10)</f>
        <v>263</v>
      </c>
      <c r="E11" s="121">
        <v>30</v>
      </c>
      <c r="F11" s="95">
        <f>COUNTIF(E11:E291,"&gt;="&amp;F10)</f>
        <v>199</v>
      </c>
      <c r="G11" s="108" t="s">
        <v>5</v>
      </c>
      <c r="H11" s="26">
        <v>3</v>
      </c>
      <c r="I11" s="26">
        <v>3</v>
      </c>
      <c r="J11" s="26">
        <v>1</v>
      </c>
      <c r="K11" s="26"/>
      <c r="L11" s="26"/>
      <c r="M11" s="26"/>
      <c r="N11" s="26">
        <v>1</v>
      </c>
      <c r="O11" s="26">
        <v>1</v>
      </c>
      <c r="P11" s="26">
        <v>1</v>
      </c>
      <c r="Q11" s="26">
        <v>3</v>
      </c>
      <c r="R11" s="26">
        <v>2</v>
      </c>
      <c r="S11" s="26"/>
      <c r="T11" s="26"/>
    </row>
    <row r="12" spans="1:20" ht="15.75" x14ac:dyDescent="0.25">
      <c r="A12" s="2">
        <v>2</v>
      </c>
      <c r="B12" s="4">
        <v>170804130004</v>
      </c>
      <c r="C12" s="121">
        <v>41.111111111111114</v>
      </c>
      <c r="D12" s="96">
        <f>(263/281)*100</f>
        <v>93.594306049822066</v>
      </c>
      <c r="E12" s="121">
        <v>33.636363636363633</v>
      </c>
      <c r="F12" s="97">
        <f>(199/281)*100</f>
        <v>70.818505338078296</v>
      </c>
      <c r="G12" s="108" t="s">
        <v>4</v>
      </c>
      <c r="H12" s="62">
        <v>3</v>
      </c>
      <c r="I12" s="62">
        <v>3</v>
      </c>
      <c r="J12" s="26">
        <v>1</v>
      </c>
      <c r="K12" s="26">
        <v>1</v>
      </c>
      <c r="L12" s="26">
        <v>1</v>
      </c>
      <c r="M12" s="26">
        <v>1</v>
      </c>
      <c r="N12" s="26">
        <v>1</v>
      </c>
      <c r="O12" s="26">
        <v>1</v>
      </c>
      <c r="P12" s="26">
        <v>2</v>
      </c>
      <c r="Q12" s="26">
        <v>3</v>
      </c>
      <c r="R12" s="26">
        <v>3</v>
      </c>
      <c r="S12" s="26">
        <v>1</v>
      </c>
      <c r="T12" s="26">
        <v>1</v>
      </c>
    </row>
    <row r="13" spans="1:20" ht="15.75" x14ac:dyDescent="0.25">
      <c r="A13" s="2">
        <v>3</v>
      </c>
      <c r="B13" s="4">
        <v>170804130005</v>
      </c>
      <c r="C13" s="121">
        <v>41.111111111111114</v>
      </c>
      <c r="D13" s="96"/>
      <c r="E13" s="121">
        <v>33.636363636363633</v>
      </c>
      <c r="F13" s="131"/>
      <c r="G13" s="108" t="s">
        <v>3</v>
      </c>
      <c r="H13" s="62">
        <v>2</v>
      </c>
      <c r="I13" s="62">
        <v>3</v>
      </c>
      <c r="J13" s="26">
        <v>1</v>
      </c>
      <c r="K13" s="26">
        <v>1</v>
      </c>
      <c r="L13" s="26">
        <v>1</v>
      </c>
      <c r="M13" s="26">
        <v>1</v>
      </c>
      <c r="N13" s="26">
        <v>1</v>
      </c>
      <c r="O13" s="26">
        <v>1</v>
      </c>
      <c r="P13" s="26">
        <v>2</v>
      </c>
      <c r="Q13" s="26">
        <v>3</v>
      </c>
      <c r="R13" s="26">
        <v>3</v>
      </c>
      <c r="S13" s="26">
        <v>1</v>
      </c>
      <c r="T13" s="26">
        <v>1</v>
      </c>
    </row>
    <row r="14" spans="1:20" ht="15.75" x14ac:dyDescent="0.25">
      <c r="A14" s="2">
        <v>4</v>
      </c>
      <c r="B14" s="4">
        <v>170804130006</v>
      </c>
      <c r="C14" s="121">
        <v>38.888888888888886</v>
      </c>
      <c r="D14" s="3"/>
      <c r="E14" s="121">
        <v>31.818181818181817</v>
      </c>
      <c r="F14" s="109"/>
      <c r="G14" s="101" t="s">
        <v>2</v>
      </c>
      <c r="H14" s="59">
        <f t="shared" ref="H14:T14" si="0">AVERAGE(H11:H13)</f>
        <v>2.6666666666666665</v>
      </c>
      <c r="I14" s="59">
        <f t="shared" si="0"/>
        <v>3</v>
      </c>
      <c r="J14" s="59">
        <f t="shared" si="0"/>
        <v>1</v>
      </c>
      <c r="K14" s="59">
        <f t="shared" si="0"/>
        <v>1</v>
      </c>
      <c r="L14" s="59">
        <f t="shared" si="0"/>
        <v>1</v>
      </c>
      <c r="M14" s="59">
        <f t="shared" si="0"/>
        <v>1</v>
      </c>
      <c r="N14" s="59">
        <f t="shared" si="0"/>
        <v>1</v>
      </c>
      <c r="O14" s="59">
        <f t="shared" si="0"/>
        <v>1</v>
      </c>
      <c r="P14" s="59">
        <f t="shared" si="0"/>
        <v>1.6666666666666667</v>
      </c>
      <c r="Q14" s="59">
        <f t="shared" si="0"/>
        <v>3</v>
      </c>
      <c r="R14" s="59">
        <f t="shared" si="0"/>
        <v>2.6666666666666665</v>
      </c>
      <c r="S14" s="59">
        <f t="shared" si="0"/>
        <v>1</v>
      </c>
      <c r="T14" s="59">
        <f t="shared" si="0"/>
        <v>1</v>
      </c>
    </row>
    <row r="15" spans="1:20" ht="15.75" x14ac:dyDescent="0.25">
      <c r="A15" s="2">
        <v>5</v>
      </c>
      <c r="B15" s="4">
        <v>170804130009</v>
      </c>
      <c r="C15" s="121">
        <v>36.666666666666664</v>
      </c>
      <c r="D15" s="3"/>
      <c r="E15" s="121">
        <v>30</v>
      </c>
      <c r="F15" s="109"/>
      <c r="G15" s="102" t="s">
        <v>1</v>
      </c>
      <c r="H15" s="103">
        <f>(89.14)*H14/100</f>
        <v>2.3770666666666664</v>
      </c>
      <c r="I15" s="103">
        <f t="shared" ref="I15:T15" si="1">(89.14)*I14/100</f>
        <v>2.6742000000000004</v>
      </c>
      <c r="J15" s="103">
        <f t="shared" si="1"/>
        <v>0.89139999999999997</v>
      </c>
      <c r="K15" s="103">
        <f t="shared" si="1"/>
        <v>0.89139999999999997</v>
      </c>
      <c r="L15" s="103">
        <f t="shared" si="1"/>
        <v>0.89139999999999997</v>
      </c>
      <c r="M15" s="103">
        <f t="shared" si="1"/>
        <v>0.89139999999999997</v>
      </c>
      <c r="N15" s="103">
        <f t="shared" si="1"/>
        <v>0.89139999999999997</v>
      </c>
      <c r="O15" s="103">
        <f t="shared" si="1"/>
        <v>0.89139999999999997</v>
      </c>
      <c r="P15" s="103">
        <f t="shared" si="1"/>
        <v>1.4856666666666667</v>
      </c>
      <c r="Q15" s="103">
        <f t="shared" si="1"/>
        <v>2.6742000000000004</v>
      </c>
      <c r="R15" s="103">
        <f t="shared" si="1"/>
        <v>2.3770666666666664</v>
      </c>
      <c r="S15" s="103">
        <f t="shared" si="1"/>
        <v>0.89139999999999997</v>
      </c>
      <c r="T15" s="103">
        <f t="shared" si="1"/>
        <v>0.89139999999999997</v>
      </c>
    </row>
    <row r="16" spans="1:20" x14ac:dyDescent="0.25">
      <c r="A16" s="2">
        <v>6</v>
      </c>
      <c r="B16" s="4">
        <v>170804130010</v>
      </c>
      <c r="C16" s="121">
        <v>42.222222222222221</v>
      </c>
      <c r="D16" s="3"/>
      <c r="E16" s="121">
        <v>34.545454545454547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170804130012</v>
      </c>
      <c r="C17" s="121">
        <v>34.444444444444443</v>
      </c>
      <c r="D17" s="3"/>
      <c r="E17" s="121">
        <v>28.181818181818183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8.8888888888888893</v>
      </c>
      <c r="D18" s="3"/>
      <c r="E18" s="121">
        <v>7.2727272727272725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44.444444444444443</v>
      </c>
      <c r="D19" s="3"/>
      <c r="E19" s="121">
        <v>36.363636363636367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35.555555555555557</v>
      </c>
      <c r="D20" s="3"/>
      <c r="E20" s="121">
        <v>29.09090909090909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35.555555555555557</v>
      </c>
      <c r="D21" s="3"/>
      <c r="E21" s="121">
        <v>29.09090909090909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36.666666666666664</v>
      </c>
      <c r="D22" s="3"/>
      <c r="E22" s="121">
        <v>30</v>
      </c>
      <c r="F22" s="49"/>
      <c r="G22" s="2"/>
      <c r="H22" s="105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34.444444444444443</v>
      </c>
      <c r="D23" s="3"/>
      <c r="E23" s="121">
        <v>28.181818181818183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37.777777777777779</v>
      </c>
      <c r="D24" s="3"/>
      <c r="E24" s="121">
        <v>30.90909090909091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38.888888888888886</v>
      </c>
      <c r="D25" s="3"/>
      <c r="E25" s="121">
        <v>31.818181818181817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43.333333333333336</v>
      </c>
      <c r="D26" s="112"/>
      <c r="E26" s="121">
        <v>35.454545454545453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38.888888888888886</v>
      </c>
      <c r="D27" s="3"/>
      <c r="E27" s="121">
        <v>31.818181818181817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41.111111111111114</v>
      </c>
      <c r="D28" s="3"/>
      <c r="E28" s="121">
        <v>33.636363636363633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41.111111111111114</v>
      </c>
      <c r="D29" s="3"/>
      <c r="E29" s="121">
        <v>33.636363636363633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32.222222222222221</v>
      </c>
      <c r="D30" s="3"/>
      <c r="E30" s="121">
        <v>26.363636363636363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33.333333333333336</v>
      </c>
      <c r="D31" s="3"/>
      <c r="E31" s="121">
        <v>27.272727272727273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34.444444444444443</v>
      </c>
      <c r="D32" s="3"/>
      <c r="E32" s="121">
        <v>28.181818181818183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38.888888888888886</v>
      </c>
      <c r="D33" s="3"/>
      <c r="E33" s="121">
        <v>31.818181818181817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28.888888888888889</v>
      </c>
      <c r="D34" s="3"/>
      <c r="E34" s="121">
        <v>23.636363636363637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30</v>
      </c>
      <c r="D35" s="3"/>
      <c r="E35" s="121">
        <v>24.545454545454547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33.333333333333336</v>
      </c>
      <c r="D36" s="3"/>
      <c r="E36" s="121">
        <v>27.272727272727273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38.888888888888886</v>
      </c>
      <c r="D37" s="3"/>
      <c r="E37" s="121">
        <v>31.818181818181817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41.111111111111114</v>
      </c>
      <c r="D38" s="3"/>
      <c r="E38" s="121">
        <v>33.636363636363633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27.777777777777779</v>
      </c>
      <c r="D39" s="3"/>
      <c r="E39" s="121">
        <v>22.727272727272727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41.111111111111114</v>
      </c>
      <c r="D40" s="3"/>
      <c r="E40" s="121">
        <v>33.636363636363633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40</v>
      </c>
      <c r="D41" s="3"/>
      <c r="E41" s="121">
        <v>32.727272727272727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30</v>
      </c>
      <c r="D42" s="3"/>
      <c r="E42" s="121">
        <v>24.545454545454547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34.444444444444443</v>
      </c>
      <c r="D43" s="3"/>
      <c r="E43" s="121">
        <v>28.181818181818183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37.777777777777779</v>
      </c>
      <c r="D44" s="3"/>
      <c r="E44" s="121">
        <v>30.90909090909091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25.555555555555557</v>
      </c>
      <c r="D45" s="3"/>
      <c r="E45" s="121">
        <v>20.90909090909091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38.888888888888886</v>
      </c>
      <c r="D46" s="3"/>
      <c r="E46" s="121">
        <v>31.818181818181817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40</v>
      </c>
      <c r="D47" s="3"/>
      <c r="E47" s="121">
        <v>32.727272727272727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47.777777777777779</v>
      </c>
      <c r="D48" s="3"/>
      <c r="E48" s="121">
        <v>39.090909090909093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42.222222222222221</v>
      </c>
      <c r="D49" s="3"/>
      <c r="E49" s="121">
        <v>34.545454545454547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37.777777777777779</v>
      </c>
      <c r="D50" s="3"/>
      <c r="E50" s="121">
        <v>30.90909090909091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42.222222222222221</v>
      </c>
      <c r="D51" s="3"/>
      <c r="E51" s="121">
        <v>34.545454545454547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38.888888888888886</v>
      </c>
      <c r="D52" s="3"/>
      <c r="E52" s="121">
        <v>31.818181818181817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40</v>
      </c>
      <c r="D53" s="112"/>
      <c r="E53" s="121">
        <v>32.727272727272727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40</v>
      </c>
      <c r="D54" s="112"/>
      <c r="E54" s="121">
        <v>32.727272727272727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40</v>
      </c>
      <c r="D55" s="3"/>
      <c r="E55" s="121">
        <v>32.727272727272727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35.555555555555557</v>
      </c>
      <c r="D56" s="3"/>
      <c r="E56" s="121">
        <v>29.09090909090909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35.555555555555557</v>
      </c>
      <c r="D57" s="3"/>
      <c r="E57" s="121">
        <v>29.09090909090909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41.111111111111114</v>
      </c>
      <c r="D58" s="3"/>
      <c r="E58" s="121">
        <v>33.636363636363633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40</v>
      </c>
      <c r="D59" s="3"/>
      <c r="E59" s="121">
        <v>32.727272727272727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37.777777777777779</v>
      </c>
      <c r="D60" s="3"/>
      <c r="E60" s="121">
        <v>30.90909090909091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42.222222222222221</v>
      </c>
      <c r="D61" s="3"/>
      <c r="E61" s="121">
        <v>34.545454545454547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38.888888888888886</v>
      </c>
      <c r="D62" s="3"/>
      <c r="E62" s="121">
        <v>31.818181818181817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40</v>
      </c>
      <c r="D63" s="3"/>
      <c r="E63" s="121">
        <v>32.727272727272727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36.666666666666664</v>
      </c>
      <c r="D64" s="3"/>
      <c r="E64" s="121">
        <v>30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44.444444444444443</v>
      </c>
      <c r="D65" s="3"/>
      <c r="E65" s="121">
        <v>36.363636363636367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170804130093</v>
      </c>
      <c r="C66" s="121">
        <v>28.888888888888889</v>
      </c>
      <c r="D66" s="3"/>
      <c r="E66" s="121">
        <v>23.636363636363637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170804130094</v>
      </c>
      <c r="C67" s="121">
        <v>33.333333333333336</v>
      </c>
      <c r="D67" s="3"/>
      <c r="E67" s="121">
        <v>27.272727272727273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170804130096</v>
      </c>
      <c r="C68" s="121">
        <v>8.8888888888888893</v>
      </c>
      <c r="D68" s="3"/>
      <c r="E68" s="121">
        <v>7.2727272727272725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170804130097</v>
      </c>
      <c r="C69" s="121">
        <v>45.555555555555557</v>
      </c>
      <c r="D69" s="3"/>
      <c r="E69" s="121">
        <v>37.272727272727273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170804130099</v>
      </c>
      <c r="C70" s="121">
        <v>45.555555555555557</v>
      </c>
      <c r="D70" s="3"/>
      <c r="E70" s="121">
        <v>37.272727272727273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170804130101</v>
      </c>
      <c r="C71" s="121">
        <v>21.111111111111111</v>
      </c>
      <c r="D71" s="3"/>
      <c r="E71" s="121">
        <v>17.272727272727273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170804130102</v>
      </c>
      <c r="C72" s="121">
        <v>38.888888888888886</v>
      </c>
      <c r="D72" s="3"/>
      <c r="E72" s="121">
        <v>31.818181818181817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170804130103</v>
      </c>
      <c r="C73" s="121">
        <v>36.666666666666664</v>
      </c>
      <c r="D73" s="3"/>
      <c r="E73" s="121">
        <v>30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170804130104</v>
      </c>
      <c r="C74" s="121">
        <v>36.666666666666664</v>
      </c>
      <c r="D74" s="3"/>
      <c r="E74" s="121">
        <v>30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170804130105</v>
      </c>
      <c r="C75" s="121">
        <v>37.777777777777779</v>
      </c>
      <c r="D75" s="3"/>
      <c r="E75" s="121">
        <v>30.90909090909091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170804130106</v>
      </c>
      <c r="C76" s="121">
        <v>38.888888888888886</v>
      </c>
      <c r="D76" s="3"/>
      <c r="E76" s="121">
        <v>31.818181818181817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170804130107</v>
      </c>
      <c r="C77" s="121">
        <v>41.111111111111114</v>
      </c>
      <c r="D77" s="3"/>
      <c r="E77" s="121">
        <v>33.636363636363633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170804130108</v>
      </c>
      <c r="C78" s="121">
        <v>40</v>
      </c>
      <c r="D78" s="3"/>
      <c r="E78" s="121">
        <v>32.727272727272727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170804130109</v>
      </c>
      <c r="C79" s="121">
        <v>25.555555555555557</v>
      </c>
      <c r="D79" s="3"/>
      <c r="E79" s="121">
        <v>20.90909090909091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170804130110</v>
      </c>
      <c r="C80" s="121">
        <v>30</v>
      </c>
      <c r="D80" s="3"/>
      <c r="E80" s="121">
        <v>24.545454545454547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170804130112</v>
      </c>
      <c r="C81" s="121">
        <v>41.111111111111114</v>
      </c>
      <c r="D81" s="112"/>
      <c r="E81" s="121">
        <v>33.636363636363633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170804130113</v>
      </c>
      <c r="C82" s="121">
        <v>37.777777777777779</v>
      </c>
      <c r="D82" s="112"/>
      <c r="E82" s="121">
        <v>30.90909090909091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 t="s">
        <v>0</v>
      </c>
      <c r="C83" s="121">
        <v>40</v>
      </c>
      <c r="D83" s="3"/>
      <c r="E83" s="121">
        <v>32.727272727272727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170804130118</v>
      </c>
      <c r="C84" s="121">
        <v>38.888888888888886</v>
      </c>
      <c r="D84" s="5"/>
      <c r="E84" s="121">
        <v>31.818181818181817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170804130119</v>
      </c>
      <c r="C85" s="121">
        <v>38.888888888888886</v>
      </c>
      <c r="D85" s="115"/>
      <c r="E85" s="121">
        <v>31.818181818181817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170804130120</v>
      </c>
      <c r="C86" s="121">
        <v>38.888888888888886</v>
      </c>
      <c r="D86" s="5"/>
      <c r="E86" s="121">
        <v>31.818181818181817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170804130123</v>
      </c>
      <c r="C87" s="121">
        <v>43.333333333333336</v>
      </c>
      <c r="D87" s="116"/>
      <c r="E87" s="121">
        <v>35.454545454545453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170804130124</v>
      </c>
      <c r="C88" s="121">
        <v>35.555555555555557</v>
      </c>
      <c r="D88" s="5"/>
      <c r="E88" s="121">
        <v>29.09090909090909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170804130125</v>
      </c>
      <c r="C89" s="121">
        <v>36.666666666666664</v>
      </c>
      <c r="D89" s="5"/>
      <c r="E89" s="121">
        <v>30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170804130126</v>
      </c>
      <c r="C90" s="121">
        <v>47.777777777777779</v>
      </c>
      <c r="D90" s="5"/>
      <c r="E90" s="121">
        <v>39.090909090909093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170804130127</v>
      </c>
      <c r="C91" s="121">
        <v>32.222222222222221</v>
      </c>
      <c r="D91" s="5"/>
      <c r="E91" s="121">
        <v>26.363636363636363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170804130128</v>
      </c>
      <c r="C92" s="121">
        <v>36.666666666666664</v>
      </c>
      <c r="D92" s="5"/>
      <c r="E92" s="121">
        <v>30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170804130131</v>
      </c>
      <c r="C93" s="121">
        <v>36.666666666666664</v>
      </c>
      <c r="D93" s="5"/>
      <c r="E93" s="121">
        <v>30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170804130132</v>
      </c>
      <c r="C94" s="121">
        <v>34.444444444444443</v>
      </c>
      <c r="D94" s="5"/>
      <c r="E94" s="121">
        <v>28.181818181818183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170804130133</v>
      </c>
      <c r="C95" s="121">
        <v>34.444444444444443</v>
      </c>
      <c r="D95" s="5"/>
      <c r="E95" s="121">
        <v>28.181818181818183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170804130134</v>
      </c>
      <c r="C96" s="121">
        <v>38.888888888888886</v>
      </c>
      <c r="D96" s="5"/>
      <c r="E96" s="121">
        <v>31.818181818181817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170804130135</v>
      </c>
      <c r="C97" s="121">
        <v>34.444444444444443</v>
      </c>
      <c r="D97" s="5"/>
      <c r="E97" s="121">
        <v>28.181818181818183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170804130136</v>
      </c>
      <c r="C98" s="121">
        <v>38.888888888888886</v>
      </c>
      <c r="D98" s="5"/>
      <c r="E98" s="121">
        <v>31.818181818181817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170804130137</v>
      </c>
      <c r="C99" s="121">
        <v>38.888888888888886</v>
      </c>
      <c r="D99" s="5"/>
      <c r="E99" s="121">
        <v>31.818181818181817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170804130139</v>
      </c>
      <c r="C100" s="121">
        <v>42.222222222222221</v>
      </c>
      <c r="D100" s="5"/>
      <c r="E100" s="121">
        <v>34.545454545454547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170804130140</v>
      </c>
      <c r="C101" s="121">
        <v>47.777777777777779</v>
      </c>
      <c r="D101" s="5"/>
      <c r="E101" s="121">
        <v>39.090909090909093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170804130142</v>
      </c>
      <c r="C102" s="121">
        <v>35.555555555555557</v>
      </c>
      <c r="D102" s="5"/>
      <c r="E102" s="121">
        <v>29.09090909090909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170804130143</v>
      </c>
      <c r="C103" s="121">
        <v>42.222222222222221</v>
      </c>
      <c r="D103" s="5"/>
      <c r="E103" s="121">
        <v>34.545454545454547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170804130144</v>
      </c>
      <c r="C104" s="121">
        <v>34.444444444444443</v>
      </c>
      <c r="D104" s="2"/>
      <c r="E104" s="121">
        <v>28.181818181818183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170804130145</v>
      </c>
      <c r="C105" s="121">
        <v>35.555555555555557</v>
      </c>
      <c r="D105" s="2"/>
      <c r="E105" s="121">
        <v>29.09090909090909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170804130146</v>
      </c>
      <c r="C106" s="121">
        <v>34.444444444444443</v>
      </c>
      <c r="D106" s="2"/>
      <c r="E106" s="121">
        <v>28.181818181818183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170804130147</v>
      </c>
      <c r="C107" s="121">
        <v>43.333333333333336</v>
      </c>
      <c r="D107" s="2"/>
      <c r="E107" s="121">
        <v>35.454545454545453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170804130148</v>
      </c>
      <c r="C108" s="121">
        <v>35.555555555555557</v>
      </c>
      <c r="D108" s="2"/>
      <c r="E108" s="121">
        <v>29.09090909090909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170804130149</v>
      </c>
      <c r="C109" s="121">
        <v>35.555555555555557</v>
      </c>
      <c r="D109" s="2"/>
      <c r="E109" s="121">
        <v>29.09090909090909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170804130150</v>
      </c>
      <c r="C110" s="121">
        <v>38.888888888888886</v>
      </c>
      <c r="D110" s="2"/>
      <c r="E110" s="121">
        <v>31.818181818181817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170804130151</v>
      </c>
      <c r="C111" s="121">
        <v>35.555555555555557</v>
      </c>
      <c r="D111" s="2"/>
      <c r="E111" s="121">
        <v>29.09090909090909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170804130152</v>
      </c>
      <c r="C112" s="121">
        <v>47.777777777777779</v>
      </c>
      <c r="D112" s="2"/>
      <c r="E112" s="121">
        <v>39.090909090909093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170804130154</v>
      </c>
      <c r="C113" s="121">
        <v>43.333333333333336</v>
      </c>
      <c r="D113" s="2"/>
      <c r="E113" s="121">
        <v>35.454545454545453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170804130155</v>
      </c>
      <c r="C114" s="121">
        <v>41.111111111111114</v>
      </c>
      <c r="D114" s="2"/>
      <c r="E114" s="121">
        <v>33.636363636363633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170804130157</v>
      </c>
      <c r="C115" s="121">
        <v>35.555555555555557</v>
      </c>
      <c r="D115" s="2"/>
      <c r="E115" s="121">
        <v>29.09090909090909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170804130158</v>
      </c>
      <c r="C116" s="121">
        <v>36.666666666666664</v>
      </c>
      <c r="D116" s="2"/>
      <c r="E116" s="121">
        <v>30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170804130159</v>
      </c>
      <c r="C117" s="121">
        <v>37.777777777777779</v>
      </c>
      <c r="D117" s="2"/>
      <c r="E117" s="121">
        <v>30.90909090909091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170804130160</v>
      </c>
      <c r="C118" s="121">
        <v>44.444444444444443</v>
      </c>
      <c r="D118" s="2"/>
      <c r="E118" s="121">
        <v>36.363636363636367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170804130161</v>
      </c>
      <c r="C119" s="121">
        <v>33.333333333333336</v>
      </c>
      <c r="D119" s="2"/>
      <c r="E119" s="121">
        <v>27.272727272727273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170804130162</v>
      </c>
      <c r="C120" s="121">
        <v>46.666666666666664</v>
      </c>
      <c r="D120" s="2"/>
      <c r="E120" s="121">
        <v>38.18181818181818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170804130163</v>
      </c>
      <c r="C121" s="121">
        <v>38.888888888888886</v>
      </c>
      <c r="D121" s="2"/>
      <c r="E121" s="121">
        <v>31.818181818181817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170804130166</v>
      </c>
      <c r="C122" s="121">
        <v>13.333333333333334</v>
      </c>
      <c r="D122" s="2"/>
      <c r="E122" s="121">
        <v>10.909090909090908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170804130167</v>
      </c>
      <c r="C123" s="121">
        <v>47.777777777777779</v>
      </c>
      <c r="D123" s="2"/>
      <c r="E123" s="121">
        <v>39.090909090909093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170804130168</v>
      </c>
      <c r="C124" s="121">
        <v>37.777777777777779</v>
      </c>
      <c r="D124" s="2"/>
      <c r="E124" s="121">
        <v>30.90909090909091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170804130169</v>
      </c>
      <c r="C125" s="121">
        <v>41.111111111111114</v>
      </c>
      <c r="D125" s="2"/>
      <c r="E125" s="121">
        <v>33.636363636363633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170804130171</v>
      </c>
      <c r="C126" s="121">
        <v>15.555555555555555</v>
      </c>
      <c r="D126" s="2"/>
      <c r="E126" s="121">
        <v>12.727272727272727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170804130172</v>
      </c>
      <c r="C127" s="121">
        <v>38.888888888888886</v>
      </c>
      <c r="D127" s="2"/>
      <c r="E127" s="121">
        <v>31.818181818181817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170804130173</v>
      </c>
      <c r="C128" s="121">
        <v>36.666666666666664</v>
      </c>
      <c r="D128" s="2"/>
      <c r="E128" s="121">
        <v>30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170804130174</v>
      </c>
      <c r="C129" s="121">
        <v>35.555555555555557</v>
      </c>
      <c r="D129" s="2"/>
      <c r="E129" s="121">
        <v>29.09090909090909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170804130176</v>
      </c>
      <c r="C130" s="121">
        <v>42.222222222222221</v>
      </c>
      <c r="D130" s="2"/>
      <c r="E130" s="121">
        <v>34.545454545454547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170804130177</v>
      </c>
      <c r="C131" s="121">
        <v>46.666666666666664</v>
      </c>
      <c r="D131" s="2"/>
      <c r="E131" s="121">
        <v>38.18181818181818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170804130178</v>
      </c>
      <c r="C132" s="121">
        <v>30</v>
      </c>
      <c r="D132" s="2"/>
      <c r="E132" s="121">
        <v>24.545454545454547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170804130179</v>
      </c>
      <c r="C133" s="121">
        <v>36.666666666666664</v>
      </c>
      <c r="D133" s="2"/>
      <c r="E133" s="121">
        <v>30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170804130180</v>
      </c>
      <c r="C134" s="121">
        <v>44.444444444444443</v>
      </c>
      <c r="D134" s="2"/>
      <c r="E134" s="121">
        <v>36.363636363636367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170804130181</v>
      </c>
      <c r="C135" s="121">
        <v>38.888888888888886</v>
      </c>
      <c r="D135" s="2"/>
      <c r="E135" s="121">
        <v>31.818181818181817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170804130183</v>
      </c>
      <c r="C136" s="121">
        <v>41.111111111111114</v>
      </c>
      <c r="D136" s="2"/>
      <c r="E136" s="121">
        <v>33.636363636363633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170804130185</v>
      </c>
      <c r="C137" s="121">
        <v>42.222222222222221</v>
      </c>
      <c r="D137" s="2"/>
      <c r="E137" s="121">
        <v>34.545454545454547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170804130186</v>
      </c>
      <c r="C138" s="121">
        <v>43.333333333333336</v>
      </c>
      <c r="D138" s="2"/>
      <c r="E138" s="121">
        <v>35.454545454545453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170804130187</v>
      </c>
      <c r="C139" s="121">
        <v>36.666666666666664</v>
      </c>
      <c r="D139" s="2"/>
      <c r="E139" s="121">
        <v>30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170804130188</v>
      </c>
      <c r="C140" s="121">
        <v>45.555555555555557</v>
      </c>
      <c r="D140" s="2"/>
      <c r="E140" s="121">
        <v>37.272727272727273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170804130189</v>
      </c>
      <c r="C141" s="121">
        <v>46.666666666666664</v>
      </c>
      <c r="D141" s="2"/>
      <c r="E141" s="121">
        <v>38.18181818181818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170804130190</v>
      </c>
      <c r="C142" s="121">
        <v>43.333333333333336</v>
      </c>
      <c r="D142" s="2"/>
      <c r="E142" s="121">
        <v>35.454545454545453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170804130191</v>
      </c>
      <c r="C143" s="121">
        <v>44.444444444444443</v>
      </c>
      <c r="D143" s="2"/>
      <c r="E143" s="121">
        <v>36.363636363636367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170804130192</v>
      </c>
      <c r="C144" s="121">
        <v>34.444444444444443</v>
      </c>
      <c r="D144" s="2"/>
      <c r="E144" s="121">
        <v>28.181818181818183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170804130195</v>
      </c>
      <c r="C145" s="121">
        <v>47.777777777777779</v>
      </c>
      <c r="D145" s="2"/>
      <c r="E145" s="121">
        <v>39.090909090909093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170804130196</v>
      </c>
      <c r="C146" s="121">
        <v>32.222222222222221</v>
      </c>
      <c r="D146" s="2"/>
      <c r="E146" s="121">
        <v>26.363636363636363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170804130197</v>
      </c>
      <c r="C147" s="121">
        <v>34.444444444444443</v>
      </c>
      <c r="D147" s="2"/>
      <c r="E147" s="121">
        <v>28.181818181818183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170804130198</v>
      </c>
      <c r="C148" s="121">
        <v>37.777777777777779</v>
      </c>
      <c r="D148" s="2"/>
      <c r="E148" s="121">
        <v>30.90909090909091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170804130199</v>
      </c>
      <c r="C149" s="121">
        <v>40</v>
      </c>
      <c r="D149" s="2"/>
      <c r="E149" s="121">
        <v>32.727272727272727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170804130200</v>
      </c>
      <c r="C150" s="121">
        <v>42.222222222222221</v>
      </c>
      <c r="D150" s="2"/>
      <c r="E150" s="121">
        <v>34.545454545454547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170804130202</v>
      </c>
      <c r="C151" s="121">
        <v>42.222222222222221</v>
      </c>
      <c r="D151" s="2"/>
      <c r="E151" s="121">
        <v>34.545454545454547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170804130203</v>
      </c>
      <c r="C152" s="121">
        <v>41.111111111111114</v>
      </c>
      <c r="D152" s="2"/>
      <c r="E152" s="121">
        <v>33.636363636363633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170804130204</v>
      </c>
      <c r="C153" s="121">
        <v>37.777777777777779</v>
      </c>
      <c r="D153" s="2"/>
      <c r="E153" s="121">
        <v>30.90909090909091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170804130205</v>
      </c>
      <c r="C154" s="121">
        <v>33.333333333333336</v>
      </c>
      <c r="D154" s="2"/>
      <c r="E154" s="121">
        <v>27.272727272727273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170804130206</v>
      </c>
      <c r="C155" s="121">
        <v>37.777777777777779</v>
      </c>
      <c r="D155" s="2"/>
      <c r="E155" s="121">
        <v>30.90909090909091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170804130207</v>
      </c>
      <c r="C156" s="121">
        <v>43.333333333333336</v>
      </c>
      <c r="D156" s="2"/>
      <c r="E156" s="121">
        <v>35.454545454545453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170804130208</v>
      </c>
      <c r="C157" s="121">
        <v>44.444444444444443</v>
      </c>
      <c r="D157" s="2"/>
      <c r="E157" s="121">
        <v>36.363636363636367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170804130209</v>
      </c>
      <c r="C158" s="121">
        <v>48.888888888888886</v>
      </c>
      <c r="D158" s="2"/>
      <c r="E158" s="121">
        <v>40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170804130211</v>
      </c>
      <c r="C159" s="121">
        <v>45.555555555555557</v>
      </c>
      <c r="D159" s="2"/>
      <c r="E159" s="121">
        <v>37.272727272727273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170804130212</v>
      </c>
      <c r="C160" s="121">
        <v>37.777777777777779</v>
      </c>
      <c r="D160" s="2"/>
      <c r="E160" s="121">
        <v>30.90909090909091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170804130213</v>
      </c>
      <c r="C161" s="121">
        <v>37.777777777777779</v>
      </c>
      <c r="D161" s="2"/>
      <c r="E161" s="121">
        <v>30.90909090909091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170804130214</v>
      </c>
      <c r="C162" s="121">
        <v>42.222222222222221</v>
      </c>
      <c r="D162" s="2"/>
      <c r="E162" s="121">
        <v>34.545454545454547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170804130216</v>
      </c>
      <c r="C163" s="121">
        <v>36.666666666666664</v>
      </c>
      <c r="D163" s="2"/>
      <c r="E163" s="121">
        <v>30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170804130217</v>
      </c>
      <c r="C164" s="121">
        <v>44.444444444444443</v>
      </c>
      <c r="D164" s="2"/>
      <c r="E164" s="121">
        <v>36.363636363636367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170804130218</v>
      </c>
      <c r="C165" s="121">
        <v>40</v>
      </c>
      <c r="D165" s="2"/>
      <c r="E165" s="121">
        <v>32.727272727272727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170804130220</v>
      </c>
      <c r="C166" s="121">
        <v>34.444444444444443</v>
      </c>
      <c r="D166" s="2"/>
      <c r="E166" s="121">
        <v>28.181818181818183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170804130221</v>
      </c>
      <c r="C167" s="121">
        <v>48.888888888888886</v>
      </c>
      <c r="D167" s="2"/>
      <c r="E167" s="121">
        <v>40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170804130222</v>
      </c>
      <c r="C168" s="121">
        <v>41.111111111111114</v>
      </c>
      <c r="D168" s="2"/>
      <c r="E168" s="121">
        <v>33.636363636363633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170804130223</v>
      </c>
      <c r="C169" s="121">
        <v>42.222222222222221</v>
      </c>
      <c r="D169" s="2"/>
      <c r="E169" s="121">
        <v>34.545454545454547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170804130224</v>
      </c>
      <c r="C170" s="121">
        <v>45.555555555555557</v>
      </c>
      <c r="D170" s="2"/>
      <c r="E170" s="121">
        <v>37.272727272727273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170804130226</v>
      </c>
      <c r="C171" s="121">
        <v>33.333333333333336</v>
      </c>
      <c r="D171" s="2"/>
      <c r="E171" s="121">
        <v>27.272727272727273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170804130227</v>
      </c>
      <c r="C172" s="121">
        <v>41.111111111111114</v>
      </c>
      <c r="D172" s="2"/>
      <c r="E172" s="121">
        <v>33.636363636363633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170804130228</v>
      </c>
      <c r="C173" s="121">
        <v>35.555555555555557</v>
      </c>
      <c r="D173" s="2"/>
      <c r="E173" s="121">
        <v>29.09090909090909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170804130229</v>
      </c>
      <c r="C174" s="121">
        <v>37.777777777777779</v>
      </c>
      <c r="D174" s="2"/>
      <c r="E174" s="121">
        <v>30.90909090909091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170804130231</v>
      </c>
      <c r="C175" s="121">
        <v>45.555555555555557</v>
      </c>
      <c r="D175" s="2"/>
      <c r="E175" s="121">
        <v>37.272727272727273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170804130233</v>
      </c>
      <c r="C176" s="121">
        <v>47.777777777777779</v>
      </c>
      <c r="D176" s="2"/>
      <c r="E176" s="121">
        <v>39.090909090909093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170804130234</v>
      </c>
      <c r="C177" s="121">
        <v>44.444444444444443</v>
      </c>
      <c r="D177" s="2"/>
      <c r="E177" s="121">
        <v>36.363636363636367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170804130241</v>
      </c>
      <c r="C178" s="121">
        <v>30</v>
      </c>
      <c r="D178" s="2"/>
      <c r="E178" s="121">
        <v>24.545454545454547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170804130242</v>
      </c>
      <c r="C179" s="121">
        <v>45.555555555555557</v>
      </c>
      <c r="D179" s="2"/>
      <c r="E179" s="121">
        <v>37.272727272727273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170804130243</v>
      </c>
      <c r="C180" s="121">
        <v>37.777777777777779</v>
      </c>
      <c r="D180" s="2"/>
      <c r="E180" s="121">
        <v>30.90909090909091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170804130244</v>
      </c>
      <c r="C181" s="121">
        <v>41.111111111111114</v>
      </c>
      <c r="D181" s="2"/>
      <c r="E181" s="121">
        <v>33.636363636363633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170804130245</v>
      </c>
      <c r="C182" s="121">
        <v>42.222222222222221</v>
      </c>
      <c r="D182" s="2"/>
      <c r="E182" s="121">
        <v>34.545454545454547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170804130246</v>
      </c>
      <c r="C183" s="121">
        <v>24.444444444444443</v>
      </c>
      <c r="D183" s="2"/>
      <c r="E183" s="121">
        <v>20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170804130247</v>
      </c>
      <c r="C184" s="121">
        <v>25.555555555555557</v>
      </c>
      <c r="D184" s="2"/>
      <c r="E184" s="121">
        <v>20.90909090909091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170804130248</v>
      </c>
      <c r="C185" s="121">
        <v>44.444444444444443</v>
      </c>
      <c r="D185" s="2"/>
      <c r="E185" s="121">
        <v>36.363636363636367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170804130249</v>
      </c>
      <c r="C186" s="121">
        <v>38.888888888888886</v>
      </c>
      <c r="D186" s="2"/>
      <c r="E186" s="121">
        <v>31.818181818181817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170804130250</v>
      </c>
      <c r="C187" s="121">
        <v>25.555555555555557</v>
      </c>
      <c r="D187" s="2"/>
      <c r="E187" s="121">
        <v>20.90909090909091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170804130251</v>
      </c>
      <c r="C188" s="121">
        <v>45.555555555555557</v>
      </c>
      <c r="D188" s="2"/>
      <c r="E188" s="121">
        <v>37.272727272727273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170804130253</v>
      </c>
      <c r="C189" s="121">
        <v>31.111111111111111</v>
      </c>
      <c r="D189" s="2"/>
      <c r="E189" s="121">
        <v>25.454545454545453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170804130254</v>
      </c>
      <c r="C190" s="121">
        <v>38.888888888888886</v>
      </c>
      <c r="D190" s="2"/>
      <c r="E190" s="121">
        <v>31.818181818181817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170804130255</v>
      </c>
      <c r="C191" s="121">
        <v>46.666666666666664</v>
      </c>
      <c r="D191" s="2"/>
      <c r="E191" s="121">
        <v>38.18181818181818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170804130256</v>
      </c>
      <c r="C192" s="121">
        <v>44.444444444444443</v>
      </c>
      <c r="D192" s="2"/>
      <c r="E192" s="121">
        <v>36.363636363636367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170804130257</v>
      </c>
      <c r="C193" s="121">
        <v>33.333333333333336</v>
      </c>
      <c r="D193" s="2"/>
      <c r="E193" s="121">
        <v>27.272727272727273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170804130258</v>
      </c>
      <c r="C194" s="121">
        <v>42.222222222222221</v>
      </c>
      <c r="D194" s="2"/>
      <c r="E194" s="121">
        <v>34.545454545454547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170804130259</v>
      </c>
      <c r="C195" s="121">
        <v>27.777777777777779</v>
      </c>
      <c r="D195" s="2"/>
      <c r="E195" s="121">
        <v>22.727272727272727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170804130260</v>
      </c>
      <c r="C196" s="121">
        <v>38.888888888888886</v>
      </c>
      <c r="D196" s="2"/>
      <c r="E196" s="121">
        <v>31.818181818181817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170804130262</v>
      </c>
      <c r="C197" s="121">
        <v>36.666666666666664</v>
      </c>
      <c r="D197" s="2"/>
      <c r="E197" s="121">
        <v>30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170804130263</v>
      </c>
      <c r="C198" s="121">
        <v>41.111111111111114</v>
      </c>
      <c r="D198" s="2"/>
      <c r="E198" s="121">
        <v>33.636363636363633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170804130264</v>
      </c>
      <c r="C199" s="121">
        <v>42.222222222222221</v>
      </c>
      <c r="D199" s="2"/>
      <c r="E199" s="121">
        <v>34.545454545454547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170804130265</v>
      </c>
      <c r="C200" s="121">
        <v>33.333333333333336</v>
      </c>
      <c r="D200" s="2"/>
      <c r="E200" s="121">
        <v>27.272727272727273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170804130266</v>
      </c>
      <c r="C201" s="121">
        <v>31.111111111111111</v>
      </c>
      <c r="D201" s="2"/>
      <c r="E201" s="121">
        <v>25.454545454545453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170804130267</v>
      </c>
      <c r="C202" s="121">
        <v>41.111111111111114</v>
      </c>
      <c r="D202" s="2"/>
      <c r="E202" s="121">
        <v>33.636363636363633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170804130269</v>
      </c>
      <c r="C203" s="121">
        <v>41.111111111111114</v>
      </c>
      <c r="D203" s="2"/>
      <c r="E203" s="121">
        <v>33.636363636363633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170804130270</v>
      </c>
      <c r="C204" s="121">
        <v>32.222222222222221</v>
      </c>
      <c r="D204" s="2"/>
      <c r="E204" s="121">
        <v>26.363636363636363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170804130271</v>
      </c>
      <c r="C205" s="121">
        <v>45.555555555555557</v>
      </c>
      <c r="D205" s="2"/>
      <c r="E205" s="121">
        <v>37.272727272727273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170804130272</v>
      </c>
      <c r="C206" s="121">
        <v>41.111111111111114</v>
      </c>
      <c r="D206" s="2"/>
      <c r="E206" s="121">
        <v>33.636363636363633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170804130273</v>
      </c>
      <c r="C207" s="121">
        <v>45.555555555555557</v>
      </c>
      <c r="D207" s="2"/>
      <c r="E207" s="121">
        <v>37.272727272727273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170804130274</v>
      </c>
      <c r="C208" s="121">
        <v>37.777777777777779</v>
      </c>
      <c r="D208" s="2"/>
      <c r="E208" s="121">
        <v>30.90909090909091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170804130275</v>
      </c>
      <c r="C209" s="121">
        <v>27.777777777777779</v>
      </c>
      <c r="D209" s="2"/>
      <c r="E209" s="121">
        <v>22.727272727272727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170804130276</v>
      </c>
      <c r="C210" s="121">
        <v>46.666666666666664</v>
      </c>
      <c r="D210" s="2"/>
      <c r="E210" s="121">
        <v>38.18181818181818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170804130277</v>
      </c>
      <c r="C211" s="121">
        <v>31.111111111111111</v>
      </c>
      <c r="D211" s="2"/>
      <c r="E211" s="121">
        <v>25.454545454545453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170804130279</v>
      </c>
      <c r="C212" s="121">
        <v>30</v>
      </c>
      <c r="D212" s="2"/>
      <c r="E212" s="121">
        <v>24.545454545454547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170804130280</v>
      </c>
      <c r="C213" s="121">
        <v>42.222222222222221</v>
      </c>
      <c r="D213" s="2"/>
      <c r="E213" s="121">
        <v>34.545454545454547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170804130281</v>
      </c>
      <c r="C214" s="121">
        <v>43.333333333333336</v>
      </c>
      <c r="D214" s="2"/>
      <c r="E214" s="121">
        <v>35.454545454545453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170804130282</v>
      </c>
      <c r="C215" s="121">
        <v>17.777777777777779</v>
      </c>
      <c r="D215" s="2"/>
      <c r="E215" s="121">
        <v>14.545454545454545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170804130283</v>
      </c>
      <c r="C216" s="121">
        <v>48.888888888888886</v>
      </c>
      <c r="D216" s="2"/>
      <c r="E216" s="121">
        <v>40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170804130284</v>
      </c>
      <c r="C217" s="121">
        <v>45.555555555555557</v>
      </c>
      <c r="D217" s="2"/>
      <c r="E217" s="121">
        <v>37.272727272727273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170804130285</v>
      </c>
      <c r="C218" s="121">
        <v>43.333333333333336</v>
      </c>
      <c r="D218" s="2"/>
      <c r="E218" s="121">
        <v>35.454545454545453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170804130286</v>
      </c>
      <c r="C219" s="121">
        <v>32.222222222222221</v>
      </c>
      <c r="D219" s="2"/>
      <c r="E219" s="121">
        <v>26.363636363636363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170804130287</v>
      </c>
      <c r="C220" s="121">
        <v>40</v>
      </c>
      <c r="D220" s="2"/>
      <c r="E220" s="121">
        <v>32.727272727272727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170804130288</v>
      </c>
      <c r="C221" s="121">
        <v>38.888888888888886</v>
      </c>
      <c r="D221" s="2"/>
      <c r="E221" s="121">
        <v>31.818181818181817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170804130289</v>
      </c>
      <c r="C222" s="121">
        <v>33.333333333333336</v>
      </c>
      <c r="D222" s="2"/>
      <c r="E222" s="121">
        <v>27.272727272727273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170804130291</v>
      </c>
      <c r="C223" s="121">
        <v>41.111111111111114</v>
      </c>
      <c r="D223" s="2"/>
      <c r="E223" s="121">
        <v>33.636363636363633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170804130292</v>
      </c>
      <c r="C224" s="121">
        <v>42.222222222222221</v>
      </c>
      <c r="D224" s="2"/>
      <c r="E224" s="121">
        <v>34.545454545454547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170804130293</v>
      </c>
      <c r="C225" s="121">
        <v>41.111111111111114</v>
      </c>
      <c r="D225" s="2"/>
      <c r="E225" s="121">
        <v>33.636363636363633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170804130294</v>
      </c>
      <c r="C226" s="121">
        <v>30</v>
      </c>
      <c r="D226" s="2"/>
      <c r="E226" s="121">
        <v>24.545454545454547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170804130295</v>
      </c>
      <c r="C227" s="121">
        <v>46.666666666666664</v>
      </c>
      <c r="D227" s="2"/>
      <c r="E227" s="121">
        <v>38.18181818181818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170804130296</v>
      </c>
      <c r="C228" s="121">
        <v>40</v>
      </c>
      <c r="D228" s="2"/>
      <c r="E228" s="121">
        <v>32.727272727272727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170804130297</v>
      </c>
      <c r="C229" s="121">
        <v>46.666666666666664</v>
      </c>
      <c r="D229" s="2"/>
      <c r="E229" s="121">
        <v>38.18181818181818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170804130298</v>
      </c>
      <c r="C230" s="121">
        <v>30</v>
      </c>
      <c r="D230" s="2"/>
      <c r="E230" s="121">
        <v>24.545454545454547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170804130299</v>
      </c>
      <c r="C231" s="121">
        <v>45.555555555555557</v>
      </c>
      <c r="D231" s="2"/>
      <c r="E231" s="121">
        <v>37.272727272727273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170804130300</v>
      </c>
      <c r="C232" s="121">
        <v>38.888888888888886</v>
      </c>
      <c r="D232" s="2"/>
      <c r="E232" s="121">
        <v>31.818181818181817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170804130301</v>
      </c>
      <c r="C233" s="121">
        <v>8.8888888888888893</v>
      </c>
      <c r="D233" s="2"/>
      <c r="E233" s="121">
        <v>7.2727272727272725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170804130302</v>
      </c>
      <c r="C234" s="121">
        <v>42.222222222222221</v>
      </c>
      <c r="D234" s="2"/>
      <c r="E234" s="121">
        <v>34.545454545454547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170804130303</v>
      </c>
      <c r="C235" s="121">
        <v>35.555555555555557</v>
      </c>
      <c r="D235" s="2"/>
      <c r="E235" s="121">
        <v>29.09090909090909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170804130304</v>
      </c>
      <c r="C236" s="121">
        <v>45.555555555555557</v>
      </c>
      <c r="D236" s="2"/>
      <c r="E236" s="121">
        <v>37.272727272727273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170804130306</v>
      </c>
      <c r="C237" s="121">
        <v>45.555555555555557</v>
      </c>
      <c r="D237" s="2"/>
      <c r="E237" s="121">
        <v>37.272727272727273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170804130307</v>
      </c>
      <c r="C238" s="121">
        <v>41.111111111111114</v>
      </c>
      <c r="D238" s="2"/>
      <c r="E238" s="121">
        <v>33.636363636363633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170804130308</v>
      </c>
      <c r="C239" s="121">
        <v>40</v>
      </c>
      <c r="D239" s="2"/>
      <c r="E239" s="121">
        <v>32.727272727272727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170804130309</v>
      </c>
      <c r="C240" s="121">
        <v>41.111111111111114</v>
      </c>
      <c r="D240" s="2"/>
      <c r="E240" s="121">
        <v>33.636363636363633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170804130310</v>
      </c>
      <c r="C241" s="121">
        <v>40</v>
      </c>
      <c r="D241" s="2"/>
      <c r="E241" s="121">
        <v>32.727272727272727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170804130311</v>
      </c>
      <c r="C242" s="121">
        <v>41.111111111111114</v>
      </c>
      <c r="D242" s="2"/>
      <c r="E242" s="121">
        <v>33.636363636363633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170804130312</v>
      </c>
      <c r="C243" s="121">
        <v>36.666666666666664</v>
      </c>
      <c r="D243" s="2"/>
      <c r="E243" s="121">
        <v>30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170804130313</v>
      </c>
      <c r="C244" s="121">
        <v>33.333333333333336</v>
      </c>
      <c r="D244" s="2"/>
      <c r="E244" s="121">
        <v>27.272727272727273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170804130314</v>
      </c>
      <c r="C245" s="121">
        <v>47.777777777777779</v>
      </c>
      <c r="D245" s="2"/>
      <c r="E245" s="121">
        <v>39.090909090909093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170804130315</v>
      </c>
      <c r="C246" s="121">
        <v>37.777777777777779</v>
      </c>
      <c r="D246" s="2"/>
      <c r="E246" s="121">
        <v>30.90909090909091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170804130317</v>
      </c>
      <c r="C247" s="121">
        <v>45.555555555555557</v>
      </c>
      <c r="D247" s="2"/>
      <c r="E247" s="121">
        <v>37.272727272727273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170804130318</v>
      </c>
      <c r="C248" s="121">
        <v>37.777777777777779</v>
      </c>
      <c r="D248" s="2"/>
      <c r="E248" s="121">
        <v>30.90909090909091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170804130319</v>
      </c>
      <c r="C249" s="121">
        <v>41.111111111111114</v>
      </c>
      <c r="D249" s="2"/>
      <c r="E249" s="121">
        <v>33.636363636363633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170804130320</v>
      </c>
      <c r="C250" s="121">
        <v>45.555555555555557</v>
      </c>
      <c r="D250" s="2"/>
      <c r="E250" s="121">
        <v>37.272727272727273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170804130322</v>
      </c>
      <c r="C251" s="121">
        <v>43.333333333333336</v>
      </c>
      <c r="D251" s="2"/>
      <c r="E251" s="121">
        <v>35.454545454545453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170804130323</v>
      </c>
      <c r="C252" s="121">
        <v>33.333333333333336</v>
      </c>
      <c r="D252" s="2"/>
      <c r="E252" s="121">
        <v>27.272727272727273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170804130324</v>
      </c>
      <c r="C253" s="121">
        <v>46.666666666666664</v>
      </c>
      <c r="D253" s="2"/>
      <c r="E253" s="121">
        <v>38.18181818181818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170804130325</v>
      </c>
      <c r="C254" s="121">
        <v>34.444444444444443</v>
      </c>
      <c r="D254" s="2"/>
      <c r="E254" s="121">
        <v>28.181818181818183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170804130326</v>
      </c>
      <c r="C255" s="121">
        <v>35.555555555555557</v>
      </c>
      <c r="D255" s="2"/>
      <c r="E255" s="121">
        <v>29.09090909090909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170804130327</v>
      </c>
      <c r="C256" s="121">
        <v>34.444444444444443</v>
      </c>
      <c r="D256" s="2"/>
      <c r="E256" s="121">
        <v>28.181818181818183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170804130328</v>
      </c>
      <c r="C257" s="121">
        <v>35.555555555555557</v>
      </c>
      <c r="D257" s="2"/>
      <c r="E257" s="121">
        <v>29.09090909090909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170804130329</v>
      </c>
      <c r="C258" s="121">
        <v>35.555555555555557</v>
      </c>
      <c r="D258" s="2"/>
      <c r="E258" s="121">
        <v>29.09090909090909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170804130330</v>
      </c>
      <c r="C259" s="121">
        <v>44.444444444444443</v>
      </c>
      <c r="D259" s="2"/>
      <c r="E259" s="121">
        <v>36.363636363636367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170804130331</v>
      </c>
      <c r="C260" s="121">
        <v>43.333333333333336</v>
      </c>
      <c r="D260" s="2"/>
      <c r="E260" s="121">
        <v>35.454545454545453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170804130332</v>
      </c>
      <c r="C261" s="121">
        <v>17.777777777777779</v>
      </c>
      <c r="D261" s="2"/>
      <c r="E261" s="121">
        <v>14.545454545454545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170804130333</v>
      </c>
      <c r="C262" s="121">
        <v>34.444444444444443</v>
      </c>
      <c r="D262" s="2"/>
      <c r="E262" s="121">
        <v>28.181818181818183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170804130334</v>
      </c>
      <c r="C263" s="121">
        <v>44.444444444444443</v>
      </c>
      <c r="D263" s="2"/>
      <c r="E263" s="121">
        <v>36.363636363636367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170804130336</v>
      </c>
      <c r="C264" s="121">
        <v>42.222222222222221</v>
      </c>
      <c r="D264" s="2"/>
      <c r="E264" s="121">
        <v>34.545454545454547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170804130337</v>
      </c>
      <c r="C265" s="121">
        <v>40</v>
      </c>
      <c r="D265" s="2"/>
      <c r="E265" s="121">
        <v>32.727272727272727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170804130338</v>
      </c>
      <c r="C266" s="121">
        <v>41.111111111111114</v>
      </c>
      <c r="D266" s="2"/>
      <c r="E266" s="121">
        <v>33.636363636363633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170804130339</v>
      </c>
      <c r="C267" s="121">
        <v>38.888888888888886</v>
      </c>
      <c r="D267" s="2"/>
      <c r="E267" s="121">
        <v>31.818181818181817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170804130340</v>
      </c>
      <c r="C268" s="121">
        <v>44.444444444444443</v>
      </c>
      <c r="D268" s="2"/>
      <c r="E268" s="121">
        <v>36.363636363636367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170804130341</v>
      </c>
      <c r="C269" s="121">
        <v>44.444444444444443</v>
      </c>
      <c r="D269" s="2"/>
      <c r="E269" s="121">
        <v>36.363636363636367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170804130342</v>
      </c>
      <c r="C270" s="121">
        <v>36.666666666666664</v>
      </c>
      <c r="D270" s="2"/>
      <c r="E270" s="121">
        <v>30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170804130343</v>
      </c>
      <c r="C271" s="121">
        <v>44.444444444444443</v>
      </c>
      <c r="D271" s="2"/>
      <c r="E271" s="121">
        <v>36.363636363636367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170804130344</v>
      </c>
      <c r="C272" s="121">
        <v>34.444444444444443</v>
      </c>
      <c r="D272" s="2"/>
      <c r="E272" s="121">
        <v>28.181818181818183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170804130345</v>
      </c>
      <c r="C273" s="121">
        <v>35.555555555555557</v>
      </c>
      <c r="D273" s="2"/>
      <c r="E273" s="121">
        <v>29.09090909090909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170804130346</v>
      </c>
      <c r="C274" s="121">
        <v>38.888888888888886</v>
      </c>
      <c r="D274" s="2"/>
      <c r="E274" s="121">
        <v>31.818181818181817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170804130347</v>
      </c>
      <c r="C275" s="121">
        <v>41.111111111111114</v>
      </c>
      <c r="D275" s="2"/>
      <c r="E275" s="121">
        <v>33.636363636363633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170804130348</v>
      </c>
      <c r="C276" s="121">
        <v>36.666666666666664</v>
      </c>
      <c r="D276" s="2"/>
      <c r="E276" s="121">
        <v>30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170804130349</v>
      </c>
      <c r="C277" s="121">
        <v>48.888888888888886</v>
      </c>
      <c r="D277" s="2"/>
      <c r="E277" s="121">
        <v>40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170804130350</v>
      </c>
      <c r="C278" s="121">
        <v>44.444444444444443</v>
      </c>
      <c r="D278" s="2"/>
      <c r="E278" s="121">
        <v>36.363636363636367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>
        <v>170804130351</v>
      </c>
      <c r="C279" s="121">
        <v>37.777777777777779</v>
      </c>
      <c r="D279" s="121"/>
      <c r="E279" s="121">
        <v>30.90909090909091</v>
      </c>
    </row>
    <row r="280" spans="1:20" x14ac:dyDescent="0.25">
      <c r="A280">
        <v>270</v>
      </c>
      <c r="B280" s="4">
        <v>170804130353</v>
      </c>
      <c r="C280" s="121">
        <v>37.777777777777779</v>
      </c>
      <c r="D280" s="121"/>
      <c r="E280" s="121">
        <v>30.90909090909091</v>
      </c>
    </row>
    <row r="281" spans="1:20" x14ac:dyDescent="0.25">
      <c r="A281">
        <v>271</v>
      </c>
      <c r="B281" s="4">
        <v>170804130354</v>
      </c>
      <c r="C281" s="121">
        <v>44.444444444444443</v>
      </c>
      <c r="D281" s="121"/>
      <c r="E281" s="121">
        <v>36.363636363636367</v>
      </c>
    </row>
    <row r="282" spans="1:20" x14ac:dyDescent="0.25">
      <c r="A282">
        <v>272</v>
      </c>
      <c r="B282" s="4">
        <v>170804130356</v>
      </c>
      <c r="C282" s="121">
        <v>41.111111111111114</v>
      </c>
      <c r="D282" s="121"/>
      <c r="E282" s="121">
        <v>33.636363636363633</v>
      </c>
    </row>
    <row r="283" spans="1:20" x14ac:dyDescent="0.25">
      <c r="A283">
        <v>273</v>
      </c>
      <c r="B283" s="4">
        <v>170804130357</v>
      </c>
      <c r="C283" s="121">
        <v>42.222222222222221</v>
      </c>
      <c r="D283" s="121"/>
      <c r="E283" s="121">
        <v>34.545454545454547</v>
      </c>
    </row>
    <row r="284" spans="1:20" x14ac:dyDescent="0.25">
      <c r="A284">
        <v>274</v>
      </c>
      <c r="B284" s="4">
        <v>170804130358</v>
      </c>
      <c r="C284" s="121">
        <v>34.444444444444443</v>
      </c>
      <c r="D284" s="121"/>
      <c r="E284" s="121">
        <v>28.181818181818183</v>
      </c>
    </row>
    <row r="285" spans="1:20" x14ac:dyDescent="0.25">
      <c r="A285">
        <v>275</v>
      </c>
      <c r="B285" s="4">
        <v>170804130359</v>
      </c>
      <c r="C285" s="121">
        <v>37.777777777777779</v>
      </c>
      <c r="D285" s="121"/>
      <c r="E285" s="121">
        <v>30.90909090909091</v>
      </c>
    </row>
    <row r="286" spans="1:20" x14ac:dyDescent="0.25">
      <c r="A286">
        <v>276</v>
      </c>
      <c r="B286" s="4">
        <v>170804130360</v>
      </c>
      <c r="C286" s="121">
        <v>43.333333333333336</v>
      </c>
      <c r="D286" s="121"/>
      <c r="E286" s="121">
        <v>35.454545454545453</v>
      </c>
    </row>
    <row r="287" spans="1:20" x14ac:dyDescent="0.25">
      <c r="A287">
        <v>277</v>
      </c>
      <c r="B287" s="4">
        <v>170804130361</v>
      </c>
      <c r="C287" s="121">
        <v>40</v>
      </c>
      <c r="D287" s="121"/>
      <c r="E287" s="121">
        <v>32.727272727272727</v>
      </c>
    </row>
    <row r="288" spans="1:20" x14ac:dyDescent="0.25">
      <c r="A288">
        <v>278</v>
      </c>
      <c r="B288" s="4">
        <v>170804130362</v>
      </c>
      <c r="C288" s="121">
        <v>44.444444444444443</v>
      </c>
      <c r="D288" s="121"/>
      <c r="E288" s="121">
        <v>36.363636363636367</v>
      </c>
    </row>
    <row r="289" spans="1:5" x14ac:dyDescent="0.25">
      <c r="A289">
        <v>279</v>
      </c>
      <c r="B289" s="4">
        <v>170804130363</v>
      </c>
      <c r="C289" s="121">
        <v>33.333333333333336</v>
      </c>
      <c r="D289" s="121"/>
      <c r="E289" s="121">
        <v>27.272727272727273</v>
      </c>
    </row>
    <row r="290" spans="1:5" x14ac:dyDescent="0.25">
      <c r="A290">
        <v>280</v>
      </c>
      <c r="B290" s="4">
        <v>170804130364</v>
      </c>
      <c r="C290" s="121">
        <v>33.333333333333336</v>
      </c>
      <c r="D290" s="121"/>
      <c r="E290" s="121">
        <v>27.272727272727273</v>
      </c>
    </row>
    <row r="291" spans="1:5" x14ac:dyDescent="0.25">
      <c r="A291">
        <v>281</v>
      </c>
      <c r="B291" s="4">
        <v>170804130365</v>
      </c>
      <c r="C291" s="121">
        <v>42.222222222222221</v>
      </c>
      <c r="D291" s="121"/>
      <c r="E291" s="121">
        <v>34.545454545454547</v>
      </c>
    </row>
    <row r="292" spans="1:5" x14ac:dyDescent="0.25">
      <c r="B292" s="219"/>
      <c r="C292" s="220"/>
      <c r="D292" s="220"/>
      <c r="E292" s="220"/>
    </row>
    <row r="293" spans="1:5" x14ac:dyDescent="0.25">
      <c r="B293" s="219"/>
      <c r="C293" s="220"/>
      <c r="D293" s="220"/>
      <c r="E293" s="220"/>
    </row>
    <row r="294" spans="1:5" x14ac:dyDescent="0.25">
      <c r="B294" s="219"/>
      <c r="C294" s="220"/>
      <c r="D294" s="220"/>
      <c r="E294" s="220"/>
    </row>
    <row r="295" spans="1:5" x14ac:dyDescent="0.25">
      <c r="B295" s="219"/>
      <c r="C295" s="220"/>
      <c r="D295" s="220"/>
      <c r="E295" s="220"/>
    </row>
    <row r="296" spans="1:5" x14ac:dyDescent="0.25">
      <c r="B296" s="219"/>
      <c r="C296" s="220"/>
      <c r="D296" s="220"/>
      <c r="E296" s="220"/>
    </row>
    <row r="297" spans="1:5" x14ac:dyDescent="0.25">
      <c r="B297" s="219"/>
      <c r="C297" s="220"/>
      <c r="D297" s="220"/>
      <c r="E297" s="220"/>
    </row>
    <row r="298" spans="1:5" x14ac:dyDescent="0.25">
      <c r="B298" s="219"/>
      <c r="C298" s="220"/>
      <c r="D298" s="220"/>
      <c r="E298" s="220"/>
    </row>
    <row r="299" spans="1:5" x14ac:dyDescent="0.25">
      <c r="B299" s="219"/>
      <c r="C299" s="220"/>
      <c r="D299" s="220"/>
      <c r="E299" s="220"/>
    </row>
    <row r="300" spans="1:5" x14ac:dyDescent="0.25">
      <c r="B300" s="219"/>
      <c r="C300" s="220"/>
      <c r="D300" s="220"/>
      <c r="E300" s="220"/>
    </row>
    <row r="301" spans="1:5" x14ac:dyDescent="0.25">
      <c r="B301" s="219"/>
      <c r="C301" s="220"/>
      <c r="D301" s="220"/>
      <c r="E301" s="220"/>
    </row>
    <row r="302" spans="1:5" x14ac:dyDescent="0.25">
      <c r="B302" s="219"/>
      <c r="C302" s="220"/>
      <c r="D302" s="220"/>
      <c r="E302" s="220"/>
    </row>
    <row r="303" spans="1:5" x14ac:dyDescent="0.25">
      <c r="B303" s="219"/>
      <c r="C303" s="220"/>
      <c r="D303" s="220"/>
      <c r="E303" s="220"/>
    </row>
    <row r="304" spans="1:5" x14ac:dyDescent="0.25">
      <c r="B304" s="219"/>
      <c r="C304" s="220"/>
      <c r="D304" s="220"/>
      <c r="E304" s="220"/>
    </row>
    <row r="305" spans="2:5" x14ac:dyDescent="0.25">
      <c r="B305" s="219"/>
      <c r="C305" s="220"/>
      <c r="D305" s="220"/>
      <c r="E305" s="220"/>
    </row>
    <row r="306" spans="2:5" x14ac:dyDescent="0.25">
      <c r="B306" s="219"/>
      <c r="C306" s="220"/>
      <c r="D306" s="220"/>
      <c r="E306" s="220"/>
    </row>
    <row r="307" spans="2:5" x14ac:dyDescent="0.25">
      <c r="B307" s="219"/>
      <c r="C307" s="220"/>
      <c r="D307" s="220"/>
      <c r="E307" s="220"/>
    </row>
    <row r="308" spans="2:5" x14ac:dyDescent="0.25">
      <c r="B308" s="219"/>
      <c r="C308" s="220"/>
      <c r="D308" s="220"/>
      <c r="E308" s="220"/>
    </row>
    <row r="309" spans="2:5" x14ac:dyDescent="0.25">
      <c r="B309" s="219"/>
      <c r="C309" s="220"/>
      <c r="D309" s="220"/>
      <c r="E309" s="220"/>
    </row>
    <row r="310" spans="2:5" x14ac:dyDescent="0.25">
      <c r="B310" s="219"/>
      <c r="C310" s="220"/>
      <c r="D310" s="220"/>
      <c r="E310" s="220"/>
    </row>
    <row r="311" spans="2:5" x14ac:dyDescent="0.25">
      <c r="B311" s="219"/>
      <c r="C311" s="220"/>
      <c r="D311" s="220"/>
      <c r="E311" s="220"/>
    </row>
    <row r="312" spans="2:5" x14ac:dyDescent="0.25">
      <c r="B312" s="219"/>
      <c r="C312" s="220"/>
      <c r="D312" s="220"/>
      <c r="E312" s="220"/>
    </row>
    <row r="313" spans="2:5" x14ac:dyDescent="0.25">
      <c r="B313" s="219"/>
      <c r="C313" s="220"/>
      <c r="D313" s="220"/>
      <c r="E313" s="220"/>
    </row>
    <row r="314" spans="2:5" x14ac:dyDescent="0.25">
      <c r="B314" s="219"/>
      <c r="C314" s="220"/>
      <c r="D314" s="220"/>
      <c r="E314" s="220"/>
    </row>
    <row r="315" spans="2:5" x14ac:dyDescent="0.25">
      <c r="B315" s="219"/>
      <c r="C315" s="220"/>
      <c r="D315" s="220"/>
      <c r="E315" s="220"/>
    </row>
    <row r="316" spans="2:5" x14ac:dyDescent="0.25">
      <c r="B316" s="219"/>
      <c r="C316" s="220"/>
      <c r="D316" s="220"/>
      <c r="E316" s="220"/>
    </row>
    <row r="317" spans="2:5" x14ac:dyDescent="0.25">
      <c r="B317" s="219"/>
      <c r="C317" s="220"/>
      <c r="D317" s="220"/>
      <c r="E317" s="220"/>
    </row>
    <row r="318" spans="2:5" x14ac:dyDescent="0.25">
      <c r="B318" s="219"/>
      <c r="C318" s="220"/>
      <c r="D318" s="220"/>
      <c r="E318" s="220"/>
    </row>
    <row r="319" spans="2:5" x14ac:dyDescent="0.25">
      <c r="B319" s="219"/>
      <c r="C319" s="220"/>
      <c r="D319" s="220"/>
      <c r="E319" s="220"/>
    </row>
    <row r="320" spans="2:5" x14ac:dyDescent="0.25">
      <c r="B320" s="219"/>
      <c r="C320" s="220"/>
      <c r="D320" s="220"/>
      <c r="E320" s="220"/>
    </row>
    <row r="321" spans="2:5" x14ac:dyDescent="0.25">
      <c r="B321" s="219"/>
      <c r="C321" s="220"/>
      <c r="D321" s="220"/>
      <c r="E321" s="220"/>
    </row>
    <row r="322" spans="2:5" x14ac:dyDescent="0.25">
      <c r="B322" s="219"/>
      <c r="C322" s="220"/>
      <c r="D322" s="220"/>
      <c r="E322" s="220"/>
    </row>
    <row r="323" spans="2:5" x14ac:dyDescent="0.25">
      <c r="B323" s="219"/>
      <c r="C323" s="220"/>
      <c r="D323" s="220"/>
      <c r="E323" s="220"/>
    </row>
  </sheetData>
  <mergeCells count="8">
    <mergeCell ref="I22:J22"/>
    <mergeCell ref="A1:E1"/>
    <mergeCell ref="G1:M1"/>
    <mergeCell ref="A2:E2"/>
    <mergeCell ref="A3:E3"/>
    <mergeCell ref="O3:T7"/>
    <mergeCell ref="A4:E4"/>
    <mergeCell ref="A5:E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5247-6ADB-42D5-AA17-19290F4189A4}">
  <dimension ref="A1:X281"/>
  <sheetViews>
    <sheetView topLeftCell="J1" workbookViewId="0">
      <selection activeCell="H17" sqref="H17:W17"/>
    </sheetView>
  </sheetViews>
  <sheetFormatPr defaultRowHeight="15" x14ac:dyDescent="0.25"/>
  <cols>
    <col min="2" max="2" width="15.14062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229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230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231</v>
      </c>
      <c r="B5" s="173"/>
      <c r="C5" s="173"/>
      <c r="D5" s="173"/>
      <c r="E5" s="174"/>
      <c r="F5" s="69"/>
      <c r="G5" s="26" t="s">
        <v>38</v>
      </c>
      <c r="H5" s="40">
        <f>D12</f>
        <v>97.388059701492537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99.626865671641795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98.507462686567166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58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50" t="s">
        <v>106</v>
      </c>
      <c r="X10" s="144"/>
    </row>
    <row r="11" spans="1:24" ht="15.75" x14ac:dyDescent="0.25">
      <c r="A11" s="2">
        <v>1</v>
      </c>
      <c r="B11" s="4">
        <v>170804130001</v>
      </c>
      <c r="C11" s="3">
        <v>38.888888888888886</v>
      </c>
      <c r="D11" s="3">
        <f>COUNTIF(C11:C278,"&gt;="&amp;D10)</f>
        <v>261</v>
      </c>
      <c r="E11" s="3">
        <v>46.363636363636367</v>
      </c>
      <c r="F11" s="95">
        <f>COUNTIF(E11:E278,"&gt;="&amp;F10)</f>
        <v>267</v>
      </c>
      <c r="G11" s="145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3</v>
      </c>
      <c r="M11" s="59">
        <v>2</v>
      </c>
      <c r="N11" s="59">
        <v>2</v>
      </c>
      <c r="O11" s="59">
        <v>2</v>
      </c>
      <c r="P11" s="59">
        <v>1</v>
      </c>
      <c r="Q11" s="59">
        <v>1</v>
      </c>
      <c r="R11" s="59">
        <v>2</v>
      </c>
      <c r="S11" s="59">
        <v>2</v>
      </c>
      <c r="T11" s="59">
        <v>2</v>
      </c>
      <c r="U11" s="141">
        <v>1</v>
      </c>
      <c r="V11" s="141">
        <v>1</v>
      </c>
      <c r="W11" s="141">
        <v>1</v>
      </c>
      <c r="X11" s="144"/>
    </row>
    <row r="12" spans="1:24" ht="15.75" x14ac:dyDescent="0.25">
      <c r="A12" s="2">
        <v>2</v>
      </c>
      <c r="B12" s="4">
        <v>170804130004</v>
      </c>
      <c r="C12" s="3">
        <v>43.333333333333336</v>
      </c>
      <c r="D12" s="96">
        <f>(D11/268)*100</f>
        <v>97.388059701492537</v>
      </c>
      <c r="E12" s="3">
        <v>47.272727272727273</v>
      </c>
      <c r="F12" s="97">
        <f>(F11/268)*100</f>
        <v>99.626865671641795</v>
      </c>
      <c r="G12" s="145" t="s">
        <v>4</v>
      </c>
      <c r="H12" s="59">
        <v>3</v>
      </c>
      <c r="I12" s="59">
        <v>3</v>
      </c>
      <c r="J12" s="59">
        <v>3</v>
      </c>
      <c r="K12" s="59">
        <v>2</v>
      </c>
      <c r="L12" s="59">
        <v>2</v>
      </c>
      <c r="M12" s="59">
        <v>2</v>
      </c>
      <c r="N12" s="59">
        <v>1</v>
      </c>
      <c r="O12" s="59">
        <v>2</v>
      </c>
      <c r="P12" s="59">
        <v>1</v>
      </c>
      <c r="Q12" s="59">
        <v>2</v>
      </c>
      <c r="R12" s="59">
        <v>2</v>
      </c>
      <c r="S12" s="59">
        <v>2</v>
      </c>
      <c r="T12" s="59">
        <v>2</v>
      </c>
      <c r="U12" s="59">
        <v>1</v>
      </c>
      <c r="V12" s="59">
        <v>1</v>
      </c>
      <c r="W12" s="59">
        <v>1</v>
      </c>
      <c r="X12" s="144"/>
    </row>
    <row r="13" spans="1:24" ht="15.75" x14ac:dyDescent="0.25">
      <c r="A13" s="2">
        <v>3</v>
      </c>
      <c r="B13" s="4">
        <v>170804130005</v>
      </c>
      <c r="C13" s="3">
        <v>40</v>
      </c>
      <c r="D13" s="3"/>
      <c r="E13" s="3">
        <v>45.454545454545453</v>
      </c>
      <c r="F13" s="109"/>
      <c r="G13" s="145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2</v>
      </c>
      <c r="N13" s="59">
        <v>1</v>
      </c>
      <c r="O13" s="59">
        <v>2</v>
      </c>
      <c r="P13" s="59">
        <v>1</v>
      </c>
      <c r="Q13" s="59">
        <v>1</v>
      </c>
      <c r="R13" s="59">
        <v>2</v>
      </c>
      <c r="S13" s="59">
        <v>1</v>
      </c>
      <c r="T13" s="59">
        <v>2</v>
      </c>
      <c r="U13" s="59">
        <v>2</v>
      </c>
      <c r="V13" s="59">
        <v>1</v>
      </c>
      <c r="W13" s="59">
        <v>1</v>
      </c>
      <c r="X13" s="144"/>
    </row>
    <row r="14" spans="1:24" ht="15.75" x14ac:dyDescent="0.25">
      <c r="A14" s="2">
        <v>4</v>
      </c>
      <c r="B14" s="4">
        <v>170804130006</v>
      </c>
      <c r="C14" s="3">
        <v>36.666666666666664</v>
      </c>
      <c r="D14" s="3"/>
      <c r="E14" s="3">
        <v>46.363636363636367</v>
      </c>
      <c r="F14" s="109"/>
      <c r="G14" s="145" t="s">
        <v>87</v>
      </c>
      <c r="H14" s="146">
        <v>3</v>
      </c>
      <c r="I14" s="146">
        <v>3</v>
      </c>
      <c r="J14" s="146">
        <v>3</v>
      </c>
      <c r="K14" s="146">
        <v>2</v>
      </c>
      <c r="L14" s="146">
        <v>1</v>
      </c>
      <c r="M14" s="146">
        <v>1</v>
      </c>
      <c r="N14" s="146">
        <v>1</v>
      </c>
      <c r="O14" s="146">
        <v>2</v>
      </c>
      <c r="P14" s="146">
        <v>2</v>
      </c>
      <c r="Q14" s="146">
        <v>2</v>
      </c>
      <c r="R14" s="146">
        <v>1</v>
      </c>
      <c r="S14" s="146">
        <v>2</v>
      </c>
      <c r="T14" s="146">
        <v>2</v>
      </c>
      <c r="U14" s="146">
        <v>1</v>
      </c>
      <c r="V14" s="146">
        <v>1</v>
      </c>
      <c r="W14" s="146">
        <v>1</v>
      </c>
      <c r="X14" s="144"/>
    </row>
    <row r="15" spans="1:24" ht="15.75" x14ac:dyDescent="0.25">
      <c r="A15" s="2">
        <v>5</v>
      </c>
      <c r="B15" s="4">
        <v>170804130009</v>
      </c>
      <c r="C15" s="3">
        <v>43.333333333333336</v>
      </c>
      <c r="D15" s="3"/>
      <c r="E15" s="3">
        <v>43.636363636363633</v>
      </c>
      <c r="F15" s="109"/>
      <c r="G15" s="145" t="s">
        <v>88</v>
      </c>
      <c r="H15" s="146">
        <v>3</v>
      </c>
      <c r="I15" s="146">
        <v>3</v>
      </c>
      <c r="J15" s="146">
        <v>3</v>
      </c>
      <c r="K15" s="146">
        <v>2</v>
      </c>
      <c r="L15" s="146">
        <v>2</v>
      </c>
      <c r="M15" s="146">
        <v>2</v>
      </c>
      <c r="N15" s="146">
        <v>1</v>
      </c>
      <c r="O15" s="146">
        <v>2</v>
      </c>
      <c r="P15" s="146">
        <v>2</v>
      </c>
      <c r="Q15" s="146">
        <v>2</v>
      </c>
      <c r="R15" s="146">
        <v>1</v>
      </c>
      <c r="S15" s="146">
        <v>1</v>
      </c>
      <c r="T15" s="146">
        <v>2</v>
      </c>
      <c r="U15" s="146">
        <v>2</v>
      </c>
      <c r="V15" s="146">
        <v>1</v>
      </c>
      <c r="W15" s="146">
        <v>1</v>
      </c>
      <c r="X15" s="144"/>
    </row>
    <row r="16" spans="1:24" ht="15.75" x14ac:dyDescent="0.25">
      <c r="A16" s="2">
        <v>6</v>
      </c>
      <c r="B16" s="4">
        <v>170804130010</v>
      </c>
      <c r="C16" s="3">
        <v>42.222222222222221</v>
      </c>
      <c r="D16" s="3"/>
      <c r="E16" s="3">
        <v>41.81818181818182</v>
      </c>
      <c r="F16" s="109"/>
      <c r="G16" s="147" t="s">
        <v>2</v>
      </c>
      <c r="H16" s="59">
        <f>AVERAGE(H11:H15)</f>
        <v>3</v>
      </c>
      <c r="I16" s="59">
        <f t="shared" ref="I16:W16" si="0">AVERAGE(I11:I15)</f>
        <v>3</v>
      </c>
      <c r="J16" s="59">
        <f t="shared" si="0"/>
        <v>3</v>
      </c>
      <c r="K16" s="59">
        <f t="shared" si="0"/>
        <v>2</v>
      </c>
      <c r="L16" s="59">
        <f t="shared" si="0"/>
        <v>2</v>
      </c>
      <c r="M16" s="59">
        <f t="shared" si="0"/>
        <v>1.8</v>
      </c>
      <c r="N16" s="59">
        <f t="shared" si="0"/>
        <v>1.2</v>
      </c>
      <c r="O16" s="59">
        <f t="shared" si="0"/>
        <v>2</v>
      </c>
      <c r="P16" s="59">
        <f t="shared" si="0"/>
        <v>1.4</v>
      </c>
      <c r="Q16" s="59">
        <f t="shared" si="0"/>
        <v>1.6</v>
      </c>
      <c r="R16" s="59">
        <f t="shared" si="0"/>
        <v>1.6</v>
      </c>
      <c r="S16" s="59">
        <f t="shared" si="0"/>
        <v>1.6</v>
      </c>
      <c r="T16" s="59">
        <f t="shared" si="0"/>
        <v>2</v>
      </c>
      <c r="U16" s="59">
        <f t="shared" si="0"/>
        <v>1.4</v>
      </c>
      <c r="V16" s="59">
        <f t="shared" si="0"/>
        <v>1</v>
      </c>
      <c r="W16" s="59">
        <f t="shared" si="0"/>
        <v>1</v>
      </c>
      <c r="X16" s="144"/>
    </row>
    <row r="17" spans="1:24" ht="15.75" x14ac:dyDescent="0.25">
      <c r="A17" s="2">
        <v>7</v>
      </c>
      <c r="B17" s="4">
        <v>170804130012</v>
      </c>
      <c r="C17" s="3">
        <v>42.222222222222221</v>
      </c>
      <c r="D17" s="3"/>
      <c r="E17" s="3">
        <v>45.454545454545453</v>
      </c>
      <c r="F17" s="3"/>
      <c r="G17" s="143" t="s">
        <v>1</v>
      </c>
      <c r="H17" s="53">
        <f>(98.51*H16)/100</f>
        <v>2.9553000000000003</v>
      </c>
      <c r="I17" s="53">
        <f t="shared" ref="I17:W17" si="1">(98.51*I16)/100</f>
        <v>2.9553000000000003</v>
      </c>
      <c r="J17" s="53">
        <f t="shared" si="1"/>
        <v>2.9553000000000003</v>
      </c>
      <c r="K17" s="53">
        <f t="shared" si="1"/>
        <v>1.9702000000000002</v>
      </c>
      <c r="L17" s="53">
        <f t="shared" si="1"/>
        <v>1.9702000000000002</v>
      </c>
      <c r="M17" s="53">
        <f t="shared" si="1"/>
        <v>1.7731800000000002</v>
      </c>
      <c r="N17" s="53">
        <f t="shared" si="1"/>
        <v>1.1821200000000001</v>
      </c>
      <c r="O17" s="53">
        <f t="shared" si="1"/>
        <v>1.9702000000000002</v>
      </c>
      <c r="P17" s="53">
        <f t="shared" si="1"/>
        <v>1.3791399999999998</v>
      </c>
      <c r="Q17" s="53">
        <f t="shared" si="1"/>
        <v>1.5761600000000002</v>
      </c>
      <c r="R17" s="53">
        <f t="shared" si="1"/>
        <v>1.5761600000000002</v>
      </c>
      <c r="S17" s="53">
        <f t="shared" si="1"/>
        <v>1.5761600000000002</v>
      </c>
      <c r="T17" s="53">
        <f t="shared" si="1"/>
        <v>1.9702000000000002</v>
      </c>
      <c r="U17" s="53">
        <f t="shared" si="1"/>
        <v>1.3791399999999998</v>
      </c>
      <c r="V17" s="53">
        <f t="shared" si="1"/>
        <v>0.98510000000000009</v>
      </c>
      <c r="W17" s="53">
        <f t="shared" si="1"/>
        <v>0.98510000000000009</v>
      </c>
      <c r="X17" s="144"/>
    </row>
    <row r="18" spans="1:24" x14ac:dyDescent="0.25">
      <c r="A18" s="2">
        <v>8</v>
      </c>
      <c r="B18" s="4">
        <v>170804130017</v>
      </c>
      <c r="C18" s="3">
        <v>46.666666666666664</v>
      </c>
      <c r="D18" s="3"/>
      <c r="E18" s="3">
        <v>45.454545454545453</v>
      </c>
      <c r="F18" s="49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</row>
    <row r="19" spans="1:24" x14ac:dyDescent="0.25">
      <c r="A19" s="2">
        <v>9</v>
      </c>
      <c r="B19" s="4">
        <v>170804130021</v>
      </c>
      <c r="C19" s="3">
        <v>47.777777777777779</v>
      </c>
      <c r="D19" s="3"/>
      <c r="E19" s="3">
        <v>47.272727272727273</v>
      </c>
      <c r="F19" s="49"/>
      <c r="G19" s="148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144"/>
    </row>
    <row r="20" spans="1:24" x14ac:dyDescent="0.25">
      <c r="A20" s="2">
        <v>10</v>
      </c>
      <c r="B20" s="4">
        <v>170804130022</v>
      </c>
      <c r="C20" s="3">
        <v>30</v>
      </c>
      <c r="D20" s="3"/>
      <c r="E20" s="3">
        <v>30.90909090909091</v>
      </c>
      <c r="F20" s="49"/>
      <c r="G20" s="148"/>
      <c r="H20" s="51"/>
      <c r="I20" s="51"/>
      <c r="J20" s="50"/>
      <c r="K20" s="5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144"/>
    </row>
    <row r="21" spans="1:24" x14ac:dyDescent="0.25">
      <c r="A21" s="2">
        <v>11</v>
      </c>
      <c r="B21" s="4">
        <v>170804130027</v>
      </c>
      <c r="C21" s="3">
        <v>44.444444444444443</v>
      </c>
      <c r="D21" s="3"/>
      <c r="E21" s="3">
        <v>45.454545454545453</v>
      </c>
      <c r="F21" s="49"/>
      <c r="G21" s="2"/>
      <c r="H21" s="104"/>
      <c r="I21" s="165"/>
      <c r="J21" s="165"/>
      <c r="K21" s="1"/>
      <c r="L21" s="1"/>
      <c r="M21" s="7"/>
      <c r="N21" s="7"/>
      <c r="O21" s="7"/>
      <c r="P21" s="7"/>
      <c r="Q21" s="7"/>
      <c r="R21" s="1"/>
      <c r="S21" s="1"/>
      <c r="T21" s="1"/>
      <c r="U21" s="1"/>
      <c r="V21" s="1"/>
      <c r="W21" s="1"/>
    </row>
    <row r="22" spans="1:24" x14ac:dyDescent="0.25">
      <c r="A22" s="2">
        <v>12</v>
      </c>
      <c r="B22" s="4">
        <v>170804130028</v>
      </c>
      <c r="C22" s="3">
        <v>36.666666666666664</v>
      </c>
      <c r="D22" s="3"/>
      <c r="E22" s="3">
        <v>45.454545454545453</v>
      </c>
      <c r="F22" s="49"/>
      <c r="G22" s="2"/>
      <c r="H22" s="111"/>
      <c r="I22" s="84"/>
      <c r="J22" s="84"/>
      <c r="K22" s="1"/>
      <c r="L22" s="1"/>
      <c r="M22" s="7"/>
      <c r="N22" s="7"/>
      <c r="O22" s="7"/>
      <c r="P22" s="7"/>
      <c r="Q22" s="7"/>
      <c r="R22" s="1"/>
      <c r="S22" s="1"/>
      <c r="T22" s="1"/>
      <c r="U22" s="1"/>
      <c r="V22" s="1"/>
      <c r="W22" s="1"/>
    </row>
    <row r="23" spans="1:24" x14ac:dyDescent="0.25">
      <c r="A23" s="2">
        <v>13</v>
      </c>
      <c r="B23" s="4">
        <v>170804130031</v>
      </c>
      <c r="C23" s="3">
        <v>36.666666666666664</v>
      </c>
      <c r="D23" s="3"/>
      <c r="E23" s="3">
        <v>45.454545454545453</v>
      </c>
      <c r="F23" s="49"/>
      <c r="G23" s="2"/>
      <c r="H23" s="2"/>
      <c r="I23" s="1"/>
      <c r="J23" s="1"/>
      <c r="K23" s="1"/>
      <c r="L23" s="1"/>
      <c r="M23" s="1"/>
      <c r="N23" s="7"/>
      <c r="O23" s="7"/>
      <c r="P23" s="7"/>
      <c r="Q23" s="7"/>
      <c r="R23" s="7"/>
      <c r="S23" s="1"/>
      <c r="T23" s="1"/>
      <c r="U23" s="1"/>
      <c r="V23" s="1"/>
      <c r="W23" s="1"/>
    </row>
    <row r="24" spans="1:24" x14ac:dyDescent="0.25">
      <c r="A24" s="2">
        <v>14</v>
      </c>
      <c r="B24" s="4">
        <v>170804130032</v>
      </c>
      <c r="C24" s="3">
        <v>34.444444444444443</v>
      </c>
      <c r="D24" s="3"/>
      <c r="E24" s="3">
        <v>43.636363636363633</v>
      </c>
      <c r="F24" s="49"/>
      <c r="G24" s="2"/>
      <c r="H24" s="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"/>
    </row>
    <row r="25" spans="1:24" ht="15.75" x14ac:dyDescent="0.25">
      <c r="A25" s="2">
        <v>15</v>
      </c>
      <c r="B25" s="4">
        <v>170804130033</v>
      </c>
      <c r="C25" s="3">
        <v>30</v>
      </c>
      <c r="D25" s="112"/>
      <c r="E25" s="3">
        <v>41.81818181818182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170804130036</v>
      </c>
      <c r="C26" s="3">
        <v>41.111111111111114</v>
      </c>
      <c r="D26" s="3"/>
      <c r="E26" s="3">
        <v>45.454545454545453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170804130045</v>
      </c>
      <c r="C27" s="3">
        <v>37.777777777777779</v>
      </c>
      <c r="D27" s="3"/>
      <c r="E27" s="3">
        <v>45.454545454545453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170804130047</v>
      </c>
      <c r="C28" s="3">
        <v>35.555555555555557</v>
      </c>
      <c r="D28" s="3"/>
      <c r="E28" s="3">
        <v>45.454545454545453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170804130048</v>
      </c>
      <c r="C29" s="3">
        <v>38.888888888888886</v>
      </c>
      <c r="D29" s="3"/>
      <c r="E29" s="3">
        <v>45.454545454545453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170804130049</v>
      </c>
      <c r="C30" s="3">
        <v>36.666666666666664</v>
      </c>
      <c r="D30" s="3"/>
      <c r="E30" s="3">
        <v>44.545454545454547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170804130050</v>
      </c>
      <c r="C31" s="3">
        <v>43.333333333333336</v>
      </c>
      <c r="D31" s="3"/>
      <c r="E31" s="3">
        <v>46.363636363636367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170804130051</v>
      </c>
      <c r="C32" s="3">
        <v>37.777777777777779</v>
      </c>
      <c r="D32" s="3"/>
      <c r="E32" s="3">
        <v>46.363636363636367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3">
        <v>38.888888888888886</v>
      </c>
      <c r="D33" s="3"/>
      <c r="E33" s="3">
        <v>43.636363636363633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170804130053</v>
      </c>
      <c r="C34" s="3">
        <v>24.444444444444443</v>
      </c>
      <c r="D34" s="3"/>
      <c r="E34" s="3">
        <v>41.81818181818182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170804130054</v>
      </c>
      <c r="C35" s="3">
        <v>35.555555555555557</v>
      </c>
      <c r="D35" s="3"/>
      <c r="E35" s="3">
        <v>44.545454545454547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170804130056</v>
      </c>
      <c r="C36" s="3">
        <v>43.333333333333336</v>
      </c>
      <c r="D36" s="3"/>
      <c r="E36" s="3">
        <v>47.272727272727273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170804130057</v>
      </c>
      <c r="C37" s="3">
        <v>45.555555555555557</v>
      </c>
      <c r="D37" s="3"/>
      <c r="E37" s="3">
        <v>47.272727272727273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170804130058</v>
      </c>
      <c r="C38" s="3">
        <v>32.222222222222221</v>
      </c>
      <c r="D38" s="3"/>
      <c r="E38" s="3">
        <v>45.454545454545453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170804130059</v>
      </c>
      <c r="C39" s="3">
        <v>32.222222222222221</v>
      </c>
      <c r="D39" s="3"/>
      <c r="E39" s="3">
        <v>42.727272727272727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170804130060</v>
      </c>
      <c r="C40" s="3">
        <v>47.777777777777779</v>
      </c>
      <c r="D40" s="3"/>
      <c r="E40" s="3">
        <v>48.18181818181818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170804130061</v>
      </c>
      <c r="C41" s="3">
        <v>41.111111111111114</v>
      </c>
      <c r="D41" s="3"/>
      <c r="E41" s="3">
        <v>43.636363636363633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170804130062</v>
      </c>
      <c r="C42" s="3">
        <v>35.555555555555557</v>
      </c>
      <c r="D42" s="3"/>
      <c r="E42" s="3">
        <v>46.363636363636367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170804130063</v>
      </c>
      <c r="C43" s="3">
        <v>31.111111111111111</v>
      </c>
      <c r="D43" s="3"/>
      <c r="E43" s="3">
        <v>46.363636363636367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170804130064</v>
      </c>
      <c r="C44" s="3">
        <v>36.666666666666664</v>
      </c>
      <c r="D44" s="3"/>
      <c r="E44" s="3">
        <v>42.727272727272727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170804130065</v>
      </c>
      <c r="C45" s="3">
        <v>37.777777777777779</v>
      </c>
      <c r="D45" s="3"/>
      <c r="E45" s="3">
        <v>46.363636363636367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170804130066</v>
      </c>
      <c r="C46" s="3">
        <v>40</v>
      </c>
      <c r="D46" s="3"/>
      <c r="E46" s="3">
        <v>46.363636363636367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170804130067</v>
      </c>
      <c r="C47" s="3">
        <v>40</v>
      </c>
      <c r="D47" s="3"/>
      <c r="E47" s="3">
        <v>46.363636363636367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170804130069</v>
      </c>
      <c r="C48" s="3">
        <v>46.666666666666664</v>
      </c>
      <c r="D48" s="3"/>
      <c r="E48" s="3">
        <v>48.18181818181818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170804130071</v>
      </c>
      <c r="C49" s="3">
        <v>41.111111111111114</v>
      </c>
      <c r="D49" s="3"/>
      <c r="E49" s="3">
        <v>43.636363636363633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170804130075</v>
      </c>
      <c r="C50" s="3">
        <v>48.888888888888886</v>
      </c>
      <c r="D50" s="3"/>
      <c r="E50" s="3">
        <v>44.545454545454547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170804130076</v>
      </c>
      <c r="C51" s="3">
        <v>44.444444444444443</v>
      </c>
      <c r="D51" s="3"/>
      <c r="E51" s="3">
        <v>48.18181818181818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170804130077</v>
      </c>
      <c r="C52" s="3">
        <v>45.555555555555557</v>
      </c>
      <c r="D52" s="112"/>
      <c r="E52" s="3">
        <v>47.272727272727273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170804130078</v>
      </c>
      <c r="C53" s="3">
        <v>42.222222222222221</v>
      </c>
      <c r="D53" s="112"/>
      <c r="E53" s="3">
        <v>46.363636363636367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170804130079</v>
      </c>
      <c r="C54" s="3">
        <v>45.555555555555557</v>
      </c>
      <c r="D54" s="3"/>
      <c r="E54" s="3">
        <v>48.18181818181818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170804130080</v>
      </c>
      <c r="C55" s="3">
        <v>35.555555555555557</v>
      </c>
      <c r="D55" s="3"/>
      <c r="E55" s="3">
        <v>40.909090909090907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170804130081</v>
      </c>
      <c r="C56" s="3">
        <v>40</v>
      </c>
      <c r="D56" s="3"/>
      <c r="E56" s="3">
        <v>47.272727272727273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170804130082</v>
      </c>
      <c r="C57" s="3">
        <v>38.888888888888886</v>
      </c>
      <c r="D57" s="3"/>
      <c r="E57" s="3">
        <v>46.363636363636367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170804130083</v>
      </c>
      <c r="C58" s="3">
        <v>40</v>
      </c>
      <c r="D58" s="3"/>
      <c r="E58" s="3">
        <v>46.363636363636367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170804130084</v>
      </c>
      <c r="C59" s="3">
        <v>40</v>
      </c>
      <c r="D59" s="3"/>
      <c r="E59" s="3">
        <v>45.454545454545453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170804130085</v>
      </c>
      <c r="C60" s="3">
        <v>36.666666666666664</v>
      </c>
      <c r="D60" s="3"/>
      <c r="E60" s="3">
        <v>45.454545454545453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170804130086</v>
      </c>
      <c r="C61" s="3">
        <v>38.888888888888886</v>
      </c>
      <c r="D61" s="3"/>
      <c r="E61" s="3">
        <v>40.909090909090907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170804130089</v>
      </c>
      <c r="C62" s="3">
        <v>43.333333333333336</v>
      </c>
      <c r="D62" s="3"/>
      <c r="E62" s="3">
        <v>47.272727272727273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170804130090</v>
      </c>
      <c r="C63" s="3">
        <v>33.333333333333336</v>
      </c>
      <c r="D63" s="3"/>
      <c r="E63" s="3">
        <v>44.545454545454547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170804130091</v>
      </c>
      <c r="C64" s="3">
        <v>32.222222222222221</v>
      </c>
      <c r="D64" s="3"/>
      <c r="E64" s="3">
        <v>44.545454545454547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170804130092</v>
      </c>
      <c r="C65" s="3">
        <v>46.666666666666664</v>
      </c>
      <c r="D65" s="3"/>
      <c r="E65" s="3">
        <v>47.272727272727273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170804130094</v>
      </c>
      <c r="C66" s="3">
        <v>28.888888888888889</v>
      </c>
      <c r="D66" s="3"/>
      <c r="E66" s="3">
        <v>43.636363636363633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170804130097</v>
      </c>
      <c r="C67" s="3">
        <v>43.333333333333336</v>
      </c>
      <c r="D67" s="3"/>
      <c r="E67" s="3">
        <v>47.272727272727273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170804130099</v>
      </c>
      <c r="C68" s="3">
        <v>47.777777777777779</v>
      </c>
      <c r="D68" s="3"/>
      <c r="E68" s="3">
        <v>48.18181818181818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170804130101</v>
      </c>
      <c r="C69" s="3">
        <v>38.888888888888886</v>
      </c>
      <c r="D69" s="3"/>
      <c r="E69" s="3">
        <v>45.454545454545453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170804130102</v>
      </c>
      <c r="C70" s="3">
        <v>45.555555555555557</v>
      </c>
      <c r="D70" s="3"/>
      <c r="E70" s="3">
        <v>46.363636363636367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170804130103</v>
      </c>
      <c r="C71" s="3">
        <v>38.888888888888886</v>
      </c>
      <c r="D71" s="3"/>
      <c r="E71" s="3">
        <v>44.545454545454547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170804130104</v>
      </c>
      <c r="C72" s="3">
        <v>44.444444444444443</v>
      </c>
      <c r="D72" s="3"/>
      <c r="E72" s="3">
        <v>46.363636363636367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170804130105</v>
      </c>
      <c r="C73" s="3">
        <v>42.222222222222221</v>
      </c>
      <c r="D73" s="3"/>
      <c r="E73" s="3">
        <v>45.454545454545453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170804130106</v>
      </c>
      <c r="C74" s="3">
        <v>43.333333333333336</v>
      </c>
      <c r="D74" s="3"/>
      <c r="E74" s="3">
        <v>46.363636363636367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170804130107</v>
      </c>
      <c r="C75" s="3">
        <v>45.555555555555557</v>
      </c>
      <c r="D75" s="3"/>
      <c r="E75" s="3">
        <v>44.545454545454547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170804130108</v>
      </c>
      <c r="C76" s="5">
        <v>45.555555555555557</v>
      </c>
      <c r="D76" s="3"/>
      <c r="E76" s="5">
        <v>48.18181818181818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170804130109</v>
      </c>
      <c r="C77" s="5">
        <v>37.777777777777779</v>
      </c>
      <c r="D77" s="3"/>
      <c r="E77" s="5">
        <v>42.727272727272727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170804130110</v>
      </c>
      <c r="C78" s="5">
        <v>40</v>
      </c>
      <c r="D78" s="3"/>
      <c r="E78" s="5">
        <v>41.81818181818182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170804130112</v>
      </c>
      <c r="C79" s="5">
        <v>45.555555555555557</v>
      </c>
      <c r="D79" s="3"/>
      <c r="E79" s="5">
        <v>46.363636363636367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170804130113</v>
      </c>
      <c r="C80" s="5">
        <v>42.222222222222221</v>
      </c>
      <c r="D80" s="112"/>
      <c r="E80" s="5">
        <v>43.636363636363633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170804130117</v>
      </c>
      <c r="C81" s="5">
        <v>42.222222222222221</v>
      </c>
      <c r="D81" s="112"/>
      <c r="E81" s="5">
        <v>42.727272727272727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170804130118</v>
      </c>
      <c r="C82" s="5">
        <v>43.333333333333336</v>
      </c>
      <c r="D82" s="3"/>
      <c r="E82" s="5">
        <v>44.545454545454547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170804130119</v>
      </c>
      <c r="C83" s="5">
        <v>41.111111111111114</v>
      </c>
      <c r="D83" s="5"/>
      <c r="E83" s="5">
        <v>45.454545454545453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170804130120</v>
      </c>
      <c r="C84" s="5">
        <v>42.222222222222221</v>
      </c>
      <c r="D84" s="115"/>
      <c r="E84" s="5">
        <v>44.545454545454547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5">
        <v>40</v>
      </c>
      <c r="D85" s="5"/>
      <c r="E85" s="5">
        <v>39.090909090909093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170804130124</v>
      </c>
      <c r="C86" s="5">
        <v>27.777777777777779</v>
      </c>
      <c r="D86" s="116"/>
      <c r="E86" s="5">
        <v>41.81818181818182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170804130125</v>
      </c>
      <c r="C87" s="5">
        <v>48.888888888888886</v>
      </c>
      <c r="D87" s="5"/>
      <c r="E87" s="5">
        <v>46.363636363636367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170804130126</v>
      </c>
      <c r="C88" s="5">
        <v>46.666666666666664</v>
      </c>
      <c r="D88" s="5"/>
      <c r="E88" s="5">
        <v>46.363636363636367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170804130127</v>
      </c>
      <c r="C89" s="5">
        <v>46.666666666666664</v>
      </c>
      <c r="D89" s="5"/>
      <c r="E89" s="5">
        <v>46.363636363636367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170804130128</v>
      </c>
      <c r="C90" s="5">
        <v>47.777777777777779</v>
      </c>
      <c r="D90" s="5"/>
      <c r="E90" s="5">
        <v>47.272727272727273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170804130131</v>
      </c>
      <c r="C91" s="5">
        <v>33.333333333333336</v>
      </c>
      <c r="D91" s="5"/>
      <c r="E91" s="5">
        <v>35.454545454545453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5">
        <v>35.555555555555557</v>
      </c>
      <c r="D92" s="5"/>
      <c r="E92" s="5">
        <v>45.454545454545453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170804130133</v>
      </c>
      <c r="C93" s="5">
        <v>48.888888888888886</v>
      </c>
      <c r="D93" s="5"/>
      <c r="E93" s="5">
        <v>48.18181818181818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170804130134</v>
      </c>
      <c r="C94" s="5">
        <v>47.777777777777779</v>
      </c>
      <c r="D94" s="5"/>
      <c r="E94" s="5">
        <v>47.272727272727273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170804130136</v>
      </c>
      <c r="C95" s="5">
        <v>47.777777777777779</v>
      </c>
      <c r="D95" s="5"/>
      <c r="E95" s="5">
        <v>47.272727272727273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170804130137</v>
      </c>
      <c r="C96" s="5">
        <v>47.777777777777779</v>
      </c>
      <c r="D96" s="5"/>
      <c r="E96" s="5">
        <v>47.272727272727273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170804130139</v>
      </c>
      <c r="C97" s="5">
        <v>43.333333333333336</v>
      </c>
      <c r="D97" s="5"/>
      <c r="E97" s="5">
        <v>44.545454545454547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170804130140</v>
      </c>
      <c r="C98" s="5">
        <v>50</v>
      </c>
      <c r="D98" s="5"/>
      <c r="E98" s="5">
        <v>48.18181818181818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170804130142</v>
      </c>
      <c r="C99" s="5">
        <v>48.888888888888886</v>
      </c>
      <c r="D99" s="5"/>
      <c r="E99" s="5">
        <v>48.18181818181818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5">
        <v>47.777777777777779</v>
      </c>
      <c r="D100" s="5"/>
      <c r="E100" s="5">
        <v>47.272727272727273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170804130144</v>
      </c>
      <c r="C101" s="5">
        <v>47.777777777777779</v>
      </c>
      <c r="D101" s="5"/>
      <c r="E101" s="5">
        <v>47.272727272727273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170804130145</v>
      </c>
      <c r="C102" s="5">
        <v>48.888888888888886</v>
      </c>
      <c r="D102" s="5"/>
      <c r="E102" s="5">
        <v>47.272727272727273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170804130146</v>
      </c>
      <c r="C103" s="5">
        <v>47.777777777777779</v>
      </c>
      <c r="D103" s="2"/>
      <c r="E103" s="5">
        <v>47.272727272727273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170804130147</v>
      </c>
      <c r="C104" s="5">
        <v>48.888888888888886</v>
      </c>
      <c r="D104" s="2"/>
      <c r="E104" s="5">
        <v>47.272727272727273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170804130148</v>
      </c>
      <c r="C105" s="5">
        <v>33.333333333333336</v>
      </c>
      <c r="D105" s="2"/>
      <c r="E105" s="5">
        <v>42.727272727272727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170804130149</v>
      </c>
      <c r="C106" s="5">
        <v>47.777777777777779</v>
      </c>
      <c r="D106" s="2"/>
      <c r="E106" s="5">
        <v>45.454545454545453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170804130150</v>
      </c>
      <c r="C107" s="5">
        <v>48.888888888888886</v>
      </c>
      <c r="D107" s="2"/>
      <c r="E107" s="5">
        <v>40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170804130151</v>
      </c>
      <c r="C108" s="5">
        <v>47.777777777777779</v>
      </c>
      <c r="D108" s="2"/>
      <c r="E108" s="5">
        <v>46.363636363636367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170804130152</v>
      </c>
      <c r="C109" s="5">
        <v>48.888888888888886</v>
      </c>
      <c r="D109" s="2"/>
      <c r="E109" s="5">
        <v>47.272727272727273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170804130154</v>
      </c>
      <c r="C110" s="5">
        <v>48.888888888888886</v>
      </c>
      <c r="D110" s="2"/>
      <c r="E110" s="5">
        <v>48.18181818181818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170804130155</v>
      </c>
      <c r="C111" s="5">
        <v>48.888888888888886</v>
      </c>
      <c r="D111" s="2"/>
      <c r="E111" s="5">
        <v>47.272727272727273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170804130157</v>
      </c>
      <c r="C112" s="5">
        <v>45.555555555555557</v>
      </c>
      <c r="D112" s="2"/>
      <c r="E112" s="5">
        <v>47.272727272727273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170804130158</v>
      </c>
      <c r="C113" s="5">
        <v>28.888888888888889</v>
      </c>
      <c r="D113" s="2"/>
      <c r="E113" s="5">
        <v>31.818181818181817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170804130159</v>
      </c>
      <c r="C114" s="5">
        <v>34.444444444444443</v>
      </c>
      <c r="D114" s="2"/>
      <c r="E114" s="5">
        <v>41.81818181818182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170804130160</v>
      </c>
      <c r="C115" s="5">
        <v>48.888888888888886</v>
      </c>
      <c r="D115" s="2"/>
      <c r="E115" s="5">
        <v>49.090909090909093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170804130161</v>
      </c>
      <c r="C116" s="5">
        <v>44.444444444444443</v>
      </c>
      <c r="D116" s="2"/>
      <c r="E116" s="5">
        <v>46.363636363636367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170804130162</v>
      </c>
      <c r="C117" s="5">
        <v>48.888888888888886</v>
      </c>
      <c r="D117" s="2"/>
      <c r="E117" s="5">
        <v>47.272727272727273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170804130163</v>
      </c>
      <c r="C118" s="5">
        <v>45.555555555555557</v>
      </c>
      <c r="D118" s="2"/>
      <c r="E118" s="5">
        <v>45.454545454545453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170804130167</v>
      </c>
      <c r="C119" s="5">
        <v>48.888888888888886</v>
      </c>
      <c r="D119" s="2"/>
      <c r="E119" s="5">
        <v>48.18181818181818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170804130168</v>
      </c>
      <c r="C120" s="5">
        <v>44.444444444444443</v>
      </c>
      <c r="D120" s="2"/>
      <c r="E120" s="5">
        <v>45.454545454545453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170804130169</v>
      </c>
      <c r="C121" s="5">
        <v>44.444444444444443</v>
      </c>
      <c r="D121" s="2"/>
      <c r="E121" s="5">
        <v>46.363636363636367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170804130171</v>
      </c>
      <c r="C122" s="5">
        <v>47.777777777777779</v>
      </c>
      <c r="D122" s="2"/>
      <c r="E122" s="5">
        <v>47.272727272727273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170804130172</v>
      </c>
      <c r="C123" s="5">
        <v>44.444444444444443</v>
      </c>
      <c r="D123" s="2"/>
      <c r="E123" s="5">
        <v>46.363636363636367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170804130173</v>
      </c>
      <c r="C124" s="5">
        <v>47.777777777777779</v>
      </c>
      <c r="D124" s="2"/>
      <c r="E124" s="5">
        <v>46.363636363636367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170804130174</v>
      </c>
      <c r="C125" s="5">
        <v>48.888888888888886</v>
      </c>
      <c r="D125" s="2"/>
      <c r="E125" s="5">
        <v>47.272727272727273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170804130176</v>
      </c>
      <c r="C126" s="5">
        <v>48.888888888888886</v>
      </c>
      <c r="D126" s="2"/>
      <c r="E126" s="5">
        <v>47.272727272727273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170804130177</v>
      </c>
      <c r="C127" s="5">
        <v>50</v>
      </c>
      <c r="D127" s="2"/>
      <c r="E127" s="5">
        <v>48.18181818181818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170804130178</v>
      </c>
      <c r="C128" s="5">
        <v>43.333333333333336</v>
      </c>
      <c r="D128" s="2"/>
      <c r="E128" s="5">
        <v>36.363636363636367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170804130179</v>
      </c>
      <c r="C129" s="5">
        <v>34.444444444444443</v>
      </c>
      <c r="D129" s="2"/>
      <c r="E129" s="5">
        <v>40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170804130180</v>
      </c>
      <c r="C130" s="5">
        <v>48.888888888888886</v>
      </c>
      <c r="D130" s="2"/>
      <c r="E130" s="5">
        <v>46.363636363636367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170804130181</v>
      </c>
      <c r="C131" s="5">
        <v>48.888888888888886</v>
      </c>
      <c r="D131" s="2"/>
      <c r="E131" s="5">
        <v>45.454545454545453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170804130185</v>
      </c>
      <c r="C132" s="5">
        <v>48.888888888888886</v>
      </c>
      <c r="D132" s="2"/>
      <c r="E132" s="5">
        <v>47.272727272727273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170804130186</v>
      </c>
      <c r="C133" s="5">
        <v>48.888888888888886</v>
      </c>
      <c r="D133" s="2"/>
      <c r="E133" s="5">
        <v>47.272727272727273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170804130187</v>
      </c>
      <c r="C134" s="5">
        <v>47.777777777777779</v>
      </c>
      <c r="D134" s="2"/>
      <c r="E134" s="5">
        <v>46.363636363636367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170804130188</v>
      </c>
      <c r="C135" s="5">
        <v>48.888888888888886</v>
      </c>
      <c r="D135" s="2"/>
      <c r="E135" s="5">
        <v>47.272727272727273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170804130189</v>
      </c>
      <c r="C136" s="5">
        <v>48.888888888888886</v>
      </c>
      <c r="D136" s="2"/>
      <c r="E136" s="5">
        <v>48.18181818181818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170804130190</v>
      </c>
      <c r="C137" s="5">
        <v>50</v>
      </c>
      <c r="D137" s="2"/>
      <c r="E137" s="5">
        <v>46.363636363636367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170804130191</v>
      </c>
      <c r="C138" s="5">
        <v>48.888888888888886</v>
      </c>
      <c r="D138" s="2"/>
      <c r="E138" s="5">
        <v>47.272727272727273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170804130192</v>
      </c>
      <c r="C139" s="5">
        <v>28.888888888888889</v>
      </c>
      <c r="D139" s="2"/>
      <c r="E139" s="5">
        <v>33.636363636363633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170804130195</v>
      </c>
      <c r="C140" s="5">
        <v>50</v>
      </c>
      <c r="D140" s="2"/>
      <c r="E140" s="5">
        <v>47.272727272727273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170804130196</v>
      </c>
      <c r="C141" s="5">
        <v>48.888888888888886</v>
      </c>
      <c r="D141" s="2"/>
      <c r="E141" s="5">
        <v>46.363636363636367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170804130197</v>
      </c>
      <c r="C142" s="5">
        <v>48.888888888888886</v>
      </c>
      <c r="D142" s="2"/>
      <c r="E142" s="5">
        <v>43.636363636363633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170804130198</v>
      </c>
      <c r="C143" s="5">
        <v>45.555555555555557</v>
      </c>
      <c r="D143" s="2"/>
      <c r="E143" s="5">
        <v>44.545454545454547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170804130199</v>
      </c>
      <c r="C144" s="5">
        <v>36.666666666666664</v>
      </c>
      <c r="D144" s="2"/>
      <c r="E144" s="5">
        <v>43.636363636363633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170804130200</v>
      </c>
      <c r="C145" s="5">
        <v>50</v>
      </c>
      <c r="D145" s="2"/>
      <c r="E145" s="5">
        <v>48.18181818181818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170804130202</v>
      </c>
      <c r="C146" s="5">
        <v>48.888888888888886</v>
      </c>
      <c r="D146" s="2"/>
      <c r="E146" s="5">
        <v>47.272727272727273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170804130203</v>
      </c>
      <c r="C147" s="5">
        <v>48.888888888888886</v>
      </c>
      <c r="D147" s="2"/>
      <c r="E147" s="5">
        <v>47.272727272727273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170804130204</v>
      </c>
      <c r="C148" s="5">
        <v>50</v>
      </c>
      <c r="D148" s="2"/>
      <c r="E148" s="5">
        <v>48.18181818181818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170804130205</v>
      </c>
      <c r="C149" s="5">
        <v>48.888888888888886</v>
      </c>
      <c r="D149" s="2"/>
      <c r="E149" s="5">
        <v>46.363636363636367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170804130206</v>
      </c>
      <c r="C150" s="5">
        <v>48.888888888888886</v>
      </c>
      <c r="D150" s="2"/>
      <c r="E150" s="5">
        <v>46.363636363636367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170804130207</v>
      </c>
      <c r="C151" s="5">
        <v>48.888888888888886</v>
      </c>
      <c r="D151" s="2"/>
      <c r="E151" s="5">
        <v>47.272727272727273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170804130208</v>
      </c>
      <c r="C152" s="5">
        <v>47.777777777777779</v>
      </c>
      <c r="D152" s="2"/>
      <c r="E152" s="5">
        <v>43.636363636363633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170804130209</v>
      </c>
      <c r="C153" s="5">
        <v>48.888888888888886</v>
      </c>
      <c r="D153" s="2"/>
      <c r="E153" s="5">
        <v>47.272727272727273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170804130211</v>
      </c>
      <c r="C154" s="5">
        <v>48.888888888888886</v>
      </c>
      <c r="D154" s="2"/>
      <c r="E154" s="5">
        <v>47.272727272727273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170804130212</v>
      </c>
      <c r="C155" s="5">
        <v>48.888888888888886</v>
      </c>
      <c r="D155" s="2"/>
      <c r="E155" s="5">
        <v>46.363636363636367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170804130213</v>
      </c>
      <c r="C156" s="5">
        <v>48.888888888888886</v>
      </c>
      <c r="D156" s="2"/>
      <c r="E156" s="5">
        <v>47.272727272727273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170804130214</v>
      </c>
      <c r="C157" s="5">
        <v>48.888888888888886</v>
      </c>
      <c r="D157" s="2"/>
      <c r="E157" s="5">
        <v>48.18181818181818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170804130216</v>
      </c>
      <c r="C158" s="5">
        <v>48.888888888888886</v>
      </c>
      <c r="D158" s="2"/>
      <c r="E158" s="5">
        <v>47.272727272727273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170804130217</v>
      </c>
      <c r="C159" s="5">
        <v>48.888888888888886</v>
      </c>
      <c r="D159" s="2"/>
      <c r="E159" s="5">
        <v>48.18181818181818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170804130218</v>
      </c>
      <c r="C160" s="5">
        <v>48.888888888888886</v>
      </c>
      <c r="D160" s="2"/>
      <c r="E160" s="5">
        <v>47.272727272727273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170804130220</v>
      </c>
      <c r="C161" s="5">
        <v>50</v>
      </c>
      <c r="D161" s="2"/>
      <c r="E161" s="5">
        <v>49.090909090909093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170804130221</v>
      </c>
      <c r="C162" s="5">
        <v>50</v>
      </c>
      <c r="D162" s="2"/>
      <c r="E162" s="5">
        <v>48.18181818181818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170804130222</v>
      </c>
      <c r="C163" s="5">
        <v>48.888888888888886</v>
      </c>
      <c r="D163" s="2"/>
      <c r="E163" s="5">
        <v>47.272727272727273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170804130223</v>
      </c>
      <c r="C164" s="5">
        <v>50</v>
      </c>
      <c r="D164" s="2"/>
      <c r="E164" s="5">
        <v>49.090909090909093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170804130224</v>
      </c>
      <c r="C165" s="5">
        <v>48.888888888888886</v>
      </c>
      <c r="D165" s="2"/>
      <c r="E165" s="5">
        <v>47.272727272727273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170804130226</v>
      </c>
      <c r="C166" s="5">
        <v>46.666666666666664</v>
      </c>
      <c r="D166" s="2"/>
      <c r="E166" s="5">
        <v>47.272727272727273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170804130227</v>
      </c>
      <c r="C167" s="5">
        <v>47.777777777777779</v>
      </c>
      <c r="D167" s="2"/>
      <c r="E167" s="5">
        <v>46.363636363636367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170804130229</v>
      </c>
      <c r="C168" s="5">
        <v>50</v>
      </c>
      <c r="D168" s="2"/>
      <c r="E168" s="5">
        <v>46.363636363636367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170804130231</v>
      </c>
      <c r="C169" s="5">
        <v>50</v>
      </c>
      <c r="D169" s="2"/>
      <c r="E169" s="5">
        <v>49.090909090909093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170804130233</v>
      </c>
      <c r="C170" s="5">
        <v>50</v>
      </c>
      <c r="D170" s="2"/>
      <c r="E170" s="5">
        <v>49.090909090909093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170804130234</v>
      </c>
      <c r="C171" s="5">
        <v>50</v>
      </c>
      <c r="D171" s="2"/>
      <c r="E171" s="5">
        <v>48.18181818181818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170804130241</v>
      </c>
      <c r="C172" s="5">
        <v>38.888888888888886</v>
      </c>
      <c r="D172" s="2"/>
      <c r="E172" s="5">
        <v>28.181818181818183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170804130242</v>
      </c>
      <c r="C173" s="5">
        <v>47.777777777777779</v>
      </c>
      <c r="D173" s="2"/>
      <c r="E173" s="5">
        <v>48.18181818181818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170804130243</v>
      </c>
      <c r="C174" s="5">
        <v>44.444444444444443</v>
      </c>
      <c r="D174" s="2"/>
      <c r="E174" s="5">
        <v>48.18181818181818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170804130244</v>
      </c>
      <c r="C175" s="5">
        <v>47.777777777777779</v>
      </c>
      <c r="D175" s="2"/>
      <c r="E175" s="5">
        <v>48.18181818181818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170804130245</v>
      </c>
      <c r="C176" s="5">
        <v>44.444444444444443</v>
      </c>
      <c r="D176" s="2"/>
      <c r="E176" s="5">
        <v>45.454545454545453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170804130246</v>
      </c>
      <c r="C177" s="5">
        <v>26.666666666666668</v>
      </c>
      <c r="D177" s="2"/>
      <c r="E177" s="5">
        <v>40.909090909090907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170804130247</v>
      </c>
      <c r="C178" s="5">
        <v>44.444444444444443</v>
      </c>
      <c r="D178" s="2"/>
      <c r="E178" s="5">
        <v>43.636363636363633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170804130248</v>
      </c>
      <c r="C179" s="5">
        <v>48.888888888888886</v>
      </c>
      <c r="D179" s="2"/>
      <c r="E179" s="5">
        <v>45.454545454545453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170804130249</v>
      </c>
      <c r="C180" s="5">
        <v>47.777777777777779</v>
      </c>
      <c r="D180" s="2"/>
      <c r="E180" s="5">
        <v>48.18181818181818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170804130250</v>
      </c>
      <c r="C181" s="5">
        <v>32.222222222222221</v>
      </c>
      <c r="D181" s="2"/>
      <c r="E181" s="5">
        <v>40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170804130253</v>
      </c>
      <c r="C182" s="5">
        <v>43.333333333333336</v>
      </c>
      <c r="D182" s="2"/>
      <c r="E182" s="5">
        <v>42.727272727272727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170804130254</v>
      </c>
      <c r="C183" s="5">
        <v>47.777777777777779</v>
      </c>
      <c r="D183" s="2"/>
      <c r="E183" s="5">
        <v>43.636363636363633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170804130255</v>
      </c>
      <c r="C184" s="5">
        <v>45.555555555555557</v>
      </c>
      <c r="D184" s="2"/>
      <c r="E184" s="5">
        <v>47.272727272727273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170804130256</v>
      </c>
      <c r="C185" s="5">
        <v>47.777777777777779</v>
      </c>
      <c r="D185" s="2"/>
      <c r="E185" s="5">
        <v>48.18181818181818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170804130257</v>
      </c>
      <c r="C186" s="5">
        <v>33.333333333333336</v>
      </c>
      <c r="D186" s="2"/>
      <c r="E186" s="5">
        <v>40.909090909090907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170804130258</v>
      </c>
      <c r="C187" s="5">
        <v>43.333333333333336</v>
      </c>
      <c r="D187" s="2"/>
      <c r="E187" s="5">
        <v>44.545454545454547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170804130259</v>
      </c>
      <c r="C188" s="5">
        <v>38.888888888888886</v>
      </c>
      <c r="D188" s="2"/>
      <c r="E188" s="5">
        <v>40.909090909090907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170804130260</v>
      </c>
      <c r="C189" s="5">
        <v>46.666666666666664</v>
      </c>
      <c r="D189" s="2"/>
      <c r="E189" s="5">
        <v>46.363636363636367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170804130262</v>
      </c>
      <c r="C190" s="5">
        <v>34.444444444444443</v>
      </c>
      <c r="D190" s="2"/>
      <c r="E190" s="5">
        <v>45.454545454545453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170804130263</v>
      </c>
      <c r="C191" s="5">
        <v>47.777777777777779</v>
      </c>
      <c r="D191" s="2"/>
      <c r="E191" s="5">
        <v>46.363636363636367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170804130264</v>
      </c>
      <c r="C192" s="5">
        <v>48.888888888888886</v>
      </c>
      <c r="D192" s="2"/>
      <c r="E192" s="5">
        <v>46.363636363636367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170804130265</v>
      </c>
      <c r="C193" s="5">
        <v>47.777777777777779</v>
      </c>
      <c r="D193" s="2"/>
      <c r="E193" s="5">
        <v>44.545454545454547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170804130266</v>
      </c>
      <c r="C194" s="5">
        <v>38.888888888888886</v>
      </c>
      <c r="D194" s="2"/>
      <c r="E194" s="5">
        <v>46.363636363636367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170804130267</v>
      </c>
      <c r="C195" s="5">
        <v>45.555555555555557</v>
      </c>
      <c r="D195" s="2"/>
      <c r="E195" s="5">
        <v>47.272727272727273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170804130269</v>
      </c>
      <c r="C196" s="5">
        <v>46.666666666666664</v>
      </c>
      <c r="D196" s="2"/>
      <c r="E196" s="5">
        <v>46.363636363636367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170804130270</v>
      </c>
      <c r="C197" s="5">
        <v>43.333333333333336</v>
      </c>
      <c r="D197" s="2"/>
      <c r="E197" s="5">
        <v>47.272727272727273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170804130271</v>
      </c>
      <c r="C198" s="5">
        <v>50</v>
      </c>
      <c r="D198" s="2"/>
      <c r="E198" s="5">
        <v>46.363636363636367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170804130272</v>
      </c>
      <c r="C199" s="5">
        <v>40</v>
      </c>
      <c r="D199" s="2"/>
      <c r="E199" s="5">
        <v>44.545454545454547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170804130273</v>
      </c>
      <c r="C200" s="5">
        <v>47.777777777777779</v>
      </c>
      <c r="D200" s="2"/>
      <c r="E200" s="5">
        <v>47.272727272727273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170804130274</v>
      </c>
      <c r="C201" s="5">
        <v>35.555555555555557</v>
      </c>
      <c r="D201" s="2"/>
      <c r="E201" s="5">
        <v>44.545454545454547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170804130275</v>
      </c>
      <c r="C202" s="5">
        <v>40</v>
      </c>
      <c r="D202" s="2"/>
      <c r="E202" s="5">
        <v>35.454545454545453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170804130276</v>
      </c>
      <c r="C203" s="5">
        <v>41.111111111111114</v>
      </c>
      <c r="D203" s="2"/>
      <c r="E203" s="5">
        <v>45.454545454545453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170804130279</v>
      </c>
      <c r="C204" s="5">
        <v>32.222222222222221</v>
      </c>
      <c r="D204" s="2"/>
      <c r="E204" s="5">
        <v>42.727272727272727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170804130280</v>
      </c>
      <c r="C205" s="5">
        <v>47.777777777777779</v>
      </c>
      <c r="D205" s="2"/>
      <c r="E205" s="5">
        <v>43.636363636363633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170804130281</v>
      </c>
      <c r="C206" s="5">
        <v>48.888888888888886</v>
      </c>
      <c r="D206" s="2"/>
      <c r="E206" s="5">
        <v>45.454545454545453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170804130283</v>
      </c>
      <c r="C207" s="5">
        <v>50</v>
      </c>
      <c r="D207" s="2"/>
      <c r="E207" s="5">
        <v>48.18181818181818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170804130284</v>
      </c>
      <c r="C208" s="5">
        <v>50</v>
      </c>
      <c r="D208" s="2"/>
      <c r="E208" s="5">
        <v>46.363636363636367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170804130285</v>
      </c>
      <c r="C209" s="5">
        <v>50</v>
      </c>
      <c r="D209" s="2"/>
      <c r="E209" s="5">
        <v>46.363636363636367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170804130286</v>
      </c>
      <c r="C210" s="5">
        <v>40</v>
      </c>
      <c r="D210" s="2"/>
      <c r="E210" s="5">
        <v>45.454545454545453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170804130287</v>
      </c>
      <c r="C211" s="5">
        <v>50</v>
      </c>
      <c r="D211" s="2"/>
      <c r="E211" s="5">
        <v>46.363636363636367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170804130288</v>
      </c>
      <c r="C212" s="5">
        <v>50</v>
      </c>
      <c r="D212" s="2"/>
      <c r="E212" s="5">
        <v>48.18181818181818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170804130289</v>
      </c>
      <c r="C213" s="5">
        <v>42.222222222222221</v>
      </c>
      <c r="D213" s="2"/>
      <c r="E213" s="5">
        <v>47.272727272727273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170804130291</v>
      </c>
      <c r="C214" s="5">
        <v>50</v>
      </c>
      <c r="D214" s="2"/>
      <c r="E214" s="5">
        <v>45.454545454545453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170804130292</v>
      </c>
      <c r="C215" s="5">
        <v>48.888888888888886</v>
      </c>
      <c r="D215" s="2"/>
      <c r="E215" s="5">
        <v>47.272727272727273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170804130293</v>
      </c>
      <c r="C216" s="5">
        <v>45.555555555555557</v>
      </c>
      <c r="D216" s="2"/>
      <c r="E216" s="5">
        <v>45.454545454545453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170804130294</v>
      </c>
      <c r="C217" s="5">
        <v>45.555555555555557</v>
      </c>
      <c r="D217" s="2"/>
      <c r="E217" s="5">
        <v>47.272727272727273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170804130295</v>
      </c>
      <c r="C218" s="5">
        <v>47.777777777777779</v>
      </c>
      <c r="D218" s="2"/>
      <c r="E218" s="5">
        <v>47.272727272727273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170804130296</v>
      </c>
      <c r="C219" s="5">
        <v>48.888888888888886</v>
      </c>
      <c r="D219" s="2"/>
      <c r="E219" s="5">
        <v>48.18181818181818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170804130297</v>
      </c>
      <c r="C220" s="5">
        <v>43.333333333333336</v>
      </c>
      <c r="D220" s="2"/>
      <c r="E220" s="5">
        <v>46.363636363636367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170804130298</v>
      </c>
      <c r="C221" s="5">
        <v>32.222222222222221</v>
      </c>
      <c r="D221" s="2"/>
      <c r="E221" s="5">
        <v>43.636363636363633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170804130299</v>
      </c>
      <c r="C222" s="5">
        <v>43.333333333333336</v>
      </c>
      <c r="D222" s="2"/>
      <c r="E222" s="5">
        <v>46.363636363636367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170804130300</v>
      </c>
      <c r="C223" s="5">
        <v>48.888888888888886</v>
      </c>
      <c r="D223" s="2"/>
      <c r="E223" s="5">
        <v>43.636363636363633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170804130302</v>
      </c>
      <c r="C224" s="5">
        <v>35.555555555555557</v>
      </c>
      <c r="D224" s="2"/>
      <c r="E224" s="5">
        <v>40.909090909090907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170804130303</v>
      </c>
      <c r="C225" s="5">
        <v>44.444444444444443</v>
      </c>
      <c r="D225" s="2"/>
      <c r="E225" s="5">
        <v>47.272727272727273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170804130304</v>
      </c>
      <c r="C226" s="5">
        <v>36.666666666666664</v>
      </c>
      <c r="D226" s="2"/>
      <c r="E226" s="5">
        <v>35.454545454545453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170804130306</v>
      </c>
      <c r="C227" s="5">
        <v>45.555555555555557</v>
      </c>
      <c r="D227" s="2"/>
      <c r="E227" s="5">
        <v>48.18181818181818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170804130307</v>
      </c>
      <c r="C228" s="5">
        <v>50</v>
      </c>
      <c r="D228" s="2"/>
      <c r="E228" s="5">
        <v>46.363636363636367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170804130308</v>
      </c>
      <c r="C229" s="5">
        <v>44.444444444444443</v>
      </c>
      <c r="D229" s="2"/>
      <c r="E229" s="5">
        <v>46.363636363636367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170804130309</v>
      </c>
      <c r="C230" s="5">
        <v>37.777777777777779</v>
      </c>
      <c r="D230" s="2"/>
      <c r="E230" s="5">
        <v>32.727272727272727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170804130310</v>
      </c>
      <c r="C231" s="5">
        <v>45.555555555555557</v>
      </c>
      <c r="D231" s="2"/>
      <c r="E231" s="5">
        <v>48.18181818181818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170804130311</v>
      </c>
      <c r="C232" s="5">
        <v>45.555555555555557</v>
      </c>
      <c r="D232" s="2"/>
      <c r="E232" s="5">
        <v>47.272727272727273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170804130312</v>
      </c>
      <c r="C233" s="5">
        <v>48.888888888888886</v>
      </c>
      <c r="D233" s="2"/>
      <c r="E233" s="5">
        <v>45.454545454545453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170804130314</v>
      </c>
      <c r="C234" s="5">
        <v>50</v>
      </c>
      <c r="D234" s="2"/>
      <c r="E234" s="5">
        <v>48.18181818181818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170804130315</v>
      </c>
      <c r="C235" s="5">
        <v>45.555555555555557</v>
      </c>
      <c r="D235" s="2"/>
      <c r="E235" s="5">
        <v>46.363636363636367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170804130317</v>
      </c>
      <c r="C236" s="5">
        <v>47.777777777777779</v>
      </c>
      <c r="D236" s="2"/>
      <c r="E236" s="5">
        <v>47.272727272727273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170804130318</v>
      </c>
      <c r="C237" s="5">
        <v>32.222222222222221</v>
      </c>
      <c r="D237" s="2"/>
      <c r="E237" s="5">
        <v>30.90909090909091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170804130319</v>
      </c>
      <c r="C238" s="5">
        <v>40</v>
      </c>
      <c r="D238" s="2"/>
      <c r="E238" s="5">
        <v>36.363636363636367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170804130320</v>
      </c>
      <c r="C239" s="5">
        <v>48.888888888888886</v>
      </c>
      <c r="D239" s="2"/>
      <c r="E239" s="5">
        <v>47.272727272727273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170804130322</v>
      </c>
      <c r="C240" s="5">
        <v>34.444444444444443</v>
      </c>
      <c r="D240" s="2"/>
      <c r="E240" s="5">
        <v>37.272727272727273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170804130323</v>
      </c>
      <c r="C241" s="5">
        <v>45.555555555555557</v>
      </c>
      <c r="D241" s="2"/>
      <c r="E241" s="5">
        <v>46.363636363636367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170804130324</v>
      </c>
      <c r="C242" s="5">
        <v>45.555555555555557</v>
      </c>
      <c r="D242" s="2"/>
      <c r="E242" s="5">
        <v>46.363636363636367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170804130325</v>
      </c>
      <c r="C243" s="5">
        <v>48.888888888888886</v>
      </c>
      <c r="D243" s="2"/>
      <c r="E243" s="5">
        <v>46.363636363636367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170804130326</v>
      </c>
      <c r="C244" s="5">
        <v>48.888888888888886</v>
      </c>
      <c r="D244" s="2"/>
      <c r="E244" s="5">
        <v>46.363636363636367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170804130327</v>
      </c>
      <c r="C245" s="5">
        <v>46.666666666666664</v>
      </c>
      <c r="D245" s="2"/>
      <c r="E245" s="5">
        <v>44.545454545454547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170804130328</v>
      </c>
      <c r="C246" s="5">
        <v>46.666666666666664</v>
      </c>
      <c r="D246" s="2"/>
      <c r="E246" s="5">
        <v>43.636363636363633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170804130329</v>
      </c>
      <c r="C247" s="5">
        <v>46.666666666666664</v>
      </c>
      <c r="D247" s="2"/>
      <c r="E247" s="5">
        <v>47.272727272727273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170804130330</v>
      </c>
      <c r="C248" s="5">
        <v>47.777777777777779</v>
      </c>
      <c r="D248" s="2"/>
      <c r="E248" s="5">
        <v>47.272727272727273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170804130331</v>
      </c>
      <c r="C249" s="5">
        <v>48.888888888888886</v>
      </c>
      <c r="D249" s="2"/>
      <c r="E249" s="5">
        <v>47.272727272727273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170804130332</v>
      </c>
      <c r="C250" s="5">
        <v>26.666666666666668</v>
      </c>
      <c r="D250" s="2"/>
      <c r="E250" s="5">
        <v>36.363636363636367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170804130333</v>
      </c>
      <c r="C251" s="5">
        <v>47.777777777777779</v>
      </c>
      <c r="D251" s="2"/>
      <c r="E251" s="5">
        <v>48.18181818181818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170804130334</v>
      </c>
      <c r="C252" s="5">
        <v>50</v>
      </c>
      <c r="D252" s="2"/>
      <c r="E252" s="5">
        <v>49.090909090909093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170804130336</v>
      </c>
      <c r="C253" s="5">
        <v>48.888888888888886</v>
      </c>
      <c r="D253" s="2"/>
      <c r="E253" s="5">
        <v>46.363636363636367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170804130337</v>
      </c>
      <c r="C254" s="5">
        <v>35.555555555555557</v>
      </c>
      <c r="D254" s="2"/>
      <c r="E254" s="5">
        <v>43.636363636363633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170804130338</v>
      </c>
      <c r="C255" s="5">
        <v>48.888888888888886</v>
      </c>
      <c r="D255" s="2"/>
      <c r="E255" s="5">
        <v>45.454545454545453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170804130339</v>
      </c>
      <c r="C256" s="5">
        <v>47.777777777777779</v>
      </c>
      <c r="D256" s="2"/>
      <c r="E256" s="5">
        <v>42.727272727272727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170804130341</v>
      </c>
      <c r="C257" s="5">
        <v>43.333333333333336</v>
      </c>
      <c r="D257" s="2"/>
      <c r="E257" s="5">
        <v>45.454545454545453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170804130342</v>
      </c>
      <c r="C258" s="5">
        <v>47.777777777777779</v>
      </c>
      <c r="D258" s="2"/>
      <c r="E258" s="5">
        <v>43.636363636363633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170804130343</v>
      </c>
      <c r="C259" s="5">
        <v>47.777777777777779</v>
      </c>
      <c r="D259" s="2"/>
      <c r="E259" s="5">
        <v>47.272727272727273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170804130344</v>
      </c>
      <c r="C260" s="5">
        <v>46.666666666666664</v>
      </c>
      <c r="D260" s="2"/>
      <c r="E260" s="5">
        <v>46.363636363636367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170804130345</v>
      </c>
      <c r="C261" s="5">
        <v>45.555555555555557</v>
      </c>
      <c r="D261" s="2"/>
      <c r="E261" s="5">
        <v>44.545454545454547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170804130346</v>
      </c>
      <c r="C262" s="5">
        <v>30</v>
      </c>
      <c r="D262" s="2"/>
      <c r="E262" s="5">
        <v>40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170804130347</v>
      </c>
      <c r="C263" s="5">
        <v>46.666666666666664</v>
      </c>
      <c r="D263" s="2"/>
      <c r="E263" s="5">
        <v>44.545454545454547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170804130348</v>
      </c>
      <c r="C264" s="5">
        <v>46.666666666666664</v>
      </c>
      <c r="D264" s="2"/>
      <c r="E264" s="5">
        <v>46.363636363636367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170804130349</v>
      </c>
      <c r="C265" s="5">
        <v>50</v>
      </c>
      <c r="D265" s="2"/>
      <c r="E265" s="5">
        <v>48.18181818181818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170804130350</v>
      </c>
      <c r="C266" s="5">
        <v>31.111111111111111</v>
      </c>
      <c r="D266" s="2"/>
      <c r="E266" s="5">
        <v>32.727272727272727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170804130351</v>
      </c>
      <c r="C267" s="5">
        <v>48.888888888888886</v>
      </c>
      <c r="D267" s="2"/>
      <c r="E267" s="5">
        <v>48.18181818181818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170804130353</v>
      </c>
      <c r="C268" s="5">
        <v>48.888888888888886</v>
      </c>
      <c r="D268" s="2"/>
      <c r="E268" s="5">
        <v>46.363636363636367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170804130354</v>
      </c>
      <c r="C269" s="5">
        <v>48.888888888888886</v>
      </c>
      <c r="D269" s="2"/>
      <c r="E269" s="5">
        <v>47.272727272727273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170804130356</v>
      </c>
      <c r="C270" s="5">
        <v>50</v>
      </c>
      <c r="D270" s="2"/>
      <c r="E270" s="5">
        <v>48.18181818181818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170804130357</v>
      </c>
      <c r="C271" s="5">
        <v>45.555555555555557</v>
      </c>
      <c r="D271" s="2"/>
      <c r="E271" s="5">
        <v>46.363636363636367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170804130358</v>
      </c>
      <c r="C272" s="5">
        <v>46.666666666666664</v>
      </c>
      <c r="D272" s="2"/>
      <c r="E272" s="5">
        <v>45.454545454545453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170804130359</v>
      </c>
      <c r="C273" s="5">
        <v>48.888888888888886</v>
      </c>
      <c r="D273" s="2"/>
      <c r="E273" s="5">
        <v>45.454545454545453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170804130360</v>
      </c>
      <c r="C274" s="5">
        <v>47.777777777777779</v>
      </c>
      <c r="D274" s="2"/>
      <c r="E274" s="5">
        <v>45.454545454545453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170804130361</v>
      </c>
      <c r="C275" s="5">
        <v>44.444444444444443</v>
      </c>
      <c r="D275" s="2"/>
      <c r="E275" s="5">
        <v>42.727272727272727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170804130362</v>
      </c>
      <c r="C276" s="5">
        <v>46.666666666666664</v>
      </c>
      <c r="D276" s="2"/>
      <c r="E276" s="5">
        <v>46.363636363636367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170804130363</v>
      </c>
      <c r="C277" s="5">
        <v>44.444444444444443</v>
      </c>
      <c r="D277" s="2"/>
      <c r="E277" s="5">
        <v>41.81818181818182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170804130365</v>
      </c>
      <c r="C278" s="5">
        <v>46.666666666666664</v>
      </c>
      <c r="D278" s="2"/>
      <c r="E278" s="5">
        <v>45.454545454545453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2"/>
      <c r="B279" s="4"/>
      <c r="C279" s="5"/>
      <c r="D279" s="2"/>
      <c r="E279" s="2"/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2"/>
      <c r="B280" s="4"/>
      <c r="C280" s="5"/>
      <c r="D280" s="2"/>
      <c r="E280" s="2"/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2"/>
      <c r="B281" s="4"/>
      <c r="C281" s="5"/>
      <c r="D281" s="2"/>
      <c r="E281" s="2"/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35E02-C025-4D78-B553-6EFAB2E06B40}">
  <dimension ref="A1:X278"/>
  <sheetViews>
    <sheetView workbookViewId="0">
      <selection activeCell="H17" sqref="H17:W17"/>
    </sheetView>
  </sheetViews>
  <sheetFormatPr defaultRowHeight="15" x14ac:dyDescent="0.25"/>
  <cols>
    <col min="2" max="2" width="15.28515625" customWidth="1"/>
  </cols>
  <sheetData>
    <row r="1" spans="1:24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4" ht="75" x14ac:dyDescent="0.25">
      <c r="A3" s="170" t="s">
        <v>232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4" ht="21" x14ac:dyDescent="0.25">
      <c r="A4" s="170" t="s">
        <v>233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4" ht="21" x14ac:dyDescent="0.25">
      <c r="A5" s="172" t="s">
        <v>234</v>
      </c>
      <c r="B5" s="173"/>
      <c r="C5" s="173"/>
      <c r="D5" s="173"/>
      <c r="E5" s="174"/>
      <c r="F5" s="69"/>
      <c r="G5" s="26" t="s">
        <v>38</v>
      </c>
      <c r="H5" s="40">
        <f>D12</f>
        <v>88.059701492537314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4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98.134328358208961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4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93.097014925373145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4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4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58"/>
      <c r="H10" s="22" t="s">
        <v>18</v>
      </c>
      <c r="I10" s="22" t="s">
        <v>17</v>
      </c>
      <c r="J10" s="139" t="s">
        <v>16</v>
      </c>
      <c r="K10" s="139" t="s">
        <v>15</v>
      </c>
      <c r="L10" s="139" t="s">
        <v>14</v>
      </c>
      <c r="M10" s="139" t="s">
        <v>13</v>
      </c>
      <c r="N10" s="139" t="s">
        <v>12</v>
      </c>
      <c r="O10" s="139" t="s">
        <v>11</v>
      </c>
      <c r="P10" s="139" t="s">
        <v>10</v>
      </c>
      <c r="Q10" s="139" t="s">
        <v>177</v>
      </c>
      <c r="R10" s="139" t="s">
        <v>178</v>
      </c>
      <c r="S10" s="139" t="s">
        <v>179</v>
      </c>
      <c r="T10" s="139" t="s">
        <v>9</v>
      </c>
      <c r="U10" s="139" t="s">
        <v>8</v>
      </c>
      <c r="V10" s="139" t="s">
        <v>7</v>
      </c>
      <c r="W10" s="50" t="s">
        <v>106</v>
      </c>
      <c r="X10" s="144"/>
    </row>
    <row r="11" spans="1:24" ht="15.75" x14ac:dyDescent="0.25">
      <c r="A11" s="2">
        <v>1</v>
      </c>
      <c r="B11" s="4">
        <v>170804130001</v>
      </c>
      <c r="C11" s="3">
        <v>36</v>
      </c>
      <c r="D11" s="3">
        <f>COUNTIF(C11:C278,"&gt;="&amp;D10)</f>
        <v>236</v>
      </c>
      <c r="E11" s="3">
        <v>46</v>
      </c>
      <c r="F11" s="95">
        <f>COUNTIF(E11:E278,"&gt;="&amp;F10)</f>
        <v>263</v>
      </c>
      <c r="G11" s="145" t="s">
        <v>5</v>
      </c>
      <c r="H11" s="59">
        <v>3</v>
      </c>
      <c r="I11" s="59">
        <v>3</v>
      </c>
      <c r="J11" s="59">
        <v>3</v>
      </c>
      <c r="K11" s="59">
        <v>2</v>
      </c>
      <c r="L11" s="59">
        <v>1</v>
      </c>
      <c r="M11" s="59">
        <v>2</v>
      </c>
      <c r="N11" s="59">
        <v>2</v>
      </c>
      <c r="O11" s="59">
        <v>1</v>
      </c>
      <c r="P11" s="59">
        <v>1</v>
      </c>
      <c r="Q11" s="59">
        <v>2</v>
      </c>
      <c r="R11" s="59">
        <v>2</v>
      </c>
      <c r="S11" s="59">
        <v>1</v>
      </c>
      <c r="T11" s="59">
        <v>1</v>
      </c>
      <c r="U11" s="141">
        <v>2</v>
      </c>
      <c r="V11" s="141">
        <v>1</v>
      </c>
      <c r="W11" s="141">
        <v>1</v>
      </c>
      <c r="X11" s="144"/>
    </row>
    <row r="12" spans="1:24" ht="15.75" x14ac:dyDescent="0.25">
      <c r="A12" s="2">
        <v>2</v>
      </c>
      <c r="B12" s="4">
        <v>170804130004</v>
      </c>
      <c r="C12" s="3">
        <v>36</v>
      </c>
      <c r="D12" s="96">
        <f>(D11/268)*100</f>
        <v>88.059701492537314</v>
      </c>
      <c r="E12" s="3">
        <v>54</v>
      </c>
      <c r="F12" s="97">
        <f>(F11/268)*100</f>
        <v>98.134328358208961</v>
      </c>
      <c r="G12" s="145" t="s">
        <v>4</v>
      </c>
      <c r="H12" s="59">
        <v>3</v>
      </c>
      <c r="I12" s="59">
        <v>3</v>
      </c>
      <c r="J12" s="59">
        <v>3</v>
      </c>
      <c r="K12" s="59">
        <v>1</v>
      </c>
      <c r="L12" s="59">
        <v>2</v>
      </c>
      <c r="M12" s="59">
        <v>1</v>
      </c>
      <c r="N12" s="59">
        <v>1</v>
      </c>
      <c r="O12" s="59">
        <v>1</v>
      </c>
      <c r="P12" s="59">
        <v>2</v>
      </c>
      <c r="Q12" s="59">
        <v>2</v>
      </c>
      <c r="R12" s="59">
        <v>2</v>
      </c>
      <c r="S12" s="59">
        <v>2</v>
      </c>
      <c r="T12" s="59">
        <v>1</v>
      </c>
      <c r="U12" s="59">
        <v>2</v>
      </c>
      <c r="V12" s="59">
        <v>1</v>
      </c>
      <c r="W12" s="59">
        <v>1</v>
      </c>
      <c r="X12" s="144"/>
    </row>
    <row r="13" spans="1:24" ht="15.75" x14ac:dyDescent="0.25">
      <c r="A13" s="2">
        <v>3</v>
      </c>
      <c r="B13" s="4">
        <v>170804130005</v>
      </c>
      <c r="C13" s="3">
        <v>36</v>
      </c>
      <c r="D13" s="3"/>
      <c r="E13" s="3">
        <v>44</v>
      </c>
      <c r="F13" s="109"/>
      <c r="G13" s="145" t="s">
        <v>3</v>
      </c>
      <c r="H13" s="59">
        <v>3</v>
      </c>
      <c r="I13" s="59">
        <v>3</v>
      </c>
      <c r="J13" s="59">
        <v>3</v>
      </c>
      <c r="K13" s="59">
        <v>2</v>
      </c>
      <c r="L13" s="59">
        <v>2</v>
      </c>
      <c r="M13" s="59">
        <v>1</v>
      </c>
      <c r="N13" s="59">
        <v>1</v>
      </c>
      <c r="O13" s="59">
        <v>1</v>
      </c>
      <c r="P13" s="59">
        <v>2</v>
      </c>
      <c r="Q13" s="59">
        <v>1</v>
      </c>
      <c r="R13" s="59">
        <v>2</v>
      </c>
      <c r="S13" s="59">
        <v>2</v>
      </c>
      <c r="T13" s="59">
        <v>1</v>
      </c>
      <c r="U13" s="59">
        <v>2</v>
      </c>
      <c r="V13" s="59">
        <v>1</v>
      </c>
      <c r="W13" s="59">
        <v>1</v>
      </c>
      <c r="X13" s="144"/>
    </row>
    <row r="14" spans="1:24" ht="15.75" x14ac:dyDescent="0.25">
      <c r="A14" s="2">
        <v>4</v>
      </c>
      <c r="B14" s="4">
        <v>170804130006</v>
      </c>
      <c r="C14" s="3">
        <v>34</v>
      </c>
      <c r="D14" s="3"/>
      <c r="E14" s="3">
        <v>46</v>
      </c>
      <c r="F14" s="109"/>
      <c r="G14" s="145" t="s">
        <v>87</v>
      </c>
      <c r="H14" s="146">
        <v>3</v>
      </c>
      <c r="I14" s="146">
        <v>3</v>
      </c>
      <c r="J14" s="146">
        <v>3</v>
      </c>
      <c r="K14" s="146">
        <v>2</v>
      </c>
      <c r="L14" s="146">
        <v>2</v>
      </c>
      <c r="M14" s="146">
        <v>2</v>
      </c>
      <c r="N14" s="146">
        <v>1</v>
      </c>
      <c r="O14" s="146">
        <v>2</v>
      </c>
      <c r="P14" s="146">
        <v>1</v>
      </c>
      <c r="Q14" s="146">
        <v>1</v>
      </c>
      <c r="R14" s="146">
        <v>2</v>
      </c>
      <c r="S14" s="146">
        <v>1</v>
      </c>
      <c r="T14" s="146">
        <v>1</v>
      </c>
      <c r="U14" s="146">
        <v>2</v>
      </c>
      <c r="V14" s="146">
        <v>1</v>
      </c>
      <c r="W14" s="146">
        <v>2</v>
      </c>
      <c r="X14" s="144"/>
    </row>
    <row r="15" spans="1:24" ht="15.75" x14ac:dyDescent="0.25">
      <c r="A15" s="2">
        <v>5</v>
      </c>
      <c r="B15" s="4">
        <v>170804130009</v>
      </c>
      <c r="C15" s="3">
        <v>34</v>
      </c>
      <c r="D15" s="3"/>
      <c r="E15" s="3">
        <v>44</v>
      </c>
      <c r="F15" s="109"/>
      <c r="G15" s="145" t="s">
        <v>88</v>
      </c>
      <c r="H15" s="146">
        <v>3</v>
      </c>
      <c r="I15" s="146">
        <v>3</v>
      </c>
      <c r="J15" s="146">
        <v>3</v>
      </c>
      <c r="K15" s="146">
        <v>1</v>
      </c>
      <c r="L15" s="146">
        <v>2</v>
      </c>
      <c r="M15" s="146">
        <v>2</v>
      </c>
      <c r="N15" s="146">
        <v>1</v>
      </c>
      <c r="O15" s="146">
        <v>1</v>
      </c>
      <c r="P15" s="146">
        <v>2</v>
      </c>
      <c r="Q15" s="146">
        <v>2</v>
      </c>
      <c r="R15" s="146">
        <v>2</v>
      </c>
      <c r="S15" s="146">
        <v>2</v>
      </c>
      <c r="T15" s="146">
        <v>1</v>
      </c>
      <c r="U15" s="146">
        <v>2</v>
      </c>
      <c r="V15" s="146">
        <v>1</v>
      </c>
      <c r="W15" s="146">
        <v>2</v>
      </c>
      <c r="X15" s="144"/>
    </row>
    <row r="16" spans="1:24" ht="15.75" x14ac:dyDescent="0.25">
      <c r="A16" s="2">
        <v>6</v>
      </c>
      <c r="B16" s="4">
        <v>170804130010</v>
      </c>
      <c r="C16" s="3">
        <v>38</v>
      </c>
      <c r="D16" s="3"/>
      <c r="E16" s="3">
        <v>54</v>
      </c>
      <c r="F16" s="109"/>
      <c r="G16" s="147" t="s">
        <v>2</v>
      </c>
      <c r="H16" s="59">
        <f>AVERAGE(H11:H15)</f>
        <v>3</v>
      </c>
      <c r="I16" s="59">
        <f t="shared" ref="I16:W16" si="0">AVERAGE(I11:I15)</f>
        <v>3</v>
      </c>
      <c r="J16" s="59">
        <f t="shared" si="0"/>
        <v>3</v>
      </c>
      <c r="K16" s="59">
        <f t="shared" si="0"/>
        <v>1.6</v>
      </c>
      <c r="L16" s="59">
        <f t="shared" si="0"/>
        <v>1.8</v>
      </c>
      <c r="M16" s="59">
        <f t="shared" si="0"/>
        <v>1.6</v>
      </c>
      <c r="N16" s="59">
        <f t="shared" si="0"/>
        <v>1.2</v>
      </c>
      <c r="O16" s="59">
        <f t="shared" si="0"/>
        <v>1.2</v>
      </c>
      <c r="P16" s="59">
        <f t="shared" si="0"/>
        <v>1.6</v>
      </c>
      <c r="Q16" s="59">
        <f t="shared" si="0"/>
        <v>1.6</v>
      </c>
      <c r="R16" s="59">
        <f t="shared" si="0"/>
        <v>2</v>
      </c>
      <c r="S16" s="59">
        <f t="shared" si="0"/>
        <v>1.6</v>
      </c>
      <c r="T16" s="59">
        <f t="shared" si="0"/>
        <v>1</v>
      </c>
      <c r="U16" s="59">
        <f t="shared" si="0"/>
        <v>2</v>
      </c>
      <c r="V16" s="59">
        <f t="shared" si="0"/>
        <v>1</v>
      </c>
      <c r="W16" s="59">
        <f t="shared" si="0"/>
        <v>1.4</v>
      </c>
      <c r="X16" s="144"/>
    </row>
    <row r="17" spans="1:24" ht="15.75" x14ac:dyDescent="0.25">
      <c r="A17" s="2">
        <v>7</v>
      </c>
      <c r="B17" s="4">
        <v>170804130012</v>
      </c>
      <c r="C17" s="3">
        <v>36</v>
      </c>
      <c r="D17" s="3"/>
      <c r="E17" s="3">
        <v>50</v>
      </c>
      <c r="F17" s="3"/>
      <c r="G17" s="143" t="s">
        <v>1</v>
      </c>
      <c r="H17" s="53">
        <f>(93.1*H16)/100</f>
        <v>2.7929999999999997</v>
      </c>
      <c r="I17" s="53">
        <f t="shared" ref="I17:W17" si="1">(93.1*I16)/100</f>
        <v>2.7929999999999997</v>
      </c>
      <c r="J17" s="53">
        <f t="shared" si="1"/>
        <v>2.7929999999999997</v>
      </c>
      <c r="K17" s="53">
        <f t="shared" si="1"/>
        <v>1.4896</v>
      </c>
      <c r="L17" s="53">
        <f t="shared" si="1"/>
        <v>1.6757999999999997</v>
      </c>
      <c r="M17" s="53">
        <f t="shared" si="1"/>
        <v>1.4896</v>
      </c>
      <c r="N17" s="53">
        <f t="shared" si="1"/>
        <v>1.1171999999999997</v>
      </c>
      <c r="O17" s="53">
        <f t="shared" si="1"/>
        <v>1.1171999999999997</v>
      </c>
      <c r="P17" s="53">
        <f t="shared" si="1"/>
        <v>1.4896</v>
      </c>
      <c r="Q17" s="53">
        <f t="shared" si="1"/>
        <v>1.4896</v>
      </c>
      <c r="R17" s="53">
        <f t="shared" si="1"/>
        <v>1.8619999999999999</v>
      </c>
      <c r="S17" s="53">
        <f t="shared" si="1"/>
        <v>1.4896</v>
      </c>
      <c r="T17" s="53">
        <f t="shared" si="1"/>
        <v>0.93099999999999994</v>
      </c>
      <c r="U17" s="53">
        <f t="shared" si="1"/>
        <v>1.8619999999999999</v>
      </c>
      <c r="V17" s="53">
        <f t="shared" si="1"/>
        <v>0.93099999999999994</v>
      </c>
      <c r="W17" s="53">
        <f t="shared" si="1"/>
        <v>1.3033999999999997</v>
      </c>
      <c r="X17" s="144"/>
    </row>
    <row r="18" spans="1:24" x14ac:dyDescent="0.25">
      <c r="A18" s="2">
        <v>8</v>
      </c>
      <c r="B18" s="4">
        <v>170804130017</v>
      </c>
      <c r="C18" s="3">
        <v>26</v>
      </c>
      <c r="D18" s="3"/>
      <c r="E18" s="3">
        <v>48</v>
      </c>
      <c r="F18" s="49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</row>
    <row r="19" spans="1:24" x14ac:dyDescent="0.25">
      <c r="A19" s="2">
        <v>9</v>
      </c>
      <c r="B19" s="4">
        <v>170804130021</v>
      </c>
      <c r="C19" s="3">
        <v>34</v>
      </c>
      <c r="D19" s="3"/>
      <c r="E19" s="3">
        <v>42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4" x14ac:dyDescent="0.25">
      <c r="A20" s="2">
        <v>10</v>
      </c>
      <c r="B20" s="4">
        <v>170804130022</v>
      </c>
      <c r="C20" s="3">
        <v>34</v>
      </c>
      <c r="D20" s="3"/>
      <c r="E20" s="3">
        <v>34</v>
      </c>
      <c r="F20" s="49"/>
      <c r="G20" s="2"/>
      <c r="H20" s="1"/>
      <c r="I20" s="1"/>
      <c r="J20" s="7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4" x14ac:dyDescent="0.25">
      <c r="A21" s="2">
        <v>11</v>
      </c>
      <c r="B21" s="4">
        <v>170804130027</v>
      </c>
      <c r="C21" s="3">
        <v>32</v>
      </c>
      <c r="D21" s="3"/>
      <c r="E21" s="3">
        <v>42</v>
      </c>
      <c r="F21" s="49"/>
      <c r="G21" s="2"/>
      <c r="H21" s="104"/>
      <c r="I21" s="165"/>
      <c r="J21" s="165"/>
      <c r="K21" s="1"/>
      <c r="L21" s="1"/>
      <c r="M21" s="7"/>
      <c r="N21" s="7"/>
      <c r="O21" s="7"/>
      <c r="P21" s="7"/>
      <c r="Q21" s="7"/>
      <c r="R21" s="1"/>
      <c r="S21" s="1"/>
      <c r="T21" s="1"/>
      <c r="U21" s="1"/>
      <c r="V21" s="1"/>
      <c r="W21" s="1"/>
    </row>
    <row r="22" spans="1:24" x14ac:dyDescent="0.25">
      <c r="A22" s="2">
        <v>12</v>
      </c>
      <c r="B22" s="4">
        <v>170804130028</v>
      </c>
      <c r="C22" s="3">
        <v>32</v>
      </c>
      <c r="D22" s="3"/>
      <c r="E22" s="3">
        <v>48</v>
      </c>
      <c r="F22" s="49"/>
      <c r="G22" s="2"/>
      <c r="H22" s="111"/>
      <c r="I22" s="84"/>
      <c r="J22" s="84"/>
      <c r="K22" s="1"/>
      <c r="L22" s="1"/>
      <c r="M22" s="7"/>
      <c r="N22" s="7"/>
      <c r="O22" s="7"/>
      <c r="P22" s="7"/>
      <c r="Q22" s="7"/>
      <c r="R22" s="1"/>
      <c r="S22" s="1"/>
      <c r="T22" s="1"/>
      <c r="U22" s="1"/>
      <c r="V22" s="1"/>
      <c r="W22" s="1"/>
    </row>
    <row r="23" spans="1:24" x14ac:dyDescent="0.25">
      <c r="A23" s="2">
        <v>13</v>
      </c>
      <c r="B23" s="4">
        <v>170804130031</v>
      </c>
      <c r="C23" s="3">
        <v>36</v>
      </c>
      <c r="D23" s="3"/>
      <c r="E23" s="3">
        <v>46</v>
      </c>
      <c r="F23" s="49"/>
      <c r="G23" s="2"/>
      <c r="H23" s="2"/>
      <c r="I23" s="1"/>
      <c r="J23" s="1"/>
      <c r="K23" s="1"/>
      <c r="L23" s="1"/>
      <c r="M23" s="1"/>
      <c r="N23" s="7"/>
      <c r="O23" s="7"/>
      <c r="P23" s="7"/>
      <c r="Q23" s="7"/>
      <c r="R23" s="7"/>
      <c r="S23" s="1"/>
      <c r="T23" s="1"/>
      <c r="U23" s="1"/>
      <c r="V23" s="1"/>
      <c r="W23" s="1"/>
    </row>
    <row r="24" spans="1:24" x14ac:dyDescent="0.25">
      <c r="A24" s="2">
        <v>14</v>
      </c>
      <c r="B24" s="4">
        <v>170804130032</v>
      </c>
      <c r="C24" s="3">
        <v>34</v>
      </c>
      <c r="D24" s="3"/>
      <c r="E24" s="3">
        <v>48</v>
      </c>
      <c r="F24" s="49"/>
      <c r="G24" s="2"/>
      <c r="H24" s="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"/>
    </row>
    <row r="25" spans="1:24" ht="15.75" x14ac:dyDescent="0.25">
      <c r="A25" s="2">
        <v>15</v>
      </c>
      <c r="B25" s="4">
        <v>170804130033</v>
      </c>
      <c r="C25" s="3">
        <v>36</v>
      </c>
      <c r="D25" s="112"/>
      <c r="E25" s="3">
        <v>44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4" ht="15.75" x14ac:dyDescent="0.25">
      <c r="A26" s="2">
        <v>16</v>
      </c>
      <c r="B26" s="4">
        <v>170804130036</v>
      </c>
      <c r="C26" s="3">
        <v>36</v>
      </c>
      <c r="D26" s="3"/>
      <c r="E26" s="3">
        <v>48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4" ht="15.75" x14ac:dyDescent="0.25">
      <c r="A27" s="2">
        <v>17</v>
      </c>
      <c r="B27" s="4">
        <v>170804130045</v>
      </c>
      <c r="C27" s="3">
        <v>36</v>
      </c>
      <c r="D27" s="3"/>
      <c r="E27" s="3">
        <v>50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4" ht="15.75" x14ac:dyDescent="0.25">
      <c r="A28" s="2">
        <v>18</v>
      </c>
      <c r="B28" s="4">
        <v>170804130047</v>
      </c>
      <c r="C28" s="3">
        <v>32</v>
      </c>
      <c r="D28" s="3"/>
      <c r="E28" s="3">
        <v>50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4" ht="15.75" x14ac:dyDescent="0.25">
      <c r="A29" s="2">
        <v>19</v>
      </c>
      <c r="B29" s="4">
        <v>170804130048</v>
      </c>
      <c r="C29" s="3">
        <v>34</v>
      </c>
      <c r="D29" s="3"/>
      <c r="E29" s="3">
        <v>46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4" ht="15.75" x14ac:dyDescent="0.25">
      <c r="A30" s="2">
        <v>20</v>
      </c>
      <c r="B30" s="4">
        <v>170804130049</v>
      </c>
      <c r="C30" s="3">
        <v>36</v>
      </c>
      <c r="D30" s="3"/>
      <c r="E30" s="3">
        <v>36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4" ht="15.75" x14ac:dyDescent="0.25">
      <c r="A31" s="2">
        <v>21</v>
      </c>
      <c r="B31" s="4">
        <v>170804130050</v>
      </c>
      <c r="C31" s="3">
        <v>34</v>
      </c>
      <c r="D31" s="3"/>
      <c r="E31" s="3">
        <v>48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4" ht="15.75" x14ac:dyDescent="0.25">
      <c r="A32" s="2">
        <v>22</v>
      </c>
      <c r="B32" s="4">
        <v>170804130051</v>
      </c>
      <c r="C32" s="3">
        <v>30</v>
      </c>
      <c r="D32" s="3"/>
      <c r="E32" s="3">
        <v>44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4">
        <v>170804130052</v>
      </c>
      <c r="C33" s="3">
        <v>34</v>
      </c>
      <c r="D33" s="3"/>
      <c r="E33" s="3">
        <v>50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4">
        <v>170804130053</v>
      </c>
      <c r="C34" s="3">
        <v>24</v>
      </c>
      <c r="D34" s="3"/>
      <c r="E34" s="3">
        <v>40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4">
        <v>170804130054</v>
      </c>
      <c r="C35" s="3">
        <v>30</v>
      </c>
      <c r="D35" s="3"/>
      <c r="E35" s="3">
        <v>42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4">
        <v>170804130056</v>
      </c>
      <c r="C36" s="3">
        <v>40</v>
      </c>
      <c r="D36" s="3"/>
      <c r="E36" s="3">
        <v>56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4">
        <v>170804130057</v>
      </c>
      <c r="C37" s="3">
        <v>36</v>
      </c>
      <c r="D37" s="3"/>
      <c r="E37" s="3">
        <v>52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4">
        <v>170804130058</v>
      </c>
      <c r="C38" s="3">
        <v>30</v>
      </c>
      <c r="D38" s="3"/>
      <c r="E38" s="3">
        <v>48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4">
        <v>170804130059</v>
      </c>
      <c r="C39" s="3">
        <v>26</v>
      </c>
      <c r="D39" s="3"/>
      <c r="E39" s="3">
        <v>54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4">
        <v>170804130060</v>
      </c>
      <c r="C40" s="3">
        <v>40</v>
      </c>
      <c r="D40" s="3"/>
      <c r="E40" s="3">
        <v>54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4">
        <v>170804130061</v>
      </c>
      <c r="C41" s="3">
        <v>34</v>
      </c>
      <c r="D41" s="3"/>
      <c r="E41" s="3">
        <v>44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4">
        <v>170804130062</v>
      </c>
      <c r="C42" s="3">
        <v>32</v>
      </c>
      <c r="D42" s="3"/>
      <c r="E42" s="3">
        <v>50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4">
        <v>170804130063</v>
      </c>
      <c r="C43" s="3">
        <v>32</v>
      </c>
      <c r="D43" s="3"/>
      <c r="E43" s="3">
        <v>50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4">
        <v>170804130064</v>
      </c>
      <c r="C44" s="3">
        <v>36</v>
      </c>
      <c r="D44" s="3"/>
      <c r="E44" s="3">
        <v>40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4">
        <v>170804130065</v>
      </c>
      <c r="C45" s="3">
        <v>24</v>
      </c>
      <c r="D45" s="3"/>
      <c r="E45" s="3">
        <v>52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4">
        <v>170804130066</v>
      </c>
      <c r="C46" s="3">
        <v>36</v>
      </c>
      <c r="D46" s="3"/>
      <c r="E46" s="3">
        <v>50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4">
        <v>170804130067</v>
      </c>
      <c r="C47" s="3">
        <v>36</v>
      </c>
      <c r="D47" s="3"/>
      <c r="E47" s="3">
        <v>46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4">
        <v>170804130069</v>
      </c>
      <c r="C48" s="3">
        <v>34</v>
      </c>
      <c r="D48" s="3"/>
      <c r="E48" s="3">
        <v>58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4">
        <v>170804130071</v>
      </c>
      <c r="C49" s="3">
        <v>36</v>
      </c>
      <c r="D49" s="3"/>
      <c r="E49" s="3">
        <v>54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4">
        <v>170804130075</v>
      </c>
      <c r="C50" s="3">
        <v>32</v>
      </c>
      <c r="D50" s="3"/>
      <c r="E50" s="3">
        <v>46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4">
        <v>170804130076</v>
      </c>
      <c r="C51" s="3">
        <v>36</v>
      </c>
      <c r="D51" s="3"/>
      <c r="E51" s="3">
        <v>50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4">
        <v>170804130077</v>
      </c>
      <c r="C52" s="3">
        <v>34</v>
      </c>
      <c r="D52" s="112"/>
      <c r="E52" s="3">
        <v>52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4">
        <v>170804130078</v>
      </c>
      <c r="C53" s="3">
        <v>30</v>
      </c>
      <c r="D53" s="112"/>
      <c r="E53" s="3">
        <v>46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4">
        <v>170804130079</v>
      </c>
      <c r="C54" s="3">
        <v>32</v>
      </c>
      <c r="D54" s="3"/>
      <c r="E54" s="3">
        <v>46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4">
        <v>170804130080</v>
      </c>
      <c r="C55" s="3">
        <v>30</v>
      </c>
      <c r="D55" s="3"/>
      <c r="E55" s="3">
        <v>46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4">
        <v>170804130081</v>
      </c>
      <c r="C56" s="3">
        <v>36</v>
      </c>
      <c r="D56" s="3"/>
      <c r="E56" s="3">
        <v>48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4">
        <v>170804130082</v>
      </c>
      <c r="C57" s="3">
        <v>28</v>
      </c>
      <c r="D57" s="3"/>
      <c r="E57" s="3">
        <v>44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4">
        <v>170804130083</v>
      </c>
      <c r="C58" s="3">
        <v>36</v>
      </c>
      <c r="D58" s="3"/>
      <c r="E58" s="3">
        <v>50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4">
        <v>170804130084</v>
      </c>
      <c r="C59" s="3">
        <v>34</v>
      </c>
      <c r="D59" s="3"/>
      <c r="E59" s="3">
        <v>50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4">
        <v>170804130085</v>
      </c>
      <c r="C60" s="3">
        <v>30</v>
      </c>
      <c r="D60" s="3"/>
      <c r="E60" s="3">
        <v>46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4">
        <v>170804130086</v>
      </c>
      <c r="C61" s="3">
        <v>34</v>
      </c>
      <c r="D61" s="3"/>
      <c r="E61" s="3">
        <v>44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4">
        <v>170804130089</v>
      </c>
      <c r="C62" s="3">
        <v>34</v>
      </c>
      <c r="D62" s="3"/>
      <c r="E62" s="3">
        <v>48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4">
        <v>170804130090</v>
      </c>
      <c r="C63" s="3">
        <v>30</v>
      </c>
      <c r="D63" s="3"/>
      <c r="E63" s="3">
        <v>46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4">
        <v>170804130091</v>
      </c>
      <c r="C64" s="3">
        <v>28</v>
      </c>
      <c r="D64" s="3"/>
      <c r="E64" s="3">
        <v>46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4">
        <v>170804130092</v>
      </c>
      <c r="C65" s="3">
        <v>36</v>
      </c>
      <c r="D65" s="3"/>
      <c r="E65" s="3">
        <v>50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4">
        <v>170804130094</v>
      </c>
      <c r="C66" s="3">
        <v>24</v>
      </c>
      <c r="D66" s="3"/>
      <c r="E66" s="3">
        <v>52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4">
        <v>170804130097</v>
      </c>
      <c r="C67" s="3">
        <v>32</v>
      </c>
      <c r="D67" s="3"/>
      <c r="E67" s="3">
        <v>46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4">
        <v>170804130099</v>
      </c>
      <c r="C68" s="3">
        <v>32</v>
      </c>
      <c r="D68" s="3"/>
      <c r="E68" s="3">
        <v>44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4">
        <v>170804130101</v>
      </c>
      <c r="C69" s="3">
        <v>26</v>
      </c>
      <c r="D69" s="3"/>
      <c r="E69" s="3">
        <v>42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4">
        <v>170804130102</v>
      </c>
      <c r="C70" s="3">
        <v>36</v>
      </c>
      <c r="D70" s="3"/>
      <c r="E70" s="3">
        <v>54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4">
        <v>170804130103</v>
      </c>
      <c r="C71" s="3">
        <v>34</v>
      </c>
      <c r="D71" s="3"/>
      <c r="E71" s="3">
        <v>44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4">
        <v>170804130104</v>
      </c>
      <c r="C72" s="3">
        <v>34</v>
      </c>
      <c r="D72" s="3"/>
      <c r="E72" s="3">
        <v>48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4">
        <v>170804130105</v>
      </c>
      <c r="C73" s="3">
        <v>30</v>
      </c>
      <c r="D73" s="3"/>
      <c r="E73" s="3">
        <v>46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4">
        <v>170804130106</v>
      </c>
      <c r="C74" s="3">
        <v>36</v>
      </c>
      <c r="D74" s="3"/>
      <c r="E74" s="3">
        <v>52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4">
        <v>170804130107</v>
      </c>
      <c r="C75" s="3">
        <v>36</v>
      </c>
      <c r="D75" s="3"/>
      <c r="E75" s="3">
        <v>46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4">
        <v>170804130108</v>
      </c>
      <c r="C76" s="5">
        <v>34</v>
      </c>
      <c r="D76" s="3"/>
      <c r="E76" s="5">
        <v>50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4">
        <v>170804130109</v>
      </c>
      <c r="C77" s="5">
        <v>24</v>
      </c>
      <c r="D77" s="3"/>
      <c r="E77" s="5">
        <v>48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2">
        <v>68</v>
      </c>
      <c r="B78" s="4">
        <v>170804130110</v>
      </c>
      <c r="C78" s="5">
        <v>34</v>
      </c>
      <c r="D78" s="3"/>
      <c r="E78" s="5">
        <v>44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2">
        <v>69</v>
      </c>
      <c r="B79" s="4">
        <v>170804130112</v>
      </c>
      <c r="C79" s="5">
        <v>38</v>
      </c>
      <c r="D79" s="3"/>
      <c r="E79" s="5">
        <v>44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2">
        <v>70</v>
      </c>
      <c r="B80" s="4">
        <v>170804130113</v>
      </c>
      <c r="C80" s="5">
        <v>36</v>
      </c>
      <c r="D80" s="112"/>
      <c r="E80" s="5">
        <v>46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2">
        <v>71</v>
      </c>
      <c r="B81" s="4">
        <v>170804130117</v>
      </c>
      <c r="C81" s="5">
        <v>38</v>
      </c>
      <c r="D81" s="112"/>
      <c r="E81" s="5">
        <v>52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2">
        <v>72</v>
      </c>
      <c r="B82" s="4">
        <v>170804130118</v>
      </c>
      <c r="C82" s="5">
        <v>34</v>
      </c>
      <c r="D82" s="3"/>
      <c r="E82" s="5">
        <v>48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2">
        <v>73</v>
      </c>
      <c r="B83" s="4">
        <v>170804130119</v>
      </c>
      <c r="C83" s="5">
        <v>30</v>
      </c>
      <c r="D83" s="5"/>
      <c r="E83" s="5">
        <v>48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2">
        <v>74</v>
      </c>
      <c r="B84" s="4">
        <v>170804130120</v>
      </c>
      <c r="C84" s="5">
        <v>30</v>
      </c>
      <c r="D84" s="115"/>
      <c r="E84" s="5">
        <v>46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5">
        <v>36</v>
      </c>
      <c r="D85" s="5"/>
      <c r="E85" s="5">
        <v>44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2">
        <v>76</v>
      </c>
      <c r="B86" s="4">
        <v>170804130124</v>
      </c>
      <c r="C86" s="5">
        <v>32</v>
      </c>
      <c r="D86" s="116"/>
      <c r="E86" s="5">
        <v>40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2">
        <v>77</v>
      </c>
      <c r="B87" s="4">
        <v>170804130125</v>
      </c>
      <c r="C87" s="5">
        <v>36</v>
      </c>
      <c r="D87" s="5"/>
      <c r="E87" s="5">
        <v>50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2">
        <v>78</v>
      </c>
      <c r="B88" s="4">
        <v>170804130126</v>
      </c>
      <c r="C88" s="5">
        <v>36</v>
      </c>
      <c r="D88" s="5"/>
      <c r="E88" s="5">
        <v>56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2">
        <v>79</v>
      </c>
      <c r="B89" s="4">
        <v>170804130127</v>
      </c>
      <c r="C89" s="5">
        <v>30</v>
      </c>
      <c r="D89" s="5"/>
      <c r="E89" s="5">
        <v>46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2">
        <v>80</v>
      </c>
      <c r="B90" s="4">
        <v>170804130128</v>
      </c>
      <c r="C90" s="5">
        <v>36</v>
      </c>
      <c r="D90" s="5"/>
      <c r="E90" s="5">
        <v>44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2">
        <v>81</v>
      </c>
      <c r="B91" s="4">
        <v>170804130131</v>
      </c>
      <c r="C91" s="5">
        <v>34</v>
      </c>
      <c r="D91" s="5"/>
      <c r="E91" s="5">
        <v>40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5">
        <v>40</v>
      </c>
      <c r="D92" s="5"/>
      <c r="E92" s="5">
        <v>44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2">
        <v>83</v>
      </c>
      <c r="B93" s="4">
        <v>170804130133</v>
      </c>
      <c r="C93" s="5">
        <v>38</v>
      </c>
      <c r="D93" s="5"/>
      <c r="E93" s="5">
        <v>42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2">
        <v>84</v>
      </c>
      <c r="B94" s="4">
        <v>170804130134</v>
      </c>
      <c r="C94" s="5">
        <v>30</v>
      </c>
      <c r="D94" s="5"/>
      <c r="E94" s="5">
        <v>40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2">
        <v>85</v>
      </c>
      <c r="B95" s="4">
        <v>170804130136</v>
      </c>
      <c r="C95" s="5">
        <v>30</v>
      </c>
      <c r="D95" s="5"/>
      <c r="E95" s="5">
        <v>48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2">
        <v>86</v>
      </c>
      <c r="B96" s="4">
        <v>170804130137</v>
      </c>
      <c r="C96" s="5">
        <v>34</v>
      </c>
      <c r="D96" s="5"/>
      <c r="E96" s="5">
        <v>40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2">
        <v>87</v>
      </c>
      <c r="B97" s="4">
        <v>170804130139</v>
      </c>
      <c r="C97" s="5">
        <v>36</v>
      </c>
      <c r="D97" s="5"/>
      <c r="E97" s="5">
        <v>46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2">
        <v>88</v>
      </c>
      <c r="B98" s="4">
        <v>170804130140</v>
      </c>
      <c r="C98" s="5">
        <v>36</v>
      </c>
      <c r="D98" s="5"/>
      <c r="E98" s="5">
        <v>48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2">
        <v>89</v>
      </c>
      <c r="B99" s="4">
        <v>170804130142</v>
      </c>
      <c r="C99" s="5">
        <v>30</v>
      </c>
      <c r="D99" s="5"/>
      <c r="E99" s="5">
        <v>46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5">
        <v>38</v>
      </c>
      <c r="D100" s="5"/>
      <c r="E100" s="5">
        <v>52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2">
        <v>91</v>
      </c>
      <c r="B101" s="4">
        <v>170804130144</v>
      </c>
      <c r="C101" s="5">
        <v>32</v>
      </c>
      <c r="D101" s="5"/>
      <c r="E101" s="5">
        <v>48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2">
        <v>92</v>
      </c>
      <c r="B102" s="4">
        <v>170804130145</v>
      </c>
      <c r="C102" s="5">
        <v>34</v>
      </c>
      <c r="D102" s="5"/>
      <c r="E102" s="5">
        <v>52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4">
        <v>170804130146</v>
      </c>
      <c r="C103" s="5">
        <v>30</v>
      </c>
      <c r="D103" s="2"/>
      <c r="E103" s="5">
        <v>44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4">
        <v>170804130147</v>
      </c>
      <c r="C104" s="5">
        <v>36</v>
      </c>
      <c r="D104" s="2"/>
      <c r="E104" s="5">
        <v>48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4">
        <v>170804130148</v>
      </c>
      <c r="C105" s="5">
        <v>32</v>
      </c>
      <c r="D105" s="2"/>
      <c r="E105" s="5">
        <v>38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4">
        <v>170804130149</v>
      </c>
      <c r="C106" s="5">
        <v>32</v>
      </c>
      <c r="D106" s="2"/>
      <c r="E106" s="5">
        <v>50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4">
        <v>170804130150</v>
      </c>
      <c r="C107" s="5">
        <v>32</v>
      </c>
      <c r="D107" s="2"/>
      <c r="E107" s="5">
        <v>44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4">
        <v>170804130151</v>
      </c>
      <c r="C108" s="5">
        <v>28</v>
      </c>
      <c r="D108" s="2"/>
      <c r="E108" s="5">
        <v>50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4">
        <v>170804130152</v>
      </c>
      <c r="C109" s="5">
        <v>34</v>
      </c>
      <c r="D109" s="2"/>
      <c r="E109" s="5">
        <v>52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4">
        <v>170804130154</v>
      </c>
      <c r="C110" s="5">
        <v>34</v>
      </c>
      <c r="D110" s="2"/>
      <c r="E110" s="5">
        <v>48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4">
        <v>170804130155</v>
      </c>
      <c r="C111" s="5">
        <v>32</v>
      </c>
      <c r="D111" s="2"/>
      <c r="E111" s="5">
        <v>46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4">
        <v>170804130157</v>
      </c>
      <c r="C112" s="5">
        <v>28</v>
      </c>
      <c r="D112" s="2"/>
      <c r="E112" s="5">
        <v>24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4">
        <v>170804130158</v>
      </c>
      <c r="C113" s="5">
        <v>34</v>
      </c>
      <c r="D113" s="2"/>
      <c r="E113" s="5">
        <v>38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4">
        <v>170804130159</v>
      </c>
      <c r="C114" s="5">
        <v>34</v>
      </c>
      <c r="D114" s="2"/>
      <c r="E114" s="5">
        <v>36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4">
        <v>170804130160</v>
      </c>
      <c r="C115" s="5">
        <v>40</v>
      </c>
      <c r="D115" s="2"/>
      <c r="E115" s="5">
        <v>46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4">
        <v>170804130161</v>
      </c>
      <c r="C116" s="5">
        <v>20</v>
      </c>
      <c r="D116" s="2"/>
      <c r="E116" s="5">
        <v>0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4">
        <v>170804130162</v>
      </c>
      <c r="C117" s="5">
        <v>34</v>
      </c>
      <c r="D117" s="2"/>
      <c r="E117" s="5">
        <v>48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4">
        <v>170804130163</v>
      </c>
      <c r="C118" s="5">
        <v>34</v>
      </c>
      <c r="D118" s="2"/>
      <c r="E118" s="5">
        <v>46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4">
        <v>170804130167</v>
      </c>
      <c r="C119" s="5">
        <v>36</v>
      </c>
      <c r="D119" s="2"/>
      <c r="E119" s="5">
        <v>60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4">
        <v>170804130168</v>
      </c>
      <c r="C120" s="5">
        <v>34</v>
      </c>
      <c r="D120" s="2"/>
      <c r="E120" s="5">
        <v>50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4">
        <v>170804130169</v>
      </c>
      <c r="C121" s="5">
        <v>32</v>
      </c>
      <c r="D121" s="2"/>
      <c r="E121" s="5">
        <v>60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4">
        <v>170804130171</v>
      </c>
      <c r="C122" s="5">
        <v>28</v>
      </c>
      <c r="D122" s="2"/>
      <c r="E122" s="5">
        <v>38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4">
        <v>170804130172</v>
      </c>
      <c r="C123" s="5">
        <v>40</v>
      </c>
      <c r="D123" s="2"/>
      <c r="E123" s="5">
        <v>42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4">
        <v>170804130173</v>
      </c>
      <c r="C124" s="5">
        <v>30</v>
      </c>
      <c r="D124" s="2"/>
      <c r="E124" s="5">
        <v>52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4">
        <v>170804130174</v>
      </c>
      <c r="C125" s="5">
        <v>38</v>
      </c>
      <c r="D125" s="2"/>
      <c r="E125" s="5">
        <v>48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4">
        <v>170804130176</v>
      </c>
      <c r="C126" s="5">
        <v>30</v>
      </c>
      <c r="D126" s="2"/>
      <c r="E126" s="5">
        <v>48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4">
        <v>170804130177</v>
      </c>
      <c r="C127" s="5">
        <v>38</v>
      </c>
      <c r="D127" s="2"/>
      <c r="E127" s="5">
        <v>50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4">
        <v>170804130178</v>
      </c>
      <c r="C128" s="5">
        <v>26</v>
      </c>
      <c r="D128" s="2"/>
      <c r="E128" s="5">
        <v>26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4">
        <v>170804130179</v>
      </c>
      <c r="C129" s="5">
        <v>34</v>
      </c>
      <c r="D129" s="2"/>
      <c r="E129" s="5">
        <v>32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4">
        <v>170804130180</v>
      </c>
      <c r="C130" s="5">
        <v>36</v>
      </c>
      <c r="D130" s="2"/>
      <c r="E130" s="5">
        <v>54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4">
        <v>170804130181</v>
      </c>
      <c r="C131" s="5">
        <v>34</v>
      </c>
      <c r="D131" s="2"/>
      <c r="E131" s="5">
        <v>52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4">
        <v>170804130185</v>
      </c>
      <c r="C132" s="5">
        <v>36</v>
      </c>
      <c r="D132" s="2"/>
      <c r="E132" s="5">
        <v>50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4">
        <v>170804130186</v>
      </c>
      <c r="C133" s="5">
        <v>36</v>
      </c>
      <c r="D133" s="2"/>
      <c r="E133" s="5">
        <v>48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4">
        <v>170804130187</v>
      </c>
      <c r="C134" s="5">
        <v>30</v>
      </c>
      <c r="D134" s="2"/>
      <c r="E134" s="5">
        <v>44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4">
        <v>170804130188</v>
      </c>
      <c r="C135" s="5">
        <v>34</v>
      </c>
      <c r="D135" s="2"/>
      <c r="E135" s="5">
        <v>52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4">
        <v>170804130189</v>
      </c>
      <c r="C136" s="5">
        <v>36</v>
      </c>
      <c r="D136" s="2"/>
      <c r="E136" s="5">
        <v>44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4">
        <v>170804130190</v>
      </c>
      <c r="C137" s="5">
        <v>40</v>
      </c>
      <c r="D137" s="2"/>
      <c r="E137" s="5">
        <v>54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4">
        <v>170804130191</v>
      </c>
      <c r="C138" s="5">
        <v>38</v>
      </c>
      <c r="D138" s="2"/>
      <c r="E138" s="5">
        <v>48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4">
        <v>170804130192</v>
      </c>
      <c r="C139" s="5">
        <v>36</v>
      </c>
      <c r="D139" s="2"/>
      <c r="E139" s="5">
        <v>34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4">
        <v>170804130195</v>
      </c>
      <c r="C140" s="5">
        <v>34</v>
      </c>
      <c r="D140" s="2"/>
      <c r="E140" s="5">
        <v>54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4">
        <v>170804130196</v>
      </c>
      <c r="C141" s="5">
        <v>32</v>
      </c>
      <c r="D141" s="2"/>
      <c r="E141" s="5">
        <v>42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4">
        <v>170804130197</v>
      </c>
      <c r="C142" s="5">
        <v>30</v>
      </c>
      <c r="D142" s="2"/>
      <c r="E142" s="5">
        <v>40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4">
        <v>170804130198</v>
      </c>
      <c r="C143" s="5">
        <v>28</v>
      </c>
      <c r="D143" s="2"/>
      <c r="E143" s="5">
        <v>36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4">
        <v>170804130199</v>
      </c>
      <c r="C144" s="5">
        <v>34</v>
      </c>
      <c r="D144" s="2"/>
      <c r="E144" s="5">
        <v>36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4">
        <v>170804130200</v>
      </c>
      <c r="C145" s="5">
        <v>38</v>
      </c>
      <c r="D145" s="2"/>
      <c r="E145" s="5">
        <v>52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>
        <v>136</v>
      </c>
      <c r="B146" s="4">
        <v>170804130202</v>
      </c>
      <c r="C146" s="5">
        <v>36</v>
      </c>
      <c r="D146" s="2"/>
      <c r="E146" s="5">
        <v>52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>
        <v>137</v>
      </c>
      <c r="B147" s="4">
        <v>170804130203</v>
      </c>
      <c r="C147" s="5">
        <v>38</v>
      </c>
      <c r="D147" s="2"/>
      <c r="E147" s="5">
        <v>48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>
        <v>138</v>
      </c>
      <c r="B148" s="4">
        <v>170804130204</v>
      </c>
      <c r="C148" s="5">
        <v>36</v>
      </c>
      <c r="D148" s="2"/>
      <c r="E148" s="5">
        <v>52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>
        <v>139</v>
      </c>
      <c r="B149" s="4">
        <v>170804130205</v>
      </c>
      <c r="C149" s="5">
        <v>32</v>
      </c>
      <c r="D149" s="2"/>
      <c r="E149" s="5">
        <v>46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>
        <v>140</v>
      </c>
      <c r="B150" s="4">
        <v>170804130206</v>
      </c>
      <c r="C150" s="5">
        <v>34</v>
      </c>
      <c r="D150" s="2"/>
      <c r="E150" s="5">
        <v>46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>
        <v>141</v>
      </c>
      <c r="B151" s="4">
        <v>170804130207</v>
      </c>
      <c r="C151" s="5">
        <v>38</v>
      </c>
      <c r="D151" s="2"/>
      <c r="E151" s="5">
        <v>52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>
        <v>142</v>
      </c>
      <c r="B152" s="4">
        <v>170804130208</v>
      </c>
      <c r="C152" s="5">
        <v>36</v>
      </c>
      <c r="D152" s="2"/>
      <c r="E152" s="5">
        <v>46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>
        <v>143</v>
      </c>
      <c r="B153" s="4">
        <v>170804130209</v>
      </c>
      <c r="C153" s="5">
        <v>38</v>
      </c>
      <c r="D153" s="2"/>
      <c r="E153" s="5">
        <v>52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>
        <v>144</v>
      </c>
      <c r="B154" s="4">
        <v>170804130211</v>
      </c>
      <c r="C154" s="5">
        <v>38</v>
      </c>
      <c r="D154" s="2"/>
      <c r="E154" s="5">
        <v>52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>
        <v>145</v>
      </c>
      <c r="B155" s="4">
        <v>170804130212</v>
      </c>
      <c r="C155" s="5">
        <v>36</v>
      </c>
      <c r="D155" s="2"/>
      <c r="E155" s="5">
        <v>46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>
        <v>146</v>
      </c>
      <c r="B156" s="4">
        <v>170804130213</v>
      </c>
      <c r="C156" s="5">
        <v>34</v>
      </c>
      <c r="D156" s="2"/>
      <c r="E156" s="5">
        <v>50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>
        <v>147</v>
      </c>
      <c r="B157" s="4">
        <v>170804130214</v>
      </c>
      <c r="C157" s="5">
        <v>38</v>
      </c>
      <c r="D157" s="2"/>
      <c r="E157" s="5">
        <v>48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>
        <v>148</v>
      </c>
      <c r="B158" s="4">
        <v>170804130216</v>
      </c>
      <c r="C158" s="5">
        <v>38</v>
      </c>
      <c r="D158" s="2"/>
      <c r="E158" s="5">
        <v>52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>
        <v>149</v>
      </c>
      <c r="B159" s="4">
        <v>170804130217</v>
      </c>
      <c r="C159" s="5">
        <v>36</v>
      </c>
      <c r="D159" s="2"/>
      <c r="E159" s="5">
        <v>56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>
        <v>150</v>
      </c>
      <c r="B160" s="4">
        <v>170804130218</v>
      </c>
      <c r="C160" s="5">
        <v>38</v>
      </c>
      <c r="D160" s="2"/>
      <c r="E160" s="5">
        <v>54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>
        <v>151</v>
      </c>
      <c r="B161" s="4">
        <v>170804130220</v>
      </c>
      <c r="C161" s="5">
        <v>34</v>
      </c>
      <c r="D161" s="2"/>
      <c r="E161" s="5">
        <v>44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>
        <v>152</v>
      </c>
      <c r="B162" s="4">
        <v>170804130221</v>
      </c>
      <c r="C162" s="5">
        <v>38</v>
      </c>
      <c r="D162" s="2"/>
      <c r="E162" s="5">
        <v>56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>
        <v>153</v>
      </c>
      <c r="B163" s="4">
        <v>170804130222</v>
      </c>
      <c r="C163" s="5">
        <v>38</v>
      </c>
      <c r="D163" s="2"/>
      <c r="E163" s="5">
        <v>54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>
        <v>154</v>
      </c>
      <c r="B164" s="4">
        <v>170804130223</v>
      </c>
      <c r="C164" s="5">
        <v>38</v>
      </c>
      <c r="D164" s="2"/>
      <c r="E164" s="5">
        <v>48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>
        <v>155</v>
      </c>
      <c r="B165" s="4">
        <v>170804130224</v>
      </c>
      <c r="C165" s="5">
        <v>38</v>
      </c>
      <c r="D165" s="2"/>
      <c r="E165" s="5">
        <v>52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>
        <v>156</v>
      </c>
      <c r="B166" s="4">
        <v>170804130226</v>
      </c>
      <c r="C166" s="5">
        <v>30</v>
      </c>
      <c r="D166" s="2"/>
      <c r="E166" s="5">
        <v>44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>
        <v>157</v>
      </c>
      <c r="B167" s="4">
        <v>170804130227</v>
      </c>
      <c r="C167" s="5">
        <v>34</v>
      </c>
      <c r="D167" s="2"/>
      <c r="E167" s="5">
        <v>56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>
        <v>158</v>
      </c>
      <c r="B168" s="4">
        <v>170804130229</v>
      </c>
      <c r="C168" s="5">
        <v>38</v>
      </c>
      <c r="D168" s="2"/>
      <c r="E168" s="5">
        <v>54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>
        <v>159</v>
      </c>
      <c r="B169" s="4">
        <v>170804130231</v>
      </c>
      <c r="C169" s="5">
        <v>40</v>
      </c>
      <c r="D169" s="2"/>
      <c r="E169" s="5">
        <v>46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>
        <v>160</v>
      </c>
      <c r="B170" s="4">
        <v>170804130233</v>
      </c>
      <c r="C170" s="5">
        <v>40</v>
      </c>
      <c r="D170" s="2"/>
      <c r="E170" s="5">
        <v>56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>
        <v>161</v>
      </c>
      <c r="B171" s="4">
        <v>170804130234</v>
      </c>
      <c r="C171" s="5">
        <v>38</v>
      </c>
      <c r="D171" s="2"/>
      <c r="E171" s="5">
        <v>50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>
        <v>162</v>
      </c>
      <c r="B172" s="4">
        <v>170804130241</v>
      </c>
      <c r="C172" s="5">
        <v>36</v>
      </c>
      <c r="D172" s="2"/>
      <c r="E172" s="5">
        <v>22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>
        <v>163</v>
      </c>
      <c r="B173" s="4">
        <v>170804130242</v>
      </c>
      <c r="C173" s="5">
        <v>40</v>
      </c>
      <c r="D173" s="2"/>
      <c r="E173" s="5">
        <v>54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>
        <v>164</v>
      </c>
      <c r="B174" s="4">
        <v>170804130243</v>
      </c>
      <c r="C174" s="5">
        <v>38</v>
      </c>
      <c r="D174" s="2"/>
      <c r="E174" s="5">
        <v>56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>
        <v>165</v>
      </c>
      <c r="B175" s="4">
        <v>170804130244</v>
      </c>
      <c r="C175" s="5">
        <v>36</v>
      </c>
      <c r="D175" s="2"/>
      <c r="E175" s="5">
        <v>54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>
        <v>166</v>
      </c>
      <c r="B176" s="4">
        <v>170804130245</v>
      </c>
      <c r="C176" s="5">
        <v>40</v>
      </c>
      <c r="D176" s="2"/>
      <c r="E176" s="5">
        <v>48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>
        <v>167</v>
      </c>
      <c r="B177" s="4">
        <v>170804130246</v>
      </c>
      <c r="C177" s="5">
        <v>34</v>
      </c>
      <c r="D177" s="2"/>
      <c r="E177" s="5">
        <v>52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>
        <v>168</v>
      </c>
      <c r="B178" s="4">
        <v>170804130247</v>
      </c>
      <c r="C178" s="5">
        <v>36</v>
      </c>
      <c r="D178" s="2"/>
      <c r="E178" s="5">
        <v>44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>
        <v>169</v>
      </c>
      <c r="B179" s="4">
        <v>170804130248</v>
      </c>
      <c r="C179" s="5">
        <v>40</v>
      </c>
      <c r="D179" s="2"/>
      <c r="E179" s="5">
        <v>50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>
        <v>170</v>
      </c>
      <c r="B180" s="4">
        <v>170804130249</v>
      </c>
      <c r="C180" s="5">
        <v>40</v>
      </c>
      <c r="D180" s="2"/>
      <c r="E180" s="5">
        <v>58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>
        <v>171</v>
      </c>
      <c r="B181" s="4">
        <v>170804130250</v>
      </c>
      <c r="C181" s="5">
        <v>34</v>
      </c>
      <c r="D181" s="2"/>
      <c r="E181" s="5">
        <v>42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>
        <v>172</v>
      </c>
      <c r="B182" s="4">
        <v>170804130253</v>
      </c>
      <c r="C182" s="5">
        <v>36</v>
      </c>
      <c r="D182" s="2"/>
      <c r="E182" s="5">
        <v>32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>
        <v>173</v>
      </c>
      <c r="B183" s="4">
        <v>170804130254</v>
      </c>
      <c r="C183" s="5">
        <v>40</v>
      </c>
      <c r="D183" s="2"/>
      <c r="E183" s="5">
        <v>50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>
        <v>174</v>
      </c>
      <c r="B184" s="4">
        <v>170804130255</v>
      </c>
      <c r="C184" s="5">
        <v>40</v>
      </c>
      <c r="D184" s="2"/>
      <c r="E184" s="5">
        <v>46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>
        <v>175</v>
      </c>
      <c r="B185" s="4">
        <v>170804130256</v>
      </c>
      <c r="C185" s="5">
        <v>36</v>
      </c>
      <c r="D185" s="2"/>
      <c r="E185" s="5">
        <v>48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>
        <v>176</v>
      </c>
      <c r="B186" s="4">
        <v>170804130257</v>
      </c>
      <c r="C186" s="5">
        <v>36</v>
      </c>
      <c r="D186" s="2"/>
      <c r="E186" s="5">
        <v>38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>
        <v>177</v>
      </c>
      <c r="B187" s="4">
        <v>170804130258</v>
      </c>
      <c r="C187" s="5">
        <v>40</v>
      </c>
      <c r="D187" s="2"/>
      <c r="E187" s="5">
        <v>52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>
        <v>178</v>
      </c>
      <c r="B188" s="4">
        <v>170804130259</v>
      </c>
      <c r="C188" s="5">
        <v>34</v>
      </c>
      <c r="D188" s="2"/>
      <c r="E188" s="5">
        <v>52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>
        <v>179</v>
      </c>
      <c r="B189" s="4">
        <v>170804130260</v>
      </c>
      <c r="C189" s="5">
        <v>36</v>
      </c>
      <c r="D189" s="2"/>
      <c r="E189" s="5">
        <v>42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>
        <v>180</v>
      </c>
      <c r="B190" s="4">
        <v>170804130262</v>
      </c>
      <c r="C190" s="5">
        <v>32</v>
      </c>
      <c r="D190" s="2"/>
      <c r="E190" s="5">
        <v>42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>
        <v>181</v>
      </c>
      <c r="B191" s="4">
        <v>170804130263</v>
      </c>
      <c r="C191" s="5">
        <v>38</v>
      </c>
      <c r="D191" s="2"/>
      <c r="E191" s="5">
        <v>46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>
        <v>182</v>
      </c>
      <c r="B192" s="4">
        <v>170804130264</v>
      </c>
      <c r="C192" s="5">
        <v>34</v>
      </c>
      <c r="D192" s="2"/>
      <c r="E192" s="5">
        <v>38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>
        <v>183</v>
      </c>
      <c r="B193" s="4">
        <v>170804130265</v>
      </c>
      <c r="C193" s="5">
        <v>40</v>
      </c>
      <c r="D193" s="2"/>
      <c r="E193" s="5">
        <v>50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>
        <v>184</v>
      </c>
      <c r="B194" s="4">
        <v>170804130266</v>
      </c>
      <c r="C194" s="5">
        <v>36</v>
      </c>
      <c r="D194" s="2"/>
      <c r="E194" s="5">
        <v>42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>
        <v>185</v>
      </c>
      <c r="B195" s="4">
        <v>170804130267</v>
      </c>
      <c r="C195" s="5">
        <v>40</v>
      </c>
      <c r="D195" s="2"/>
      <c r="E195" s="5">
        <v>50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>
        <v>186</v>
      </c>
      <c r="B196" s="4">
        <v>170804130269</v>
      </c>
      <c r="C196" s="5">
        <v>40</v>
      </c>
      <c r="D196" s="2"/>
      <c r="E196" s="5">
        <v>54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>
        <v>187</v>
      </c>
      <c r="B197" s="4">
        <v>170804130270</v>
      </c>
      <c r="C197" s="5">
        <v>36</v>
      </c>
      <c r="D197" s="2"/>
      <c r="E197" s="5">
        <v>52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>
        <v>188</v>
      </c>
      <c r="B198" s="4">
        <v>170804130271</v>
      </c>
      <c r="C198" s="5">
        <v>38</v>
      </c>
      <c r="D198" s="2"/>
      <c r="E198" s="5">
        <v>48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>
        <v>189</v>
      </c>
      <c r="B199" s="4">
        <v>170804130272</v>
      </c>
      <c r="C199" s="5">
        <v>38</v>
      </c>
      <c r="D199" s="2"/>
      <c r="E199" s="5">
        <v>38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>
        <v>190</v>
      </c>
      <c r="B200" s="4">
        <v>170804130273</v>
      </c>
      <c r="C200" s="5">
        <v>40</v>
      </c>
      <c r="D200" s="2"/>
      <c r="E200" s="5">
        <v>46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>
        <v>191</v>
      </c>
      <c r="B201" s="4">
        <v>170804130274</v>
      </c>
      <c r="C201" s="5">
        <v>34</v>
      </c>
      <c r="D201" s="2"/>
      <c r="E201" s="5">
        <v>34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>
        <v>192</v>
      </c>
      <c r="B202" s="4">
        <v>170804130275</v>
      </c>
      <c r="C202" s="5">
        <v>36</v>
      </c>
      <c r="D202" s="2"/>
      <c r="E202" s="5">
        <v>24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>
        <v>193</v>
      </c>
      <c r="B203" s="4">
        <v>170804130276</v>
      </c>
      <c r="C203" s="5">
        <v>40</v>
      </c>
      <c r="D203" s="2"/>
      <c r="E203" s="5">
        <v>42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>
        <v>194</v>
      </c>
      <c r="B204" s="4">
        <v>170804130279</v>
      </c>
      <c r="C204" s="5">
        <v>38</v>
      </c>
      <c r="D204" s="2"/>
      <c r="E204" s="5">
        <v>38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>
        <v>195</v>
      </c>
      <c r="B205" s="4">
        <v>170804130280</v>
      </c>
      <c r="C205" s="5">
        <v>40</v>
      </c>
      <c r="D205" s="2"/>
      <c r="E205" s="5">
        <v>54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>
        <v>196</v>
      </c>
      <c r="B206" s="4">
        <v>170804130281</v>
      </c>
      <c r="C206" s="5">
        <v>40</v>
      </c>
      <c r="D206" s="2"/>
      <c r="E206" s="5">
        <v>48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>
        <v>197</v>
      </c>
      <c r="B207" s="4">
        <v>170804130283</v>
      </c>
      <c r="C207" s="5">
        <v>40</v>
      </c>
      <c r="D207" s="2"/>
      <c r="E207" s="5">
        <v>52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>
        <v>198</v>
      </c>
      <c r="B208" s="4">
        <v>170804130284</v>
      </c>
      <c r="C208" s="5">
        <v>40</v>
      </c>
      <c r="D208" s="2"/>
      <c r="E208" s="5">
        <v>50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>
        <v>199</v>
      </c>
      <c r="B209" s="4">
        <v>170804130285</v>
      </c>
      <c r="C209" s="5">
        <v>38</v>
      </c>
      <c r="D209" s="2"/>
      <c r="E209" s="5">
        <v>54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>
        <v>200</v>
      </c>
      <c r="B210" s="4">
        <v>170804130286</v>
      </c>
      <c r="C210" s="5">
        <v>34</v>
      </c>
      <c r="D210" s="2"/>
      <c r="E210" s="5">
        <v>44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>
        <v>201</v>
      </c>
      <c r="B211" s="4">
        <v>170804130287</v>
      </c>
      <c r="C211" s="5">
        <v>40</v>
      </c>
      <c r="D211" s="2"/>
      <c r="E211" s="5">
        <v>50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>
        <v>202</v>
      </c>
      <c r="B212" s="4">
        <v>170804130288</v>
      </c>
      <c r="C212" s="5">
        <v>38</v>
      </c>
      <c r="D212" s="2"/>
      <c r="E212" s="5">
        <v>50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>
        <v>203</v>
      </c>
      <c r="B213" s="4">
        <v>170804130289</v>
      </c>
      <c r="C213" s="5">
        <v>38</v>
      </c>
      <c r="D213" s="2"/>
      <c r="E213" s="5">
        <v>42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>
        <v>204</v>
      </c>
      <c r="B214" s="4">
        <v>170804130291</v>
      </c>
      <c r="C214" s="5">
        <v>40</v>
      </c>
      <c r="D214" s="2"/>
      <c r="E214" s="5">
        <v>50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>
        <v>205</v>
      </c>
      <c r="B215" s="4">
        <v>170804130292</v>
      </c>
      <c r="C215" s="5">
        <v>30</v>
      </c>
      <c r="D215" s="2"/>
      <c r="E215" s="5">
        <v>54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>
        <v>206</v>
      </c>
      <c r="B216" s="4">
        <v>170804130293</v>
      </c>
      <c r="C216" s="5">
        <v>38</v>
      </c>
      <c r="D216" s="2"/>
      <c r="E216" s="5">
        <v>46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>
        <v>207</v>
      </c>
      <c r="B217" s="4">
        <v>170804130294</v>
      </c>
      <c r="C217" s="5">
        <v>22</v>
      </c>
      <c r="D217" s="2"/>
      <c r="E217" s="5">
        <v>58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>
        <v>208</v>
      </c>
      <c r="B218" s="4">
        <v>170804130295</v>
      </c>
      <c r="C218" s="5">
        <v>32</v>
      </c>
      <c r="D218" s="2"/>
      <c r="E218" s="5">
        <v>44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2">
        <v>209</v>
      </c>
      <c r="B219" s="4">
        <v>170804130296</v>
      </c>
      <c r="C219" s="5">
        <v>32</v>
      </c>
      <c r="D219" s="2"/>
      <c r="E219" s="5">
        <v>42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2">
        <v>210</v>
      </c>
      <c r="B220" s="4">
        <v>170804130297</v>
      </c>
      <c r="C220" s="5">
        <v>40</v>
      </c>
      <c r="D220" s="2"/>
      <c r="E220" s="5">
        <v>54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2">
        <v>211</v>
      </c>
      <c r="B221" s="4">
        <v>170804130298</v>
      </c>
      <c r="C221" s="5">
        <v>38</v>
      </c>
      <c r="D221" s="2"/>
      <c r="E221" s="5">
        <v>52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2">
        <v>212</v>
      </c>
      <c r="B222" s="4">
        <v>170804130299</v>
      </c>
      <c r="C222" s="5">
        <v>36</v>
      </c>
      <c r="D222" s="2"/>
      <c r="E222" s="5">
        <v>38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2">
        <v>213</v>
      </c>
      <c r="B223" s="4">
        <v>170804130300</v>
      </c>
      <c r="C223" s="5">
        <v>40</v>
      </c>
      <c r="D223" s="2"/>
      <c r="E223" s="5">
        <v>54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2">
        <v>214</v>
      </c>
      <c r="B224" s="4">
        <v>170804130302</v>
      </c>
      <c r="C224" s="5">
        <v>34</v>
      </c>
      <c r="D224" s="2"/>
      <c r="E224" s="5">
        <v>36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2">
        <v>215</v>
      </c>
      <c r="B225" s="4">
        <v>170804130303</v>
      </c>
      <c r="C225" s="5">
        <v>34</v>
      </c>
      <c r="D225" s="2"/>
      <c r="E225" s="5">
        <v>60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2">
        <v>216</v>
      </c>
      <c r="B226" s="4">
        <v>170804130304</v>
      </c>
      <c r="C226" s="5">
        <v>36</v>
      </c>
      <c r="D226" s="2"/>
      <c r="E226" s="5">
        <v>44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2">
        <v>217</v>
      </c>
      <c r="B227" s="4">
        <v>170804130306</v>
      </c>
      <c r="C227" s="5">
        <v>40</v>
      </c>
      <c r="D227" s="2"/>
      <c r="E227" s="5">
        <v>36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2">
        <v>218</v>
      </c>
      <c r="B228" s="4">
        <v>170804130307</v>
      </c>
      <c r="C228" s="5">
        <v>40</v>
      </c>
      <c r="D228" s="2"/>
      <c r="E228" s="5">
        <v>50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2">
        <v>219</v>
      </c>
      <c r="B229" s="4">
        <v>170804130308</v>
      </c>
      <c r="C229" s="5">
        <v>38</v>
      </c>
      <c r="D229" s="2"/>
      <c r="E229" s="5">
        <v>44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2">
        <v>220</v>
      </c>
      <c r="B230" s="4">
        <v>170804130309</v>
      </c>
      <c r="C230" s="5">
        <v>34</v>
      </c>
      <c r="D230" s="2"/>
      <c r="E230" s="5">
        <v>40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2">
        <v>221</v>
      </c>
      <c r="B231" s="4">
        <v>170804130310</v>
      </c>
      <c r="C231" s="5">
        <v>40</v>
      </c>
      <c r="D231" s="2"/>
      <c r="E231" s="5">
        <v>40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2">
        <v>222</v>
      </c>
      <c r="B232" s="4">
        <v>170804130311</v>
      </c>
      <c r="C232" s="5">
        <v>34</v>
      </c>
      <c r="D232" s="2"/>
      <c r="E232" s="5">
        <v>42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2">
        <v>223</v>
      </c>
      <c r="B233" s="4">
        <v>170804130312</v>
      </c>
      <c r="C233" s="5">
        <v>30</v>
      </c>
      <c r="D233" s="2"/>
      <c r="E233" s="5">
        <v>50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2">
        <v>224</v>
      </c>
      <c r="B234" s="4">
        <v>170804130314</v>
      </c>
      <c r="C234" s="5">
        <v>36</v>
      </c>
      <c r="D234" s="2"/>
      <c r="E234" s="5">
        <v>60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2">
        <v>225</v>
      </c>
      <c r="B235" s="4">
        <v>170804130315</v>
      </c>
      <c r="C235" s="5">
        <v>26</v>
      </c>
      <c r="D235" s="2"/>
      <c r="E235" s="5">
        <v>46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2">
        <v>226</v>
      </c>
      <c r="B236" s="4">
        <v>170804130317</v>
      </c>
      <c r="C236" s="5">
        <v>34</v>
      </c>
      <c r="D236" s="2"/>
      <c r="E236" s="5">
        <v>44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2">
        <v>227</v>
      </c>
      <c r="B237" s="4">
        <v>170804130318</v>
      </c>
      <c r="C237" s="5">
        <v>34</v>
      </c>
      <c r="D237" s="2"/>
      <c r="E237" s="5">
        <v>32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2">
        <v>228</v>
      </c>
      <c r="B238" s="4">
        <v>170804130319</v>
      </c>
      <c r="C238" s="5">
        <v>34</v>
      </c>
      <c r="D238" s="2"/>
      <c r="E238" s="5">
        <v>30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2">
        <v>229</v>
      </c>
      <c r="B239" s="4">
        <v>170804130320</v>
      </c>
      <c r="C239" s="5">
        <v>36</v>
      </c>
      <c r="D239" s="2"/>
      <c r="E239" s="5">
        <v>46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2">
        <v>230</v>
      </c>
      <c r="B240" s="4">
        <v>170804130322</v>
      </c>
      <c r="C240" s="5">
        <v>36</v>
      </c>
      <c r="D240" s="2"/>
      <c r="E240" s="5">
        <v>44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2">
        <v>231</v>
      </c>
      <c r="B241" s="4">
        <v>170804130323</v>
      </c>
      <c r="C241" s="5">
        <v>26</v>
      </c>
      <c r="D241" s="2"/>
      <c r="E241" s="5">
        <v>48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2">
        <v>232</v>
      </c>
      <c r="B242" s="4">
        <v>170804130324</v>
      </c>
      <c r="C242" s="5">
        <v>38</v>
      </c>
      <c r="D242" s="2"/>
      <c r="E242" s="5">
        <v>50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2">
        <v>233</v>
      </c>
      <c r="B243" s="4">
        <v>170804130325</v>
      </c>
      <c r="C243" s="5">
        <v>26</v>
      </c>
      <c r="D243" s="2"/>
      <c r="E243" s="5">
        <v>44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2">
        <v>234</v>
      </c>
      <c r="B244" s="4">
        <v>170804130326</v>
      </c>
      <c r="C244" s="5">
        <v>26</v>
      </c>
      <c r="D244" s="2"/>
      <c r="E244" s="5">
        <v>48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2">
        <v>235</v>
      </c>
      <c r="B245" s="4">
        <v>170804130327</v>
      </c>
      <c r="C245" s="5">
        <v>34</v>
      </c>
      <c r="D245" s="2"/>
      <c r="E245" s="5">
        <v>46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2">
        <v>236</v>
      </c>
      <c r="B246" s="4">
        <v>170804130328</v>
      </c>
      <c r="C246" s="5">
        <v>26</v>
      </c>
      <c r="D246" s="2"/>
      <c r="E246" s="5">
        <v>42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2">
        <v>237</v>
      </c>
      <c r="B247" s="4">
        <v>170804130329</v>
      </c>
      <c r="C247" s="5">
        <v>32</v>
      </c>
      <c r="D247" s="2"/>
      <c r="E247" s="5">
        <v>44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2">
        <v>238</v>
      </c>
      <c r="B248" s="4">
        <v>170804130330</v>
      </c>
      <c r="C248" s="5">
        <v>32</v>
      </c>
      <c r="D248" s="2"/>
      <c r="E248" s="5">
        <v>52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2">
        <v>239</v>
      </c>
      <c r="B249" s="4">
        <v>170804130331</v>
      </c>
      <c r="C249" s="5">
        <v>34</v>
      </c>
      <c r="D249" s="2"/>
      <c r="E249" s="5">
        <v>48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2">
        <v>240</v>
      </c>
      <c r="B250" s="4">
        <v>170804130332</v>
      </c>
      <c r="C250" s="5">
        <v>32</v>
      </c>
      <c r="D250" s="2"/>
      <c r="E250" s="5">
        <v>36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2">
        <v>241</v>
      </c>
      <c r="B251" s="4">
        <v>170804130333</v>
      </c>
      <c r="C251" s="5">
        <v>30</v>
      </c>
      <c r="D251" s="2"/>
      <c r="E251" s="5">
        <v>48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2">
        <v>242</v>
      </c>
      <c r="B252" s="4">
        <v>170804130334</v>
      </c>
      <c r="C252" s="5">
        <v>34</v>
      </c>
      <c r="D252" s="2"/>
      <c r="E252" s="5">
        <v>48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2">
        <v>243</v>
      </c>
      <c r="B253" s="4">
        <v>170804130336</v>
      </c>
      <c r="C253" s="5">
        <v>34</v>
      </c>
      <c r="D253" s="2"/>
      <c r="E253" s="5">
        <v>48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2">
        <v>244</v>
      </c>
      <c r="B254" s="4">
        <v>170804130337</v>
      </c>
      <c r="C254" s="5">
        <v>34</v>
      </c>
      <c r="D254" s="2"/>
      <c r="E254" s="5">
        <v>40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2">
        <v>245</v>
      </c>
      <c r="B255" s="4">
        <v>170804130338</v>
      </c>
      <c r="C255" s="5">
        <v>34</v>
      </c>
      <c r="D255" s="2"/>
      <c r="E255" s="5">
        <v>54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2">
        <v>246</v>
      </c>
      <c r="B256" s="4">
        <v>170804130339</v>
      </c>
      <c r="C256" s="5">
        <v>28</v>
      </c>
      <c r="D256" s="2"/>
      <c r="E256" s="5">
        <v>42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2">
        <v>247</v>
      </c>
      <c r="B257" s="4">
        <v>170804130341</v>
      </c>
      <c r="C257" s="5">
        <v>24</v>
      </c>
      <c r="D257" s="2"/>
      <c r="E257" s="5">
        <v>46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2">
        <v>248</v>
      </c>
      <c r="B258" s="4">
        <v>170804130342</v>
      </c>
      <c r="C258" s="5">
        <v>32</v>
      </c>
      <c r="D258" s="2"/>
      <c r="E258" s="5">
        <v>44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2">
        <v>249</v>
      </c>
      <c r="B259" s="4">
        <v>170804130343</v>
      </c>
      <c r="C259" s="5">
        <v>34</v>
      </c>
      <c r="D259" s="2"/>
      <c r="E259" s="5">
        <v>48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2">
        <v>250</v>
      </c>
      <c r="B260" s="4">
        <v>170804130344</v>
      </c>
      <c r="C260" s="5">
        <v>22</v>
      </c>
      <c r="D260" s="2"/>
      <c r="E260" s="5">
        <v>38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2">
        <v>251</v>
      </c>
      <c r="B261" s="4">
        <v>170804130345</v>
      </c>
      <c r="C261" s="5">
        <v>26</v>
      </c>
      <c r="D261" s="2"/>
      <c r="E261" s="5">
        <v>50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2">
        <v>252</v>
      </c>
      <c r="B262" s="4">
        <v>170804130346</v>
      </c>
      <c r="C262" s="5">
        <v>34</v>
      </c>
      <c r="D262" s="2"/>
      <c r="E262" s="5">
        <v>38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2">
        <v>253</v>
      </c>
      <c r="B263" s="4">
        <v>170804130347</v>
      </c>
      <c r="C263" s="5">
        <v>26</v>
      </c>
      <c r="D263" s="2"/>
      <c r="E263" s="5">
        <v>48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2">
        <v>254</v>
      </c>
      <c r="B264" s="4">
        <v>170804130348</v>
      </c>
      <c r="C264" s="5">
        <v>30</v>
      </c>
      <c r="D264" s="2"/>
      <c r="E264" s="5">
        <v>44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2">
        <v>255</v>
      </c>
      <c r="B265" s="4">
        <v>170804130349</v>
      </c>
      <c r="C265" s="5">
        <v>38</v>
      </c>
      <c r="D265" s="2"/>
      <c r="E265" s="5">
        <v>52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2">
        <v>256</v>
      </c>
      <c r="B266" s="4">
        <v>170804130350</v>
      </c>
      <c r="C266" s="5">
        <v>34</v>
      </c>
      <c r="D266" s="2"/>
      <c r="E266" s="5">
        <v>38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2">
        <v>257</v>
      </c>
      <c r="B267" s="4">
        <v>170804130351</v>
      </c>
      <c r="C267" s="5">
        <v>38</v>
      </c>
      <c r="D267" s="2"/>
      <c r="E267" s="5">
        <v>46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2">
        <v>258</v>
      </c>
      <c r="B268" s="4">
        <v>170804130353</v>
      </c>
      <c r="C268" s="5">
        <v>32</v>
      </c>
      <c r="D268" s="2"/>
      <c r="E268" s="5">
        <v>50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2">
        <v>259</v>
      </c>
      <c r="B269" s="4">
        <v>170804130354</v>
      </c>
      <c r="C269" s="5">
        <v>28</v>
      </c>
      <c r="D269" s="2"/>
      <c r="E269" s="5">
        <v>42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2">
        <v>260</v>
      </c>
      <c r="B270" s="4">
        <v>170804130356</v>
      </c>
      <c r="C270" s="5">
        <v>26</v>
      </c>
      <c r="D270" s="2"/>
      <c r="E270" s="5">
        <v>50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2">
        <v>261</v>
      </c>
      <c r="B271" s="4">
        <v>170804130357</v>
      </c>
      <c r="C271" s="5">
        <v>34</v>
      </c>
      <c r="D271" s="2"/>
      <c r="E271" s="5">
        <v>48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2">
        <v>262</v>
      </c>
      <c r="B272" s="4">
        <v>170804130358</v>
      </c>
      <c r="C272" s="5">
        <v>26</v>
      </c>
      <c r="D272" s="2"/>
      <c r="E272" s="5">
        <v>48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2">
        <v>263</v>
      </c>
      <c r="B273" s="4">
        <v>170804130359</v>
      </c>
      <c r="C273" s="5">
        <v>26</v>
      </c>
      <c r="D273" s="2"/>
      <c r="E273" s="5">
        <v>52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2">
        <v>264</v>
      </c>
      <c r="B274" s="4">
        <v>170804130360</v>
      </c>
      <c r="C274" s="5">
        <v>30</v>
      </c>
      <c r="D274" s="2"/>
      <c r="E274" s="5">
        <v>56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2">
        <v>265</v>
      </c>
      <c r="B275" s="4">
        <v>170804130361</v>
      </c>
      <c r="C275" s="5">
        <v>24</v>
      </c>
      <c r="D275" s="2"/>
      <c r="E275" s="5">
        <v>44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2">
        <v>266</v>
      </c>
      <c r="B276" s="4">
        <v>170804130362</v>
      </c>
      <c r="C276" s="5">
        <v>38</v>
      </c>
      <c r="D276" s="2"/>
      <c r="E276" s="5">
        <v>50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2">
        <v>267</v>
      </c>
      <c r="B277" s="4">
        <v>170804130363</v>
      </c>
      <c r="C277" s="5">
        <v>30</v>
      </c>
      <c r="D277" s="2"/>
      <c r="E277" s="5">
        <v>42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2">
        <v>268</v>
      </c>
      <c r="B278" s="4">
        <v>170804130365</v>
      </c>
      <c r="C278" s="5">
        <v>28</v>
      </c>
      <c r="D278" s="2"/>
      <c r="E278" s="5">
        <v>44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BDA4-E2D3-46C0-8183-DEFEF24CB5F2}">
  <dimension ref="A1:T324"/>
  <sheetViews>
    <sheetView topLeftCell="H1" zoomScale="85" zoomScaleNormal="85" workbookViewId="0">
      <selection activeCell="H15" sqref="H15:T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3" width="8.85546875" style="1" customWidth="1"/>
    <col min="244" max="244" width="24.5703125" style="1" customWidth="1"/>
    <col min="245" max="245" width="6" style="1" bestFit="1" customWidth="1"/>
    <col min="246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499" width="8.85546875" style="1" customWidth="1"/>
    <col min="500" max="500" width="24.5703125" style="1" customWidth="1"/>
    <col min="501" max="501" width="6" style="1" bestFit="1" customWidth="1"/>
    <col min="502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5" width="8.85546875" style="1" customWidth="1"/>
    <col min="756" max="756" width="24.5703125" style="1" customWidth="1"/>
    <col min="757" max="757" width="6" style="1" bestFit="1" customWidth="1"/>
    <col min="758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1" width="8.85546875" style="1" customWidth="1"/>
    <col min="1012" max="1012" width="24.5703125" style="1" customWidth="1"/>
    <col min="1013" max="1013" width="6" style="1" bestFit="1" customWidth="1"/>
    <col min="1014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67" width="8.85546875" style="1" customWidth="1"/>
    <col min="1268" max="1268" width="24.5703125" style="1" customWidth="1"/>
    <col min="1269" max="1269" width="6" style="1" bestFit="1" customWidth="1"/>
    <col min="1270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3" width="8.85546875" style="1" customWidth="1"/>
    <col min="1524" max="1524" width="24.5703125" style="1" customWidth="1"/>
    <col min="1525" max="1525" width="6" style="1" bestFit="1" customWidth="1"/>
    <col min="1526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79" width="8.85546875" style="1" customWidth="1"/>
    <col min="1780" max="1780" width="24.5703125" style="1" customWidth="1"/>
    <col min="1781" max="1781" width="6" style="1" bestFit="1" customWidth="1"/>
    <col min="1782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5" width="8.85546875" style="1" customWidth="1"/>
    <col min="2036" max="2036" width="24.5703125" style="1" customWidth="1"/>
    <col min="2037" max="2037" width="6" style="1" bestFit="1" customWidth="1"/>
    <col min="2038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1" width="8.85546875" style="1" customWidth="1"/>
    <col min="2292" max="2292" width="24.5703125" style="1" customWidth="1"/>
    <col min="2293" max="2293" width="6" style="1" bestFit="1" customWidth="1"/>
    <col min="2294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47" width="8.85546875" style="1" customWidth="1"/>
    <col min="2548" max="2548" width="24.5703125" style="1" customWidth="1"/>
    <col min="2549" max="2549" width="6" style="1" bestFit="1" customWidth="1"/>
    <col min="2550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3" width="8.85546875" style="1" customWidth="1"/>
    <col min="2804" max="2804" width="24.5703125" style="1" customWidth="1"/>
    <col min="2805" max="2805" width="6" style="1" bestFit="1" customWidth="1"/>
    <col min="2806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59" width="8.85546875" style="1" customWidth="1"/>
    <col min="3060" max="3060" width="24.5703125" style="1" customWidth="1"/>
    <col min="3061" max="3061" width="6" style="1" bestFit="1" customWidth="1"/>
    <col min="3062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5" width="8.85546875" style="1" customWidth="1"/>
    <col min="3316" max="3316" width="24.5703125" style="1" customWidth="1"/>
    <col min="3317" max="3317" width="6" style="1" bestFit="1" customWidth="1"/>
    <col min="3318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1" width="8.85546875" style="1" customWidth="1"/>
    <col min="3572" max="3572" width="24.5703125" style="1" customWidth="1"/>
    <col min="3573" max="3573" width="6" style="1" bestFit="1" customWidth="1"/>
    <col min="3574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27" width="8.85546875" style="1" customWidth="1"/>
    <col min="3828" max="3828" width="24.5703125" style="1" customWidth="1"/>
    <col min="3829" max="3829" width="6" style="1" bestFit="1" customWidth="1"/>
    <col min="3830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3" width="8.85546875" style="1" customWidth="1"/>
    <col min="4084" max="4084" width="24.5703125" style="1" customWidth="1"/>
    <col min="4085" max="4085" width="6" style="1" bestFit="1" customWidth="1"/>
    <col min="4086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39" width="8.85546875" style="1" customWidth="1"/>
    <col min="4340" max="4340" width="24.5703125" style="1" customWidth="1"/>
    <col min="4341" max="4341" width="6" style="1" bestFit="1" customWidth="1"/>
    <col min="4342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5" width="8.85546875" style="1" customWidth="1"/>
    <col min="4596" max="4596" width="24.5703125" style="1" customWidth="1"/>
    <col min="4597" max="4597" width="6" style="1" bestFit="1" customWidth="1"/>
    <col min="4598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1" width="8.85546875" style="1" customWidth="1"/>
    <col min="4852" max="4852" width="24.5703125" style="1" customWidth="1"/>
    <col min="4853" max="4853" width="6" style="1" bestFit="1" customWidth="1"/>
    <col min="4854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07" width="8.85546875" style="1" customWidth="1"/>
    <col min="5108" max="5108" width="24.5703125" style="1" customWidth="1"/>
    <col min="5109" max="5109" width="6" style="1" bestFit="1" customWidth="1"/>
    <col min="5110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3" width="8.85546875" style="1" customWidth="1"/>
    <col min="5364" max="5364" width="24.5703125" style="1" customWidth="1"/>
    <col min="5365" max="5365" width="6" style="1" bestFit="1" customWidth="1"/>
    <col min="5366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19" width="8.85546875" style="1" customWidth="1"/>
    <col min="5620" max="5620" width="24.5703125" style="1" customWidth="1"/>
    <col min="5621" max="5621" width="6" style="1" bestFit="1" customWidth="1"/>
    <col min="5622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5" width="8.85546875" style="1" customWidth="1"/>
    <col min="5876" max="5876" width="24.5703125" style="1" customWidth="1"/>
    <col min="5877" max="5877" width="6" style="1" bestFit="1" customWidth="1"/>
    <col min="5878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1" width="8.85546875" style="1" customWidth="1"/>
    <col min="6132" max="6132" width="24.5703125" style="1" customWidth="1"/>
    <col min="6133" max="6133" width="6" style="1" bestFit="1" customWidth="1"/>
    <col min="6134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87" width="8.85546875" style="1" customWidth="1"/>
    <col min="6388" max="6388" width="24.5703125" style="1" customWidth="1"/>
    <col min="6389" max="6389" width="6" style="1" bestFit="1" customWidth="1"/>
    <col min="6390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3" width="8.85546875" style="1" customWidth="1"/>
    <col min="6644" max="6644" width="24.5703125" style="1" customWidth="1"/>
    <col min="6645" max="6645" width="6" style="1" bestFit="1" customWidth="1"/>
    <col min="6646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899" width="8.85546875" style="1" customWidth="1"/>
    <col min="6900" max="6900" width="24.5703125" style="1" customWidth="1"/>
    <col min="6901" max="6901" width="6" style="1" bestFit="1" customWidth="1"/>
    <col min="6902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5" width="8.85546875" style="1" customWidth="1"/>
    <col min="7156" max="7156" width="24.5703125" style="1" customWidth="1"/>
    <col min="7157" max="7157" width="6" style="1" bestFit="1" customWidth="1"/>
    <col min="7158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1" width="8.85546875" style="1" customWidth="1"/>
    <col min="7412" max="7412" width="24.5703125" style="1" customWidth="1"/>
    <col min="7413" max="7413" width="6" style="1" bestFit="1" customWidth="1"/>
    <col min="7414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67" width="8.85546875" style="1" customWidth="1"/>
    <col min="7668" max="7668" width="24.5703125" style="1" customWidth="1"/>
    <col min="7669" max="7669" width="6" style="1" bestFit="1" customWidth="1"/>
    <col min="7670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3" width="8.85546875" style="1" customWidth="1"/>
    <col min="7924" max="7924" width="24.5703125" style="1" customWidth="1"/>
    <col min="7925" max="7925" width="6" style="1" bestFit="1" customWidth="1"/>
    <col min="7926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79" width="8.85546875" style="1" customWidth="1"/>
    <col min="8180" max="8180" width="24.5703125" style="1" customWidth="1"/>
    <col min="8181" max="8181" width="6" style="1" bestFit="1" customWidth="1"/>
    <col min="8182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5" width="8.85546875" style="1" customWidth="1"/>
    <col min="8436" max="8436" width="24.5703125" style="1" customWidth="1"/>
    <col min="8437" max="8437" width="6" style="1" bestFit="1" customWidth="1"/>
    <col min="8438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1" width="8.85546875" style="1" customWidth="1"/>
    <col min="8692" max="8692" width="24.5703125" style="1" customWidth="1"/>
    <col min="8693" max="8693" width="6" style="1" bestFit="1" customWidth="1"/>
    <col min="8694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47" width="8.85546875" style="1" customWidth="1"/>
    <col min="8948" max="8948" width="24.5703125" style="1" customWidth="1"/>
    <col min="8949" max="8949" width="6" style="1" bestFit="1" customWidth="1"/>
    <col min="8950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3" width="8.85546875" style="1" customWidth="1"/>
    <col min="9204" max="9204" width="24.5703125" style="1" customWidth="1"/>
    <col min="9205" max="9205" width="6" style="1" bestFit="1" customWidth="1"/>
    <col min="9206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59" width="8.85546875" style="1" customWidth="1"/>
    <col min="9460" max="9460" width="24.5703125" style="1" customWidth="1"/>
    <col min="9461" max="9461" width="6" style="1" bestFit="1" customWidth="1"/>
    <col min="9462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5" width="8.85546875" style="1" customWidth="1"/>
    <col min="9716" max="9716" width="24.5703125" style="1" customWidth="1"/>
    <col min="9717" max="9717" width="6" style="1" bestFit="1" customWidth="1"/>
    <col min="9718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1" width="8.85546875" style="1" customWidth="1"/>
    <col min="9972" max="9972" width="24.5703125" style="1" customWidth="1"/>
    <col min="9973" max="9973" width="6" style="1" bestFit="1" customWidth="1"/>
    <col min="9974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27" width="8.85546875" style="1" customWidth="1"/>
    <col min="10228" max="10228" width="24.5703125" style="1" customWidth="1"/>
    <col min="10229" max="10229" width="6" style="1" bestFit="1" customWidth="1"/>
    <col min="10230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3" width="8.85546875" style="1" customWidth="1"/>
    <col min="10484" max="10484" width="24.5703125" style="1" customWidth="1"/>
    <col min="10485" max="10485" width="6" style="1" bestFit="1" customWidth="1"/>
    <col min="10486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39" width="8.85546875" style="1" customWidth="1"/>
    <col min="10740" max="10740" width="24.5703125" style="1" customWidth="1"/>
    <col min="10741" max="10741" width="6" style="1" bestFit="1" customWidth="1"/>
    <col min="10742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5" width="8.85546875" style="1" customWidth="1"/>
    <col min="10996" max="10996" width="24.5703125" style="1" customWidth="1"/>
    <col min="10997" max="10997" width="6" style="1" bestFit="1" customWidth="1"/>
    <col min="10998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1" width="8.85546875" style="1" customWidth="1"/>
    <col min="11252" max="11252" width="24.5703125" style="1" customWidth="1"/>
    <col min="11253" max="11253" width="6" style="1" bestFit="1" customWidth="1"/>
    <col min="11254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07" width="8.85546875" style="1" customWidth="1"/>
    <col min="11508" max="11508" width="24.5703125" style="1" customWidth="1"/>
    <col min="11509" max="11509" width="6" style="1" bestFit="1" customWidth="1"/>
    <col min="11510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3" width="8.85546875" style="1" customWidth="1"/>
    <col min="11764" max="11764" width="24.5703125" style="1" customWidth="1"/>
    <col min="11765" max="11765" width="6" style="1" bestFit="1" customWidth="1"/>
    <col min="11766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19" width="8.85546875" style="1" customWidth="1"/>
    <col min="12020" max="12020" width="24.5703125" style="1" customWidth="1"/>
    <col min="12021" max="12021" width="6" style="1" bestFit="1" customWidth="1"/>
    <col min="12022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5" width="8.85546875" style="1" customWidth="1"/>
    <col min="12276" max="12276" width="24.5703125" style="1" customWidth="1"/>
    <col min="12277" max="12277" width="6" style="1" bestFit="1" customWidth="1"/>
    <col min="12278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1" width="8.85546875" style="1" customWidth="1"/>
    <col min="12532" max="12532" width="24.5703125" style="1" customWidth="1"/>
    <col min="12533" max="12533" width="6" style="1" bestFit="1" customWidth="1"/>
    <col min="12534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87" width="8.85546875" style="1" customWidth="1"/>
    <col min="12788" max="12788" width="24.5703125" style="1" customWidth="1"/>
    <col min="12789" max="12789" width="6" style="1" bestFit="1" customWidth="1"/>
    <col min="12790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3" width="8.85546875" style="1" customWidth="1"/>
    <col min="13044" max="13044" width="24.5703125" style="1" customWidth="1"/>
    <col min="13045" max="13045" width="6" style="1" bestFit="1" customWidth="1"/>
    <col min="13046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299" width="8.85546875" style="1" customWidth="1"/>
    <col min="13300" max="13300" width="24.5703125" style="1" customWidth="1"/>
    <col min="13301" max="13301" width="6" style="1" bestFit="1" customWidth="1"/>
    <col min="13302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5" width="8.85546875" style="1" customWidth="1"/>
    <col min="13556" max="13556" width="24.5703125" style="1" customWidth="1"/>
    <col min="13557" max="13557" width="6" style="1" bestFit="1" customWidth="1"/>
    <col min="13558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1" width="8.85546875" style="1" customWidth="1"/>
    <col min="13812" max="13812" width="24.5703125" style="1" customWidth="1"/>
    <col min="13813" max="13813" width="6" style="1" bestFit="1" customWidth="1"/>
    <col min="13814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67" width="8.85546875" style="1" customWidth="1"/>
    <col min="14068" max="14068" width="24.5703125" style="1" customWidth="1"/>
    <col min="14069" max="14069" width="6" style="1" bestFit="1" customWidth="1"/>
    <col min="14070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3" width="8.85546875" style="1" customWidth="1"/>
    <col min="14324" max="14324" width="24.5703125" style="1" customWidth="1"/>
    <col min="14325" max="14325" width="6" style="1" bestFit="1" customWidth="1"/>
    <col min="14326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79" width="8.85546875" style="1" customWidth="1"/>
    <col min="14580" max="14580" width="24.5703125" style="1" customWidth="1"/>
    <col min="14581" max="14581" width="6" style="1" bestFit="1" customWidth="1"/>
    <col min="14582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5" width="8.85546875" style="1" customWidth="1"/>
    <col min="14836" max="14836" width="24.5703125" style="1" customWidth="1"/>
    <col min="14837" max="14837" width="6" style="1" bestFit="1" customWidth="1"/>
    <col min="14838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1" width="8.85546875" style="1" customWidth="1"/>
    <col min="15092" max="15092" width="24.5703125" style="1" customWidth="1"/>
    <col min="15093" max="15093" width="6" style="1" bestFit="1" customWidth="1"/>
    <col min="15094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47" width="8.85546875" style="1" customWidth="1"/>
    <col min="15348" max="15348" width="24.5703125" style="1" customWidth="1"/>
    <col min="15349" max="15349" width="6" style="1" bestFit="1" customWidth="1"/>
    <col min="15350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3" width="8.85546875" style="1" customWidth="1"/>
    <col min="15604" max="15604" width="24.5703125" style="1" customWidth="1"/>
    <col min="15605" max="15605" width="6" style="1" bestFit="1" customWidth="1"/>
    <col min="15606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59" width="8.85546875" style="1" customWidth="1"/>
    <col min="15860" max="15860" width="24.5703125" style="1" customWidth="1"/>
    <col min="15861" max="15861" width="6" style="1" bestFit="1" customWidth="1"/>
    <col min="15862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5" width="8.85546875" style="1" customWidth="1"/>
    <col min="16116" max="16116" width="24.5703125" style="1" customWidth="1"/>
    <col min="16117" max="16117" width="6" style="1" bestFit="1" customWidth="1"/>
    <col min="16118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1" width="8.85546875" style="1" customWidth="1"/>
    <col min="16372" max="16372" width="24.5703125" style="1" customWidth="1"/>
    <col min="16373" max="16373" width="6" style="1" bestFit="1" customWidth="1"/>
    <col min="16374" max="16384" width="5.85546875" style="1"/>
  </cols>
  <sheetData>
    <row r="1" spans="1:20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44.1" customHeight="1" x14ac:dyDescent="0.25">
      <c r="A3" s="170" t="s">
        <v>214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32.450000000000003" customHeight="1" x14ac:dyDescent="0.25">
      <c r="A4" s="170" t="s">
        <v>215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0.25" customHeight="1" x14ac:dyDescent="0.25">
      <c r="A5" s="172" t="s">
        <v>216</v>
      </c>
      <c r="B5" s="173"/>
      <c r="C5" s="173"/>
      <c r="D5" s="173"/>
      <c r="E5" s="174"/>
      <c r="F5" s="69"/>
      <c r="G5" s="26" t="s">
        <v>38</v>
      </c>
      <c r="H5" s="40">
        <f>D12</f>
        <v>46.97508896797153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74.377224199288264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60.676156583629897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24.95" customHeight="1" x14ac:dyDescent="0.25">
      <c r="A11" s="2">
        <v>1</v>
      </c>
      <c r="B11" s="4">
        <v>170804130001</v>
      </c>
      <c r="C11" s="133">
        <v>18.75</v>
      </c>
      <c r="D11" s="3">
        <f>COUNTIF(C11:C281,"&gt;="&amp;D10)</f>
        <v>132</v>
      </c>
      <c r="E11" s="133">
        <v>32.5</v>
      </c>
      <c r="F11" s="95">
        <f>COUNTIF(E11:E281,"&gt;="&amp;F10)</f>
        <v>209</v>
      </c>
      <c r="G11" s="108" t="s">
        <v>5</v>
      </c>
      <c r="H11" s="26">
        <v>2</v>
      </c>
      <c r="I11" s="26">
        <v>2</v>
      </c>
      <c r="J11" s="15">
        <v>1</v>
      </c>
      <c r="K11" s="15">
        <v>1</v>
      </c>
      <c r="L11" s="15">
        <v>2</v>
      </c>
      <c r="M11" s="15">
        <v>1</v>
      </c>
      <c r="N11" s="15">
        <v>1</v>
      </c>
      <c r="O11" s="15">
        <v>2</v>
      </c>
      <c r="P11" s="15">
        <v>1</v>
      </c>
      <c r="Q11" s="15">
        <v>1</v>
      </c>
      <c r="R11" s="15">
        <v>1</v>
      </c>
      <c r="S11" s="15">
        <v>1</v>
      </c>
      <c r="T11" s="51"/>
    </row>
    <row r="12" spans="1:20" ht="24.95" customHeight="1" x14ac:dyDescent="0.25">
      <c r="A12" s="2">
        <v>2</v>
      </c>
      <c r="B12" s="4">
        <v>170804130004</v>
      </c>
      <c r="C12" s="133">
        <v>35</v>
      </c>
      <c r="D12" s="96">
        <f>(132/281)*100</f>
        <v>46.97508896797153</v>
      </c>
      <c r="E12" s="133">
        <v>37.5</v>
      </c>
      <c r="F12" s="97">
        <f>(209/281)*100</f>
        <v>74.377224199288264</v>
      </c>
      <c r="G12" s="108" t="s">
        <v>4</v>
      </c>
      <c r="H12" s="16">
        <v>2</v>
      </c>
      <c r="I12" s="16">
        <v>2</v>
      </c>
      <c r="J12" s="15">
        <v>2</v>
      </c>
      <c r="K12" s="15">
        <v>2</v>
      </c>
      <c r="L12" s="15">
        <v>1</v>
      </c>
      <c r="M12" s="15">
        <v>2</v>
      </c>
      <c r="N12" s="15">
        <v>2</v>
      </c>
      <c r="O12" s="15">
        <v>2</v>
      </c>
      <c r="P12" s="15">
        <v>1</v>
      </c>
      <c r="Q12" s="15">
        <v>1</v>
      </c>
      <c r="R12" s="15">
        <v>2</v>
      </c>
      <c r="S12" s="15">
        <v>1</v>
      </c>
      <c r="T12" s="51">
        <v>1</v>
      </c>
    </row>
    <row r="13" spans="1:20" ht="24.95" customHeight="1" x14ac:dyDescent="0.25">
      <c r="A13" s="2">
        <v>3</v>
      </c>
      <c r="B13" s="4">
        <v>170804130005</v>
      </c>
      <c r="C13" s="133">
        <v>22.5</v>
      </c>
      <c r="D13" s="96"/>
      <c r="E13" s="133">
        <v>35.833333333333336</v>
      </c>
      <c r="F13" s="131"/>
      <c r="G13" s="108" t="s">
        <v>3</v>
      </c>
      <c r="H13" s="16">
        <v>2</v>
      </c>
      <c r="I13" s="16">
        <v>2</v>
      </c>
      <c r="J13" s="15">
        <v>2</v>
      </c>
      <c r="K13" s="15">
        <v>2</v>
      </c>
      <c r="L13" s="15">
        <v>1</v>
      </c>
      <c r="M13" s="15">
        <v>2</v>
      </c>
      <c r="N13" s="15">
        <v>2</v>
      </c>
      <c r="O13" s="15">
        <v>2</v>
      </c>
      <c r="P13" s="15">
        <v>1</v>
      </c>
      <c r="Q13" s="15">
        <v>1</v>
      </c>
      <c r="R13" s="15">
        <v>2</v>
      </c>
      <c r="S13" s="15">
        <v>2</v>
      </c>
      <c r="T13" s="51">
        <v>1</v>
      </c>
    </row>
    <row r="14" spans="1:20" ht="30" customHeight="1" x14ac:dyDescent="0.25">
      <c r="A14" s="2">
        <v>4</v>
      </c>
      <c r="B14" s="4">
        <v>170804130006</v>
      </c>
      <c r="C14" s="133">
        <v>17.5</v>
      </c>
      <c r="D14" s="3"/>
      <c r="E14" s="133">
        <v>31.666666666666664</v>
      </c>
      <c r="F14" s="109"/>
      <c r="G14" s="101" t="s">
        <v>2</v>
      </c>
      <c r="H14" s="59">
        <f>AVERAGE(H11:H13)</f>
        <v>2</v>
      </c>
      <c r="I14" s="59">
        <f t="shared" ref="I14:T14" si="0">AVERAGE(I11:I13)</f>
        <v>2</v>
      </c>
      <c r="J14" s="59">
        <f t="shared" si="0"/>
        <v>1.6666666666666667</v>
      </c>
      <c r="K14" s="59">
        <f t="shared" si="0"/>
        <v>1.6666666666666667</v>
      </c>
      <c r="L14" s="59">
        <f t="shared" si="0"/>
        <v>1.3333333333333333</v>
      </c>
      <c r="M14" s="59">
        <f t="shared" si="0"/>
        <v>1.6666666666666667</v>
      </c>
      <c r="N14" s="59">
        <f t="shared" si="0"/>
        <v>1.6666666666666667</v>
      </c>
      <c r="O14" s="59">
        <f t="shared" si="0"/>
        <v>2</v>
      </c>
      <c r="P14" s="59">
        <f t="shared" si="0"/>
        <v>1</v>
      </c>
      <c r="Q14" s="59">
        <f t="shared" si="0"/>
        <v>1</v>
      </c>
      <c r="R14" s="59">
        <f t="shared" si="0"/>
        <v>1.6666666666666667</v>
      </c>
      <c r="S14" s="59">
        <f t="shared" si="0"/>
        <v>1.3333333333333333</v>
      </c>
      <c r="T14" s="59">
        <f t="shared" si="0"/>
        <v>1</v>
      </c>
    </row>
    <row r="15" spans="1:20" ht="35.450000000000003" customHeight="1" x14ac:dyDescent="0.25">
      <c r="A15" s="2">
        <v>5</v>
      </c>
      <c r="B15" s="4">
        <v>170804130009</v>
      </c>
      <c r="C15" s="133">
        <v>37.5</v>
      </c>
      <c r="D15" s="3"/>
      <c r="E15" s="133">
        <v>37.5</v>
      </c>
      <c r="F15" s="109"/>
      <c r="G15" s="102" t="s">
        <v>1</v>
      </c>
      <c r="H15" s="103">
        <f>(60.68)*H14/100</f>
        <v>1.2136</v>
      </c>
      <c r="I15" s="103">
        <f t="shared" ref="I15:T15" si="1">(60.68)*I14/100</f>
        <v>1.2136</v>
      </c>
      <c r="J15" s="103">
        <f t="shared" si="1"/>
        <v>1.0113333333333334</v>
      </c>
      <c r="K15" s="103">
        <f t="shared" si="1"/>
        <v>1.0113333333333334</v>
      </c>
      <c r="L15" s="103">
        <f t="shared" si="1"/>
        <v>0.80906666666666671</v>
      </c>
      <c r="M15" s="103">
        <f t="shared" si="1"/>
        <v>1.0113333333333334</v>
      </c>
      <c r="N15" s="103">
        <f t="shared" si="1"/>
        <v>1.0113333333333334</v>
      </c>
      <c r="O15" s="103">
        <f t="shared" si="1"/>
        <v>1.2136</v>
      </c>
      <c r="P15" s="103">
        <f t="shared" si="1"/>
        <v>0.60680000000000001</v>
      </c>
      <c r="Q15" s="103">
        <f t="shared" si="1"/>
        <v>0.60680000000000001</v>
      </c>
      <c r="R15" s="103">
        <f t="shared" si="1"/>
        <v>1.0113333333333334</v>
      </c>
      <c r="S15" s="103">
        <f t="shared" si="1"/>
        <v>0.80906666666666671</v>
      </c>
      <c r="T15" s="103">
        <f t="shared" si="1"/>
        <v>0.60680000000000001</v>
      </c>
    </row>
    <row r="16" spans="1:20" ht="38.1" customHeight="1" x14ac:dyDescent="0.25">
      <c r="A16" s="2">
        <v>6</v>
      </c>
      <c r="B16" s="4">
        <v>170804130010</v>
      </c>
      <c r="C16" s="133">
        <v>26.25</v>
      </c>
      <c r="D16" s="3"/>
      <c r="E16" s="133">
        <v>32.5</v>
      </c>
      <c r="F16" s="109"/>
    </row>
    <row r="17" spans="1:19" ht="24.95" customHeight="1" x14ac:dyDescent="0.25">
      <c r="A17" s="2">
        <v>7</v>
      </c>
      <c r="B17" s="4">
        <v>170804130012</v>
      </c>
      <c r="C17" s="133">
        <v>20</v>
      </c>
      <c r="D17" s="3"/>
      <c r="E17" s="133">
        <v>32.5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</row>
    <row r="18" spans="1:19" ht="41.1" customHeight="1" x14ac:dyDescent="0.25">
      <c r="A18" s="2">
        <v>8</v>
      </c>
      <c r="B18" s="4">
        <v>170804130017</v>
      </c>
      <c r="C18" s="133">
        <v>5</v>
      </c>
      <c r="D18" s="3"/>
      <c r="E18" s="133">
        <v>29.166666666666668</v>
      </c>
      <c r="F18" s="3"/>
    </row>
    <row r="19" spans="1:19" ht="24.95" customHeight="1" x14ac:dyDescent="0.25">
      <c r="A19" s="2">
        <v>9</v>
      </c>
      <c r="B19" s="4">
        <v>170804130021</v>
      </c>
      <c r="C19" s="133">
        <v>36.25</v>
      </c>
      <c r="D19" s="3"/>
      <c r="E19" s="133">
        <v>28.333333333333332</v>
      </c>
      <c r="F19" s="49"/>
    </row>
    <row r="20" spans="1:19" ht="24.95" customHeight="1" x14ac:dyDescent="0.25">
      <c r="A20" s="2">
        <v>10</v>
      </c>
      <c r="B20" s="4">
        <v>170804130022</v>
      </c>
      <c r="C20" s="133">
        <v>17.5</v>
      </c>
      <c r="D20" s="3"/>
      <c r="E20" s="133">
        <v>20.833333333333336</v>
      </c>
      <c r="F20" s="49"/>
    </row>
    <row r="21" spans="1:19" ht="24.95" customHeight="1" x14ac:dyDescent="0.25">
      <c r="A21" s="2">
        <v>11</v>
      </c>
      <c r="B21" s="4">
        <v>170804130027</v>
      </c>
      <c r="C21" s="133">
        <v>30</v>
      </c>
      <c r="D21" s="3"/>
      <c r="E21" s="133">
        <v>29.166666666666668</v>
      </c>
      <c r="F21" s="49"/>
      <c r="J21" s="7"/>
      <c r="K21" s="7"/>
    </row>
    <row r="22" spans="1:19" ht="31.5" customHeight="1" x14ac:dyDescent="0.25">
      <c r="A22" s="2">
        <v>12</v>
      </c>
      <c r="B22" s="4">
        <v>170804130028</v>
      </c>
      <c r="C22" s="133">
        <v>27.500000000000004</v>
      </c>
      <c r="D22" s="3"/>
      <c r="E22" s="133">
        <v>32.5</v>
      </c>
      <c r="F22" s="49"/>
      <c r="H22" s="104"/>
      <c r="I22" s="165"/>
      <c r="J22" s="165"/>
      <c r="M22" s="7"/>
      <c r="N22" s="7"/>
      <c r="O22" s="7"/>
      <c r="P22" s="7"/>
    </row>
    <row r="23" spans="1:19" ht="24.95" customHeight="1" x14ac:dyDescent="0.25">
      <c r="A23" s="2">
        <v>13</v>
      </c>
      <c r="B23" s="4">
        <v>170804130031</v>
      </c>
      <c r="C23" s="133">
        <v>16.25</v>
      </c>
      <c r="D23" s="3"/>
      <c r="E23" s="133">
        <v>30.833333333333336</v>
      </c>
      <c r="F23" s="49"/>
      <c r="H23" s="111"/>
      <c r="I23" s="84"/>
      <c r="J23" s="84"/>
      <c r="M23" s="7"/>
      <c r="N23" s="7"/>
      <c r="O23" s="7"/>
      <c r="P23" s="7"/>
    </row>
    <row r="24" spans="1:19" ht="24.95" customHeight="1" x14ac:dyDescent="0.25">
      <c r="A24" s="2">
        <v>14</v>
      </c>
      <c r="B24" s="4">
        <v>170804130032</v>
      </c>
      <c r="C24" s="133">
        <v>8.75</v>
      </c>
      <c r="D24" s="3"/>
      <c r="E24" s="133">
        <v>27.500000000000004</v>
      </c>
      <c r="F24" s="49"/>
      <c r="H24" s="2"/>
      <c r="N24" s="7"/>
      <c r="O24" s="7"/>
      <c r="P24" s="7"/>
    </row>
    <row r="25" spans="1:19" ht="24.95" customHeight="1" x14ac:dyDescent="0.25">
      <c r="A25" s="2">
        <v>15</v>
      </c>
      <c r="B25" s="4">
        <v>170804130033</v>
      </c>
      <c r="C25" s="133">
        <v>20</v>
      </c>
      <c r="D25" s="3"/>
      <c r="E25" s="133">
        <v>22.5</v>
      </c>
      <c r="F25" s="49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24.95" customHeight="1" x14ac:dyDescent="0.25">
      <c r="A26" s="2">
        <v>16</v>
      </c>
      <c r="B26" s="4">
        <v>170804130036</v>
      </c>
      <c r="C26" s="133">
        <v>32.5</v>
      </c>
      <c r="D26" s="112"/>
      <c r="E26" s="133">
        <v>31.666666666666664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24.95" customHeight="1" x14ac:dyDescent="0.25">
      <c r="A27" s="2">
        <v>17</v>
      </c>
      <c r="B27" s="4">
        <v>170804130045</v>
      </c>
      <c r="C27" s="133">
        <v>25</v>
      </c>
      <c r="D27" s="3"/>
      <c r="E27" s="133">
        <v>33.333333333333329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24.95" customHeight="1" x14ac:dyDescent="0.25">
      <c r="A28" s="2">
        <v>18</v>
      </c>
      <c r="B28" s="4">
        <v>170804130047</v>
      </c>
      <c r="C28" s="133">
        <v>23.75</v>
      </c>
      <c r="D28" s="3"/>
      <c r="E28" s="133">
        <v>30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24.95" customHeight="1" x14ac:dyDescent="0.25">
      <c r="A29" s="2">
        <v>19</v>
      </c>
      <c r="B29" s="4">
        <v>170804130048</v>
      </c>
      <c r="C29" s="133">
        <v>23.75</v>
      </c>
      <c r="D29" s="3"/>
      <c r="E29" s="133">
        <v>29.166666666666668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24.95" customHeight="1" x14ac:dyDescent="0.25">
      <c r="A30" s="2">
        <v>20</v>
      </c>
      <c r="B30" s="4">
        <v>170804130049</v>
      </c>
      <c r="C30" s="133">
        <v>15</v>
      </c>
      <c r="D30" s="3"/>
      <c r="E30" s="133">
        <v>24.166666666666668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24.95" customHeight="1" x14ac:dyDescent="0.25">
      <c r="A31" s="2">
        <v>21</v>
      </c>
      <c r="B31" s="4">
        <v>170804130050</v>
      </c>
      <c r="C31" s="133">
        <v>25</v>
      </c>
      <c r="D31" s="3"/>
      <c r="E31" s="133">
        <v>30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24.95" customHeight="1" x14ac:dyDescent="0.25">
      <c r="A32" s="2">
        <v>22</v>
      </c>
      <c r="B32" s="4">
        <v>170804130051</v>
      </c>
      <c r="C32" s="133">
        <v>18.75</v>
      </c>
      <c r="D32" s="3"/>
      <c r="E32" s="133">
        <v>25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24.95" customHeight="1" x14ac:dyDescent="0.25">
      <c r="A33" s="2">
        <v>23</v>
      </c>
      <c r="B33" s="4">
        <v>170804130052</v>
      </c>
      <c r="C33" s="133">
        <v>30</v>
      </c>
      <c r="D33" s="3"/>
      <c r="E33" s="133">
        <v>26.666666666666668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24.95" customHeight="1" x14ac:dyDescent="0.25">
      <c r="A34" s="2">
        <v>24</v>
      </c>
      <c r="B34" s="4">
        <v>170804130053</v>
      </c>
      <c r="C34" s="133">
        <v>2.5</v>
      </c>
      <c r="D34" s="3"/>
      <c r="E34" s="133">
        <v>17.5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</row>
    <row r="35" spans="1:20" ht="24.95" customHeight="1" x14ac:dyDescent="0.25">
      <c r="A35" s="2">
        <v>25</v>
      </c>
      <c r="B35" s="4">
        <v>170804130054</v>
      </c>
      <c r="C35" s="133">
        <v>26.25</v>
      </c>
      <c r="D35" s="3"/>
      <c r="E35" s="133">
        <v>31.666666666666664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ht="24.95" customHeight="1" x14ac:dyDescent="0.25">
      <c r="A36" s="2">
        <v>26</v>
      </c>
      <c r="B36" s="4">
        <v>170804130056</v>
      </c>
      <c r="C36" s="133">
        <v>37.5</v>
      </c>
      <c r="D36" s="3"/>
      <c r="E36" s="133">
        <v>35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</row>
    <row r="37" spans="1:20" ht="24.95" customHeight="1" x14ac:dyDescent="0.25">
      <c r="A37" s="2">
        <v>27</v>
      </c>
      <c r="B37" s="4">
        <v>170804130057</v>
      </c>
      <c r="C37" s="133">
        <v>33.75</v>
      </c>
      <c r="D37" s="3"/>
      <c r="E37" s="133">
        <v>36.666666666666664</v>
      </c>
      <c r="F37" s="49"/>
    </row>
    <row r="38" spans="1:20" ht="24.95" customHeight="1" x14ac:dyDescent="0.25">
      <c r="A38" s="2">
        <v>28</v>
      </c>
      <c r="B38" s="4">
        <v>170804130058</v>
      </c>
      <c r="C38" s="133">
        <v>17.5</v>
      </c>
      <c r="D38" s="3"/>
      <c r="E38" s="133">
        <v>25.833333333333336</v>
      </c>
      <c r="F38" s="49"/>
    </row>
    <row r="39" spans="1:20" ht="24.95" customHeight="1" x14ac:dyDescent="0.25">
      <c r="A39" s="2">
        <v>29</v>
      </c>
      <c r="B39" s="4">
        <v>170804130059</v>
      </c>
      <c r="C39" s="133">
        <v>11.25</v>
      </c>
      <c r="D39" s="3"/>
      <c r="E39" s="133">
        <v>18.333333333333332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24.95" customHeight="1" x14ac:dyDescent="0.25">
      <c r="A40" s="2">
        <v>30</v>
      </c>
      <c r="B40" s="4">
        <v>170804130060</v>
      </c>
      <c r="C40" s="133">
        <v>30</v>
      </c>
      <c r="D40" s="3"/>
      <c r="E40" s="133">
        <v>31.666666666666664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24.95" customHeight="1" x14ac:dyDescent="0.25">
      <c r="A41" s="2">
        <v>31</v>
      </c>
      <c r="B41" s="4">
        <v>170804130061</v>
      </c>
      <c r="C41" s="133">
        <v>21.25</v>
      </c>
      <c r="D41" s="3"/>
      <c r="E41" s="133">
        <v>33.333333333333329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24.95" customHeight="1" x14ac:dyDescent="0.25">
      <c r="A42" s="2">
        <v>32</v>
      </c>
      <c r="B42" s="4">
        <v>170804130062</v>
      </c>
      <c r="C42" s="133">
        <v>25</v>
      </c>
      <c r="D42" s="3"/>
      <c r="E42" s="133">
        <v>25.833333333333336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24.95" customHeight="1" x14ac:dyDescent="0.25">
      <c r="A43" s="2">
        <v>33</v>
      </c>
      <c r="B43" s="4">
        <v>170804130063</v>
      </c>
      <c r="C43" s="133">
        <v>31.25</v>
      </c>
      <c r="D43" s="3"/>
      <c r="E43" s="133">
        <v>32.5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24.95" customHeight="1" x14ac:dyDescent="0.25">
      <c r="A44" s="2">
        <v>34</v>
      </c>
      <c r="B44" s="4">
        <v>170804130064</v>
      </c>
      <c r="C44" s="133">
        <v>18.75</v>
      </c>
      <c r="D44" s="3"/>
      <c r="E44" s="133">
        <v>23.333333333333332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24.95" customHeight="1" x14ac:dyDescent="0.25">
      <c r="A45" s="2">
        <v>35</v>
      </c>
      <c r="B45" s="4">
        <v>170804130065</v>
      </c>
      <c r="C45" s="133">
        <v>17.5</v>
      </c>
      <c r="D45" s="3"/>
      <c r="E45" s="133">
        <v>22.5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24.95" customHeight="1" x14ac:dyDescent="0.25">
      <c r="A46" s="2">
        <v>36</v>
      </c>
      <c r="B46" s="4">
        <v>170804130066</v>
      </c>
      <c r="C46" s="133">
        <v>41.25</v>
      </c>
      <c r="D46" s="3"/>
      <c r="E46" s="133">
        <v>39.166666666666664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24.95" customHeight="1" x14ac:dyDescent="0.25">
      <c r="A47" s="2">
        <v>37</v>
      </c>
      <c r="B47" s="4">
        <v>170804130067</v>
      </c>
      <c r="C47" s="133">
        <v>31.25</v>
      </c>
      <c r="D47" s="3"/>
      <c r="E47" s="133">
        <v>37.5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24.95" customHeight="1" x14ac:dyDescent="0.25">
      <c r="A48" s="2">
        <v>38</v>
      </c>
      <c r="B48" s="4">
        <v>170804130069</v>
      </c>
      <c r="C48" s="133">
        <v>46.25</v>
      </c>
      <c r="D48" s="3"/>
      <c r="E48" s="133">
        <v>45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ht="24.95" customHeight="1" x14ac:dyDescent="0.25">
      <c r="A49" s="2">
        <v>39</v>
      </c>
      <c r="B49" s="4">
        <v>170804130071</v>
      </c>
      <c r="C49" s="133">
        <v>33.75</v>
      </c>
      <c r="D49" s="3"/>
      <c r="E49" s="133">
        <v>38.333333333333336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</row>
    <row r="50" spans="1:19" ht="24.95" customHeight="1" x14ac:dyDescent="0.25">
      <c r="A50" s="2">
        <v>40</v>
      </c>
      <c r="B50" s="4">
        <v>170804130075</v>
      </c>
      <c r="C50" s="133">
        <v>18.75</v>
      </c>
      <c r="D50" s="3"/>
      <c r="E50" s="133">
        <v>37.5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</row>
    <row r="51" spans="1:19" ht="24.95" customHeight="1" x14ac:dyDescent="0.25">
      <c r="A51" s="2">
        <v>41</v>
      </c>
      <c r="B51" s="4">
        <v>170804130076</v>
      </c>
      <c r="C51" s="133">
        <v>30</v>
      </c>
      <c r="D51" s="3"/>
      <c r="E51" s="133">
        <v>40</v>
      </c>
      <c r="F51" s="49"/>
    </row>
    <row r="52" spans="1:19" ht="24.95" customHeight="1" x14ac:dyDescent="0.25">
      <c r="A52" s="2">
        <v>42</v>
      </c>
      <c r="B52" s="4">
        <v>170804130077</v>
      </c>
      <c r="C52" s="133">
        <v>32.5</v>
      </c>
      <c r="D52" s="3"/>
      <c r="E52" s="133">
        <v>35.833333333333336</v>
      </c>
      <c r="F52" s="49"/>
    </row>
    <row r="53" spans="1:19" ht="24.95" customHeight="1" x14ac:dyDescent="0.25">
      <c r="A53" s="2">
        <v>43</v>
      </c>
      <c r="B53" s="4">
        <v>170804130078</v>
      </c>
      <c r="C53" s="133">
        <v>31.25</v>
      </c>
      <c r="D53" s="112"/>
      <c r="E53" s="133">
        <v>26.666666666666668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24.95" customHeight="1" x14ac:dyDescent="0.25">
      <c r="A54" s="2">
        <v>44</v>
      </c>
      <c r="B54" s="4">
        <v>170804130079</v>
      </c>
      <c r="C54" s="133">
        <v>32.5</v>
      </c>
      <c r="D54" s="112"/>
      <c r="E54" s="133">
        <v>33.333333333333329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24.95" customHeight="1" x14ac:dyDescent="0.25">
      <c r="A55" s="2">
        <v>45</v>
      </c>
      <c r="B55" s="4">
        <v>170804130080</v>
      </c>
      <c r="C55" s="133">
        <v>31.25</v>
      </c>
      <c r="D55" s="3"/>
      <c r="E55" s="133">
        <v>25.833333333333336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24.95" customHeight="1" x14ac:dyDescent="0.25">
      <c r="A56" s="2">
        <v>46</v>
      </c>
      <c r="B56" s="4">
        <v>170804130081</v>
      </c>
      <c r="C56" s="133">
        <v>30</v>
      </c>
      <c r="D56" s="3"/>
      <c r="E56" s="133">
        <v>35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24.95" customHeight="1" x14ac:dyDescent="0.25">
      <c r="A57" s="2">
        <v>47</v>
      </c>
      <c r="B57" s="4">
        <v>170804130082</v>
      </c>
      <c r="C57" s="133">
        <v>32.5</v>
      </c>
      <c r="D57" s="3"/>
      <c r="E57" s="133">
        <v>30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24.95" customHeight="1" x14ac:dyDescent="0.25">
      <c r="A58" s="2">
        <v>48</v>
      </c>
      <c r="B58" s="4">
        <v>170804130083</v>
      </c>
      <c r="C58" s="133">
        <v>37.5</v>
      </c>
      <c r="D58" s="3"/>
      <c r="E58" s="133">
        <v>40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24.95" customHeight="1" x14ac:dyDescent="0.25">
      <c r="A59" s="2">
        <v>49</v>
      </c>
      <c r="B59" s="4">
        <v>170804130084</v>
      </c>
      <c r="C59" s="133">
        <v>33.75</v>
      </c>
      <c r="D59" s="3"/>
      <c r="E59" s="133">
        <v>38.333333333333336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24.95" customHeight="1" x14ac:dyDescent="0.25">
      <c r="A60" s="2">
        <v>50</v>
      </c>
      <c r="B60" s="4">
        <v>170804130085</v>
      </c>
      <c r="C60" s="133">
        <v>27.500000000000004</v>
      </c>
      <c r="D60" s="3"/>
      <c r="E60" s="133">
        <v>30.833333333333336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24.95" customHeight="1" x14ac:dyDescent="0.25">
      <c r="A61" s="2">
        <v>51</v>
      </c>
      <c r="B61" s="4">
        <v>170804130086</v>
      </c>
      <c r="C61" s="133">
        <v>32.5</v>
      </c>
      <c r="D61" s="3"/>
      <c r="E61" s="133">
        <v>28.333333333333332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24.95" customHeight="1" x14ac:dyDescent="0.25">
      <c r="A62" s="2">
        <v>52</v>
      </c>
      <c r="B62" s="4">
        <v>170804130089</v>
      </c>
      <c r="C62" s="133">
        <v>30</v>
      </c>
      <c r="D62" s="3"/>
      <c r="E62" s="133">
        <v>32.5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ht="24.95" customHeight="1" x14ac:dyDescent="0.25">
      <c r="A63" s="2">
        <v>53</v>
      </c>
      <c r="B63" s="4">
        <v>170804130090</v>
      </c>
      <c r="C63" s="133">
        <v>36.25</v>
      </c>
      <c r="D63" s="3"/>
      <c r="E63" s="133">
        <v>35.833333333333336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</row>
    <row r="64" spans="1:19" ht="24.95" customHeight="1" x14ac:dyDescent="0.25">
      <c r="A64" s="2">
        <v>54</v>
      </c>
      <c r="B64" s="4">
        <v>170804130091</v>
      </c>
      <c r="C64" s="133">
        <v>42.5</v>
      </c>
      <c r="D64" s="3"/>
      <c r="E64" s="133">
        <v>37.5</v>
      </c>
      <c r="F64" s="49"/>
    </row>
    <row r="65" spans="1:7" ht="24.95" customHeight="1" x14ac:dyDescent="0.25">
      <c r="A65" s="2">
        <v>55</v>
      </c>
      <c r="B65" s="4">
        <v>170804130092</v>
      </c>
      <c r="C65" s="133">
        <v>38.75</v>
      </c>
      <c r="D65" s="3"/>
      <c r="E65" s="133">
        <v>44.166666666666664</v>
      </c>
      <c r="F65" s="49"/>
    </row>
    <row r="66" spans="1:7" ht="24.95" customHeight="1" x14ac:dyDescent="0.25">
      <c r="A66" s="2">
        <v>56</v>
      </c>
      <c r="B66" s="4">
        <v>170804130093</v>
      </c>
      <c r="C66" s="133">
        <v>7.5</v>
      </c>
      <c r="D66" s="3"/>
      <c r="E66" s="133">
        <v>22.5</v>
      </c>
      <c r="F66" s="49"/>
    </row>
    <row r="67" spans="1:7" ht="24.95" customHeight="1" x14ac:dyDescent="0.25">
      <c r="A67" s="2">
        <v>57</v>
      </c>
      <c r="B67" s="4">
        <v>170804130094</v>
      </c>
      <c r="C67" s="133">
        <v>23.75</v>
      </c>
      <c r="D67" s="3"/>
      <c r="E67" s="133">
        <v>32.5</v>
      </c>
      <c r="F67" s="49"/>
    </row>
    <row r="68" spans="1:7" ht="24.95" customHeight="1" x14ac:dyDescent="0.25">
      <c r="A68" s="2">
        <v>58</v>
      </c>
      <c r="B68" s="4">
        <v>170804130096</v>
      </c>
      <c r="C68" s="133">
        <v>33.75</v>
      </c>
      <c r="D68" s="3"/>
      <c r="E68" s="133">
        <v>31.666666666666664</v>
      </c>
      <c r="F68" s="49"/>
    </row>
    <row r="69" spans="1:7" ht="24.95" customHeight="1" x14ac:dyDescent="0.25">
      <c r="A69" s="2">
        <v>59</v>
      </c>
      <c r="B69" s="4">
        <v>170804130097</v>
      </c>
      <c r="C69" s="133">
        <v>20</v>
      </c>
      <c r="D69" s="3"/>
      <c r="E69" s="133">
        <v>28.333333333333332</v>
      </c>
      <c r="F69" s="49"/>
    </row>
    <row r="70" spans="1:7" ht="24.95" customHeight="1" x14ac:dyDescent="0.25">
      <c r="A70" s="2">
        <v>60</v>
      </c>
      <c r="B70" s="4">
        <v>170804130099</v>
      </c>
      <c r="C70" s="133">
        <v>40</v>
      </c>
      <c r="D70" s="3"/>
      <c r="E70" s="133">
        <v>35</v>
      </c>
      <c r="F70" s="49"/>
    </row>
    <row r="71" spans="1:7" ht="24.95" customHeight="1" x14ac:dyDescent="0.25">
      <c r="A71" s="2">
        <v>61</v>
      </c>
      <c r="B71" s="4">
        <v>170804130101</v>
      </c>
      <c r="C71" s="133">
        <v>21.25</v>
      </c>
      <c r="D71" s="3"/>
      <c r="E71" s="133">
        <v>34.166666666666664</v>
      </c>
      <c r="F71" s="49"/>
    </row>
    <row r="72" spans="1:7" ht="24.95" customHeight="1" x14ac:dyDescent="0.25">
      <c r="A72" s="2">
        <v>62</v>
      </c>
      <c r="B72" s="4">
        <v>170804130102</v>
      </c>
      <c r="C72" s="133">
        <v>22.5</v>
      </c>
      <c r="D72" s="3"/>
      <c r="E72" s="133">
        <v>35</v>
      </c>
      <c r="F72" s="49"/>
    </row>
    <row r="73" spans="1:7" ht="24.95" customHeight="1" x14ac:dyDescent="0.25">
      <c r="A73" s="2">
        <v>63</v>
      </c>
      <c r="B73" s="4">
        <v>170804130103</v>
      </c>
      <c r="C73" s="133">
        <v>26.25</v>
      </c>
      <c r="D73" s="3"/>
      <c r="E73" s="133">
        <v>34.166666666666664</v>
      </c>
      <c r="F73" s="49"/>
    </row>
    <row r="74" spans="1:7" ht="24.95" customHeight="1" x14ac:dyDescent="0.25">
      <c r="A74" s="2">
        <v>64</v>
      </c>
      <c r="B74" s="4">
        <v>170804130104</v>
      </c>
      <c r="C74" s="133">
        <v>37.5</v>
      </c>
      <c r="D74" s="3"/>
      <c r="E74" s="133">
        <v>35.833333333333336</v>
      </c>
      <c r="F74" s="49"/>
    </row>
    <row r="75" spans="1:7" ht="24.95" customHeight="1" x14ac:dyDescent="0.25">
      <c r="A75" s="2">
        <v>65</v>
      </c>
      <c r="B75" s="4">
        <v>170804130105</v>
      </c>
      <c r="C75" s="133">
        <v>36.25</v>
      </c>
      <c r="D75" s="3"/>
      <c r="E75" s="133">
        <v>35.833333333333336</v>
      </c>
      <c r="F75" s="49"/>
    </row>
    <row r="76" spans="1:7" ht="24.95" customHeight="1" x14ac:dyDescent="0.25">
      <c r="A76" s="2">
        <v>66</v>
      </c>
      <c r="B76" s="4">
        <v>170804130106</v>
      </c>
      <c r="C76" s="133">
        <v>23.75</v>
      </c>
      <c r="D76" s="3"/>
      <c r="E76" s="133">
        <v>32.5</v>
      </c>
      <c r="F76" s="49"/>
    </row>
    <row r="77" spans="1:7" ht="24.95" customHeight="1" x14ac:dyDescent="0.25">
      <c r="A77" s="2">
        <v>67</v>
      </c>
      <c r="B77" s="4">
        <v>170804130107</v>
      </c>
      <c r="C77" s="133">
        <v>12.5</v>
      </c>
      <c r="D77" s="3"/>
      <c r="E77" s="133">
        <v>22.5</v>
      </c>
      <c r="F77" s="49"/>
    </row>
    <row r="78" spans="1:7" ht="24.95" customHeight="1" x14ac:dyDescent="0.25">
      <c r="A78" s="2">
        <v>68</v>
      </c>
      <c r="B78" s="4">
        <v>170804130108</v>
      </c>
      <c r="C78" s="133">
        <v>27.500000000000004</v>
      </c>
      <c r="D78" s="3"/>
      <c r="E78" s="133">
        <v>33.333333333333329</v>
      </c>
      <c r="F78" s="49"/>
    </row>
    <row r="79" spans="1:7" ht="24.95" customHeight="1" x14ac:dyDescent="0.25">
      <c r="A79" s="2">
        <v>69</v>
      </c>
      <c r="B79" s="4">
        <v>170804130109</v>
      </c>
      <c r="C79" s="133">
        <v>27.500000000000004</v>
      </c>
      <c r="D79" s="3"/>
      <c r="E79" s="133">
        <v>30.833333333333336</v>
      </c>
      <c r="F79" s="49"/>
    </row>
    <row r="80" spans="1:7" ht="24.95" customHeight="1" x14ac:dyDescent="0.25">
      <c r="A80" s="2">
        <v>70</v>
      </c>
      <c r="B80" s="4">
        <v>170804130110</v>
      </c>
      <c r="C80" s="133">
        <v>22.5</v>
      </c>
      <c r="D80" s="3"/>
      <c r="E80" s="133">
        <v>35</v>
      </c>
      <c r="F80" s="49"/>
      <c r="G80" s="5"/>
    </row>
    <row r="81" spans="1:20" ht="24.95" customHeight="1" x14ac:dyDescent="0.25">
      <c r="A81" s="2">
        <v>71</v>
      </c>
      <c r="B81" s="4">
        <v>170804130112</v>
      </c>
      <c r="C81" s="133">
        <v>35</v>
      </c>
      <c r="D81" s="112"/>
      <c r="E81" s="133">
        <v>41.666666666666671</v>
      </c>
      <c r="F81" s="113"/>
      <c r="G81" s="5"/>
      <c r="H81"/>
      <c r="I81"/>
    </row>
    <row r="82" spans="1:20" ht="24.95" customHeight="1" x14ac:dyDescent="0.25">
      <c r="A82" s="2">
        <v>72</v>
      </c>
      <c r="B82" s="4">
        <v>170804130113</v>
      </c>
      <c r="C82" s="133">
        <v>21.25</v>
      </c>
      <c r="D82" s="112"/>
      <c r="E82" s="133">
        <v>30</v>
      </c>
      <c r="F82" s="113"/>
      <c r="G82" s="5"/>
      <c r="H82"/>
      <c r="I82"/>
    </row>
    <row r="83" spans="1:20" ht="24.95" customHeight="1" x14ac:dyDescent="0.25">
      <c r="A83" s="2">
        <v>73</v>
      </c>
      <c r="B83" s="4" t="s">
        <v>0</v>
      </c>
      <c r="C83" s="133">
        <v>36.25</v>
      </c>
      <c r="D83" s="3"/>
      <c r="E83" s="133">
        <v>43.333333333333336</v>
      </c>
      <c r="F83" s="49"/>
      <c r="G83" s="5"/>
      <c r="H83"/>
      <c r="I83"/>
    </row>
    <row r="84" spans="1:20" x14ac:dyDescent="0.25">
      <c r="A84" s="2">
        <v>74</v>
      </c>
      <c r="B84" s="4">
        <v>170804130118</v>
      </c>
      <c r="C84" s="133">
        <v>23.75</v>
      </c>
      <c r="D84" s="5"/>
      <c r="E84" s="133">
        <v>35</v>
      </c>
      <c r="F84" s="5"/>
      <c r="G84" s="5"/>
      <c r="H84"/>
      <c r="I84"/>
    </row>
    <row r="85" spans="1:20" s="6" customFormat="1" ht="15.75" x14ac:dyDescent="0.25">
      <c r="A85" s="2">
        <v>75</v>
      </c>
      <c r="B85" s="4">
        <v>170804130119</v>
      </c>
      <c r="C85" s="133">
        <v>30</v>
      </c>
      <c r="D85" s="115"/>
      <c r="E85" s="133">
        <v>23.333333333333332</v>
      </c>
      <c r="F85" s="11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170804130120</v>
      </c>
      <c r="C86" s="133">
        <v>5</v>
      </c>
      <c r="D86" s="5"/>
      <c r="E86" s="133">
        <v>22.5</v>
      </c>
      <c r="F86" s="5"/>
      <c r="G86" s="5"/>
      <c r="H86"/>
      <c r="I86"/>
      <c r="T86" s="6"/>
    </row>
    <row r="87" spans="1:20" ht="15.75" x14ac:dyDescent="0.25">
      <c r="A87" s="2">
        <v>77</v>
      </c>
      <c r="B87" s="4">
        <v>170804130123</v>
      </c>
      <c r="C87" s="133">
        <v>26.25</v>
      </c>
      <c r="D87" s="116"/>
      <c r="E87" s="133">
        <v>35.833333333333336</v>
      </c>
      <c r="F87" s="116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 spans="1:20" x14ac:dyDescent="0.25">
      <c r="A88" s="2">
        <v>78</v>
      </c>
      <c r="B88" s="4">
        <v>170804130124</v>
      </c>
      <c r="C88" s="133">
        <v>43.75</v>
      </c>
      <c r="D88" s="5"/>
      <c r="E88" s="133">
        <v>48.333333333333336</v>
      </c>
      <c r="F88" s="5"/>
      <c r="G88" s="5"/>
      <c r="H88"/>
      <c r="I88"/>
    </row>
    <row r="89" spans="1:20" x14ac:dyDescent="0.25">
      <c r="A89" s="2">
        <v>79</v>
      </c>
      <c r="B89" s="4">
        <v>170804130125</v>
      </c>
      <c r="C89" s="133">
        <v>15</v>
      </c>
      <c r="D89" s="5"/>
      <c r="E89" s="133">
        <v>34.166666666666664</v>
      </c>
      <c r="F89" s="5"/>
      <c r="G89" s="5"/>
      <c r="H89"/>
      <c r="I89"/>
    </row>
    <row r="90" spans="1:20" x14ac:dyDescent="0.25">
      <c r="A90" s="2">
        <v>80</v>
      </c>
      <c r="B90" s="4">
        <v>170804130126</v>
      </c>
      <c r="C90" s="133">
        <v>36.25</v>
      </c>
      <c r="D90" s="5"/>
      <c r="E90" s="133">
        <v>41.666666666666671</v>
      </c>
      <c r="F90" s="5"/>
      <c r="G90" s="5"/>
      <c r="H90"/>
      <c r="I90"/>
    </row>
    <row r="91" spans="1:20" x14ac:dyDescent="0.25">
      <c r="A91" s="2">
        <v>81</v>
      </c>
      <c r="B91" s="4">
        <v>170804130127</v>
      </c>
      <c r="C91" s="133">
        <v>23.75</v>
      </c>
      <c r="D91" s="5"/>
      <c r="E91" s="133">
        <v>29.166666666666668</v>
      </c>
      <c r="F91" s="5"/>
      <c r="G91" s="5"/>
      <c r="H91"/>
      <c r="I91"/>
    </row>
    <row r="92" spans="1:20" s="6" customFormat="1" ht="15.75" x14ac:dyDescent="0.25">
      <c r="A92" s="2">
        <v>82</v>
      </c>
      <c r="B92" s="4">
        <v>170804130128</v>
      </c>
      <c r="C92" s="133">
        <v>13.750000000000002</v>
      </c>
      <c r="D92" s="5"/>
      <c r="E92" s="133">
        <v>33.333333333333329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170804130131</v>
      </c>
      <c r="C93" s="133">
        <v>28.749999999999996</v>
      </c>
      <c r="D93" s="5"/>
      <c r="E93" s="133">
        <v>27.500000000000004</v>
      </c>
      <c r="F93" s="5"/>
      <c r="G93" s="5"/>
      <c r="H93"/>
      <c r="I93"/>
      <c r="T93" s="6"/>
    </row>
    <row r="94" spans="1:20" ht="15.75" x14ac:dyDescent="0.25">
      <c r="A94" s="2">
        <v>84</v>
      </c>
      <c r="B94" s="4">
        <v>170804130132</v>
      </c>
      <c r="C94" s="133">
        <v>26.25</v>
      </c>
      <c r="D94" s="5"/>
      <c r="E94" s="133">
        <v>36.666666666666664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 spans="1:20" x14ac:dyDescent="0.25">
      <c r="A95" s="2">
        <v>85</v>
      </c>
      <c r="B95" s="4">
        <v>170804130133</v>
      </c>
      <c r="C95" s="133">
        <v>18.75</v>
      </c>
      <c r="D95" s="5"/>
      <c r="E95" s="133">
        <v>30</v>
      </c>
      <c r="F95" s="5"/>
      <c r="G95" s="5"/>
      <c r="H95"/>
      <c r="I95"/>
    </row>
    <row r="96" spans="1:20" x14ac:dyDescent="0.25">
      <c r="A96" s="2">
        <v>86</v>
      </c>
      <c r="B96" s="4">
        <v>170804130134</v>
      </c>
      <c r="C96" s="133">
        <v>31.25</v>
      </c>
      <c r="D96" s="5"/>
      <c r="E96" s="133">
        <v>31.666666666666664</v>
      </c>
      <c r="F96" s="5"/>
      <c r="G96" s="5"/>
      <c r="H96"/>
      <c r="I96"/>
    </row>
    <row r="97" spans="1:20" x14ac:dyDescent="0.25">
      <c r="A97" s="2">
        <v>87</v>
      </c>
      <c r="B97" s="4">
        <v>170804130135</v>
      </c>
      <c r="C97" s="133">
        <v>41.25</v>
      </c>
      <c r="D97" s="5"/>
      <c r="E97" s="133">
        <v>39.166666666666664</v>
      </c>
      <c r="F97" s="5"/>
      <c r="G97" s="5"/>
      <c r="H97"/>
      <c r="I97"/>
    </row>
    <row r="98" spans="1:20" x14ac:dyDescent="0.25">
      <c r="A98" s="2">
        <v>88</v>
      </c>
      <c r="B98" s="4">
        <v>170804130136</v>
      </c>
      <c r="C98" s="133">
        <v>36.25</v>
      </c>
      <c r="D98" s="5"/>
      <c r="E98" s="133">
        <v>42.5</v>
      </c>
      <c r="F98" s="5"/>
      <c r="G98" s="5"/>
      <c r="H98"/>
      <c r="I98"/>
    </row>
    <row r="99" spans="1:20" x14ac:dyDescent="0.25">
      <c r="A99" s="2">
        <v>89</v>
      </c>
      <c r="B99" s="4">
        <v>170804130137</v>
      </c>
      <c r="C99" s="133">
        <v>23.75</v>
      </c>
      <c r="D99" s="5"/>
      <c r="E99" s="133">
        <v>30</v>
      </c>
      <c r="F99" s="5"/>
      <c r="G99" s="5"/>
      <c r="H99"/>
      <c r="I99"/>
    </row>
    <row r="100" spans="1:20" s="6" customFormat="1" ht="15.75" x14ac:dyDescent="0.25">
      <c r="A100" s="2">
        <v>90</v>
      </c>
      <c r="B100" s="4">
        <v>170804130139</v>
      </c>
      <c r="C100" s="133">
        <v>37.5</v>
      </c>
      <c r="D100" s="5"/>
      <c r="E100" s="133">
        <v>47.5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170804130140</v>
      </c>
      <c r="C101" s="133">
        <v>23.75</v>
      </c>
      <c r="D101" s="5"/>
      <c r="E101" s="133">
        <v>34.166666666666664</v>
      </c>
      <c r="F101" s="5"/>
      <c r="G101" s="5"/>
      <c r="H101"/>
      <c r="I101"/>
      <c r="T101" s="6"/>
    </row>
    <row r="102" spans="1:20" ht="15.75" x14ac:dyDescent="0.25">
      <c r="A102" s="2">
        <v>92</v>
      </c>
      <c r="B102" s="4">
        <v>170804130142</v>
      </c>
      <c r="C102" s="133">
        <v>32.5</v>
      </c>
      <c r="D102" s="5"/>
      <c r="E102" s="133">
        <v>39.166666666666664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 spans="1:20" x14ac:dyDescent="0.25">
      <c r="A103" s="2">
        <v>93</v>
      </c>
      <c r="B103" s="4">
        <v>170804130143</v>
      </c>
      <c r="C103" s="133">
        <v>30</v>
      </c>
      <c r="D103" s="5"/>
      <c r="E103" s="133">
        <v>34.166666666666664</v>
      </c>
      <c r="F103" s="5"/>
      <c r="G103" s="5"/>
      <c r="H103"/>
      <c r="I103"/>
    </row>
    <row r="104" spans="1:20" x14ac:dyDescent="0.25">
      <c r="A104" s="2">
        <v>94</v>
      </c>
      <c r="B104" s="4">
        <v>170804130144</v>
      </c>
      <c r="C104" s="133">
        <v>43.75</v>
      </c>
      <c r="E104" s="133">
        <v>40</v>
      </c>
      <c r="G104" s="5"/>
      <c r="H104"/>
      <c r="I104"/>
    </row>
    <row r="105" spans="1:20" x14ac:dyDescent="0.25">
      <c r="A105" s="2">
        <v>95</v>
      </c>
      <c r="B105" s="4">
        <v>170804130145</v>
      </c>
      <c r="C105" s="133">
        <v>16.25</v>
      </c>
      <c r="E105" s="133">
        <v>0</v>
      </c>
      <c r="H105"/>
      <c r="I105"/>
    </row>
    <row r="106" spans="1:20" x14ac:dyDescent="0.25">
      <c r="A106" s="2">
        <v>96</v>
      </c>
      <c r="B106" s="4">
        <v>170804130146</v>
      </c>
      <c r="C106" s="133">
        <v>22.5</v>
      </c>
      <c r="E106" s="133">
        <v>30.833333333333336</v>
      </c>
    </row>
    <row r="107" spans="1:20" x14ac:dyDescent="0.25">
      <c r="A107" s="2">
        <v>97</v>
      </c>
      <c r="B107" s="4">
        <v>170804130147</v>
      </c>
      <c r="C107" s="133">
        <v>37.5</v>
      </c>
      <c r="E107" s="133">
        <v>39.166666666666664</v>
      </c>
    </row>
    <row r="108" spans="1:20" x14ac:dyDescent="0.25">
      <c r="A108" s="2">
        <v>98</v>
      </c>
      <c r="B108" s="4">
        <v>170804130148</v>
      </c>
      <c r="C108" s="133">
        <v>21.25</v>
      </c>
      <c r="E108" s="133">
        <v>36.666666666666664</v>
      </c>
    </row>
    <row r="109" spans="1:20" x14ac:dyDescent="0.25">
      <c r="A109" s="2">
        <v>99</v>
      </c>
      <c r="B109" s="4">
        <v>170804130149</v>
      </c>
      <c r="C109" s="133">
        <v>41.25</v>
      </c>
      <c r="E109" s="133">
        <v>43.333333333333336</v>
      </c>
    </row>
    <row r="110" spans="1:20" x14ac:dyDescent="0.25">
      <c r="A110" s="2">
        <v>100</v>
      </c>
      <c r="B110" s="4">
        <v>170804130150</v>
      </c>
      <c r="C110" s="133">
        <v>40</v>
      </c>
      <c r="E110" s="133">
        <v>31.666666666666664</v>
      </c>
    </row>
    <row r="111" spans="1:20" x14ac:dyDescent="0.25">
      <c r="A111" s="2">
        <v>101</v>
      </c>
      <c r="B111" s="4">
        <v>170804130151</v>
      </c>
      <c r="C111" s="133">
        <v>22.5</v>
      </c>
      <c r="E111" s="133">
        <v>33.333333333333329</v>
      </c>
    </row>
    <row r="112" spans="1:20" x14ac:dyDescent="0.25">
      <c r="A112" s="2">
        <v>102</v>
      </c>
      <c r="B112" s="4">
        <v>170804130152</v>
      </c>
      <c r="C112" s="133">
        <v>21.25</v>
      </c>
      <c r="E112" s="133">
        <v>35</v>
      </c>
    </row>
    <row r="113" spans="1:5" x14ac:dyDescent="0.25">
      <c r="A113" s="2">
        <v>103</v>
      </c>
      <c r="B113" s="4">
        <v>170804130154</v>
      </c>
      <c r="C113" s="133">
        <v>6.25</v>
      </c>
      <c r="E113" s="133">
        <v>18.333333333333332</v>
      </c>
    </row>
    <row r="114" spans="1:5" x14ac:dyDescent="0.25">
      <c r="A114" s="2">
        <v>104</v>
      </c>
      <c r="B114" s="4">
        <v>170804130155</v>
      </c>
      <c r="C114" s="133">
        <v>25</v>
      </c>
      <c r="E114" s="133">
        <v>25.833333333333336</v>
      </c>
    </row>
    <row r="115" spans="1:5" x14ac:dyDescent="0.25">
      <c r="A115" s="2">
        <v>105</v>
      </c>
      <c r="B115" s="4">
        <v>170804130157</v>
      </c>
      <c r="C115" s="133">
        <v>26.25</v>
      </c>
      <c r="E115" s="133">
        <v>35.833333333333336</v>
      </c>
    </row>
    <row r="116" spans="1:5" x14ac:dyDescent="0.25">
      <c r="A116" s="2">
        <v>106</v>
      </c>
      <c r="B116" s="4">
        <v>170804130158</v>
      </c>
      <c r="C116" s="133">
        <v>37.5</v>
      </c>
      <c r="E116" s="133">
        <v>0</v>
      </c>
    </row>
    <row r="117" spans="1:5" x14ac:dyDescent="0.25">
      <c r="A117" s="2">
        <v>107</v>
      </c>
      <c r="B117" s="4">
        <v>170804130159</v>
      </c>
      <c r="C117" s="133">
        <v>41.25</v>
      </c>
      <c r="E117" s="133">
        <v>38.333333333333336</v>
      </c>
    </row>
    <row r="118" spans="1:5" x14ac:dyDescent="0.25">
      <c r="A118" s="2">
        <v>108</v>
      </c>
      <c r="B118" s="4">
        <v>170804130160</v>
      </c>
      <c r="C118" s="133">
        <v>31.25</v>
      </c>
      <c r="E118" s="133">
        <v>40.833333333333336</v>
      </c>
    </row>
    <row r="119" spans="1:5" x14ac:dyDescent="0.25">
      <c r="A119" s="2">
        <v>109</v>
      </c>
      <c r="B119" s="4">
        <v>170804130161</v>
      </c>
      <c r="C119" s="133">
        <v>43.75</v>
      </c>
      <c r="E119" s="133">
        <v>40.833333333333336</v>
      </c>
    </row>
    <row r="120" spans="1:5" x14ac:dyDescent="0.25">
      <c r="A120" s="2">
        <v>110</v>
      </c>
      <c r="B120" s="4">
        <v>170804130162</v>
      </c>
      <c r="C120" s="133">
        <v>28.749999999999996</v>
      </c>
      <c r="E120" s="133">
        <v>28.333333333333332</v>
      </c>
    </row>
    <row r="121" spans="1:5" x14ac:dyDescent="0.25">
      <c r="A121" s="2">
        <v>111</v>
      </c>
      <c r="B121" s="4">
        <v>170804130163</v>
      </c>
      <c r="C121" s="133">
        <v>25</v>
      </c>
      <c r="E121" s="133">
        <v>40</v>
      </c>
    </row>
    <row r="122" spans="1:5" x14ac:dyDescent="0.25">
      <c r="A122" s="2">
        <v>112</v>
      </c>
      <c r="B122" s="4">
        <v>170804130166</v>
      </c>
      <c r="C122" s="133">
        <v>2.5</v>
      </c>
      <c r="E122" s="133">
        <v>31.666666666666664</v>
      </c>
    </row>
    <row r="123" spans="1:5" x14ac:dyDescent="0.25">
      <c r="A123" s="2">
        <v>113</v>
      </c>
      <c r="B123" s="4">
        <v>170804130167</v>
      </c>
      <c r="C123" s="133">
        <v>35</v>
      </c>
      <c r="E123" s="133">
        <v>37.5</v>
      </c>
    </row>
    <row r="124" spans="1:5" x14ac:dyDescent="0.25">
      <c r="A124" s="2">
        <v>114</v>
      </c>
      <c r="B124" s="4">
        <v>170804130168</v>
      </c>
      <c r="C124" s="133">
        <v>32.5</v>
      </c>
      <c r="E124" s="133">
        <v>33.333333333333329</v>
      </c>
    </row>
    <row r="125" spans="1:5" x14ac:dyDescent="0.25">
      <c r="A125" s="2">
        <v>115</v>
      </c>
      <c r="B125" s="4">
        <v>170804130169</v>
      </c>
      <c r="C125" s="133">
        <v>36.25</v>
      </c>
      <c r="E125" s="133">
        <v>36.666666666666664</v>
      </c>
    </row>
    <row r="126" spans="1:5" x14ac:dyDescent="0.25">
      <c r="A126" s="2">
        <v>116</v>
      </c>
      <c r="B126" s="4">
        <v>170804130171</v>
      </c>
      <c r="C126" s="133">
        <v>42.5</v>
      </c>
      <c r="E126" s="133">
        <v>37.5</v>
      </c>
    </row>
    <row r="127" spans="1:5" x14ac:dyDescent="0.25">
      <c r="A127" s="2">
        <v>117</v>
      </c>
      <c r="B127" s="4">
        <v>170804130172</v>
      </c>
      <c r="C127" s="133">
        <v>45</v>
      </c>
      <c r="E127" s="133">
        <v>44.166666666666664</v>
      </c>
    </row>
    <row r="128" spans="1:5" x14ac:dyDescent="0.25">
      <c r="A128" s="2">
        <v>118</v>
      </c>
      <c r="B128" s="4">
        <v>170804130173</v>
      </c>
      <c r="C128" s="133">
        <v>20</v>
      </c>
      <c r="E128" s="133">
        <v>21.666666666666668</v>
      </c>
    </row>
    <row r="129" spans="1:5" x14ac:dyDescent="0.25">
      <c r="A129" s="2">
        <v>119</v>
      </c>
      <c r="B129" s="4">
        <v>170804130174</v>
      </c>
      <c r="C129" s="133">
        <v>1.25</v>
      </c>
      <c r="E129" s="133">
        <v>20</v>
      </c>
    </row>
    <row r="130" spans="1:5" x14ac:dyDescent="0.25">
      <c r="A130" s="2">
        <v>120</v>
      </c>
      <c r="B130" s="4">
        <v>170804130176</v>
      </c>
      <c r="C130" s="133">
        <v>42.5</v>
      </c>
      <c r="E130" s="133">
        <v>28.333333333333332</v>
      </c>
    </row>
    <row r="131" spans="1:5" x14ac:dyDescent="0.25">
      <c r="A131" s="2">
        <v>121</v>
      </c>
      <c r="B131" s="4">
        <v>170804130177</v>
      </c>
      <c r="C131" s="133">
        <v>26.25</v>
      </c>
      <c r="E131" s="133">
        <v>33.333333333333329</v>
      </c>
    </row>
    <row r="132" spans="1:5" x14ac:dyDescent="0.25">
      <c r="A132" s="2">
        <v>122</v>
      </c>
      <c r="B132" s="4">
        <v>170804130178</v>
      </c>
      <c r="C132" s="133">
        <v>33.75</v>
      </c>
      <c r="E132" s="133">
        <v>29.166666666666668</v>
      </c>
    </row>
    <row r="133" spans="1:5" x14ac:dyDescent="0.25">
      <c r="A133" s="2">
        <v>123</v>
      </c>
      <c r="B133" s="4">
        <v>170804130179</v>
      </c>
      <c r="C133" s="133">
        <v>40</v>
      </c>
      <c r="E133" s="133">
        <v>33.333333333333329</v>
      </c>
    </row>
    <row r="134" spans="1:5" x14ac:dyDescent="0.25">
      <c r="A134" s="2">
        <v>124</v>
      </c>
      <c r="B134" s="4">
        <v>170804130180</v>
      </c>
      <c r="C134" s="133">
        <v>38.75</v>
      </c>
      <c r="E134" s="133">
        <v>35.833333333333336</v>
      </c>
    </row>
    <row r="135" spans="1:5" x14ac:dyDescent="0.25">
      <c r="A135" s="2">
        <v>125</v>
      </c>
      <c r="B135" s="4">
        <v>170804130181</v>
      </c>
      <c r="C135" s="133">
        <v>17.5</v>
      </c>
      <c r="E135" s="133">
        <v>30.833333333333336</v>
      </c>
    </row>
    <row r="136" spans="1:5" x14ac:dyDescent="0.25">
      <c r="A136" s="2">
        <v>126</v>
      </c>
      <c r="B136" s="4">
        <v>170804130183</v>
      </c>
      <c r="C136" s="133">
        <v>40</v>
      </c>
      <c r="E136" s="133">
        <v>40.833333333333336</v>
      </c>
    </row>
    <row r="137" spans="1:5" x14ac:dyDescent="0.25">
      <c r="A137" s="2">
        <v>127</v>
      </c>
      <c r="B137" s="4">
        <v>170804130185</v>
      </c>
      <c r="C137" s="133">
        <v>33.75</v>
      </c>
      <c r="E137" s="133">
        <v>41.666666666666671</v>
      </c>
    </row>
    <row r="138" spans="1:5" x14ac:dyDescent="0.25">
      <c r="A138" s="2">
        <v>128</v>
      </c>
      <c r="B138" s="4">
        <v>170804130186</v>
      </c>
      <c r="C138" s="133">
        <v>43.75</v>
      </c>
      <c r="E138" s="133">
        <v>46.666666666666664</v>
      </c>
    </row>
    <row r="139" spans="1:5" x14ac:dyDescent="0.25">
      <c r="A139" s="2">
        <v>129</v>
      </c>
      <c r="B139" s="4">
        <v>170804130187</v>
      </c>
      <c r="C139" s="133">
        <v>42.5</v>
      </c>
      <c r="E139" s="133">
        <v>44.166666666666664</v>
      </c>
    </row>
    <row r="140" spans="1:5" x14ac:dyDescent="0.25">
      <c r="A140" s="2">
        <v>130</v>
      </c>
      <c r="B140" s="4">
        <v>170804130188</v>
      </c>
      <c r="C140" s="133">
        <v>16.25</v>
      </c>
      <c r="E140" s="133">
        <v>25.833333333333336</v>
      </c>
    </row>
    <row r="141" spans="1:5" x14ac:dyDescent="0.25">
      <c r="A141" s="2">
        <v>131</v>
      </c>
      <c r="B141" s="4">
        <v>170804130189</v>
      </c>
      <c r="C141" s="133">
        <v>43.75</v>
      </c>
      <c r="E141" s="133">
        <v>40</v>
      </c>
    </row>
    <row r="142" spans="1:5" x14ac:dyDescent="0.25">
      <c r="A142" s="2">
        <v>132</v>
      </c>
      <c r="B142" s="4">
        <v>170804130190</v>
      </c>
      <c r="C142" s="133">
        <v>30</v>
      </c>
      <c r="E142" s="133">
        <v>36.666666666666664</v>
      </c>
    </row>
    <row r="143" spans="1:5" x14ac:dyDescent="0.25">
      <c r="A143" s="2">
        <v>133</v>
      </c>
      <c r="B143" s="4">
        <v>170804130191</v>
      </c>
      <c r="C143" s="133">
        <v>18.75</v>
      </c>
      <c r="E143" s="133">
        <v>30</v>
      </c>
    </row>
    <row r="144" spans="1:5" x14ac:dyDescent="0.25">
      <c r="A144" s="2">
        <v>134</v>
      </c>
      <c r="B144" s="4">
        <v>170804130192</v>
      </c>
      <c r="C144" s="133">
        <v>23.75</v>
      </c>
      <c r="E144" s="133">
        <v>30.833333333333336</v>
      </c>
    </row>
    <row r="145" spans="1:5" x14ac:dyDescent="0.25">
      <c r="A145" s="2">
        <v>135</v>
      </c>
      <c r="B145" s="4">
        <v>170804130195</v>
      </c>
      <c r="C145" s="133">
        <v>32.5</v>
      </c>
      <c r="E145" s="133">
        <v>30.833333333333336</v>
      </c>
    </row>
    <row r="146" spans="1:5" x14ac:dyDescent="0.25">
      <c r="A146" s="2">
        <v>136</v>
      </c>
      <c r="B146" s="4">
        <v>170804130196</v>
      </c>
      <c r="C146" s="133">
        <v>41.25</v>
      </c>
      <c r="E146" s="133">
        <v>33.333333333333329</v>
      </c>
    </row>
    <row r="147" spans="1:5" x14ac:dyDescent="0.25">
      <c r="A147" s="2">
        <v>137</v>
      </c>
      <c r="B147" s="4">
        <v>170804130197</v>
      </c>
      <c r="C147" s="133">
        <v>41.25</v>
      </c>
      <c r="E147" s="133">
        <v>35.833333333333336</v>
      </c>
    </row>
    <row r="148" spans="1:5" x14ac:dyDescent="0.25">
      <c r="A148" s="2">
        <v>138</v>
      </c>
      <c r="B148" s="4">
        <v>170804130198</v>
      </c>
      <c r="C148" s="133">
        <v>43.75</v>
      </c>
      <c r="E148" s="133">
        <v>40.833333333333336</v>
      </c>
    </row>
    <row r="149" spans="1:5" x14ac:dyDescent="0.25">
      <c r="A149" s="2">
        <v>139</v>
      </c>
      <c r="B149" s="4">
        <v>170804130199</v>
      </c>
      <c r="C149" s="133">
        <v>38.75</v>
      </c>
      <c r="E149" s="133">
        <v>37.5</v>
      </c>
    </row>
    <row r="150" spans="1:5" x14ac:dyDescent="0.25">
      <c r="A150" s="2">
        <v>140</v>
      </c>
      <c r="B150" s="4">
        <v>170804130200</v>
      </c>
      <c r="C150" s="133">
        <v>15</v>
      </c>
      <c r="E150" s="133">
        <v>32.5</v>
      </c>
    </row>
    <row r="151" spans="1:5" x14ac:dyDescent="0.25">
      <c r="A151" s="2">
        <v>141</v>
      </c>
      <c r="B151" s="4">
        <v>170804130202</v>
      </c>
      <c r="C151" s="133">
        <v>23.75</v>
      </c>
      <c r="E151" s="133">
        <v>30.833333333333336</v>
      </c>
    </row>
    <row r="152" spans="1:5" x14ac:dyDescent="0.25">
      <c r="A152" s="2">
        <v>142</v>
      </c>
      <c r="B152" s="4">
        <v>170804130203</v>
      </c>
      <c r="C152" s="133">
        <v>41.25</v>
      </c>
      <c r="E152" s="133">
        <v>45.833333333333329</v>
      </c>
    </row>
    <row r="153" spans="1:5" x14ac:dyDescent="0.25">
      <c r="A153" s="2">
        <v>143</v>
      </c>
      <c r="B153" s="4">
        <v>170804130204</v>
      </c>
      <c r="C153" s="133">
        <v>35</v>
      </c>
      <c r="E153" s="133">
        <v>40.833333333333336</v>
      </c>
    </row>
    <row r="154" spans="1:5" x14ac:dyDescent="0.25">
      <c r="A154" s="2">
        <v>144</v>
      </c>
      <c r="B154" s="4">
        <v>170804130205</v>
      </c>
      <c r="C154" s="133">
        <v>43.75</v>
      </c>
      <c r="E154" s="133">
        <v>45.833333333333329</v>
      </c>
    </row>
    <row r="155" spans="1:5" x14ac:dyDescent="0.25">
      <c r="A155" s="2">
        <v>145</v>
      </c>
      <c r="B155" s="4">
        <v>170804130206</v>
      </c>
      <c r="C155" s="133">
        <v>45</v>
      </c>
      <c r="E155" s="133">
        <v>43.333333333333336</v>
      </c>
    </row>
    <row r="156" spans="1:5" x14ac:dyDescent="0.25">
      <c r="A156" s="2">
        <v>146</v>
      </c>
      <c r="B156" s="4">
        <v>170804130207</v>
      </c>
      <c r="C156" s="133">
        <v>28.749999999999996</v>
      </c>
      <c r="E156" s="133">
        <v>40.833333333333336</v>
      </c>
    </row>
    <row r="157" spans="1:5" x14ac:dyDescent="0.25">
      <c r="A157" s="2">
        <v>147</v>
      </c>
      <c r="B157" s="4">
        <v>170804130208</v>
      </c>
      <c r="C157" s="133">
        <v>22.5</v>
      </c>
      <c r="E157" s="133">
        <v>36.666666666666664</v>
      </c>
    </row>
    <row r="158" spans="1:5" x14ac:dyDescent="0.25">
      <c r="A158" s="2">
        <v>148</v>
      </c>
      <c r="B158" s="4">
        <v>170804130209</v>
      </c>
      <c r="C158" s="133">
        <v>32.5</v>
      </c>
      <c r="E158" s="133">
        <v>37.5</v>
      </c>
    </row>
    <row r="159" spans="1:5" x14ac:dyDescent="0.25">
      <c r="A159" s="2">
        <v>149</v>
      </c>
      <c r="B159" s="4">
        <v>170804130211</v>
      </c>
      <c r="C159" s="133">
        <v>32.5</v>
      </c>
      <c r="E159" s="133">
        <v>32.5</v>
      </c>
    </row>
    <row r="160" spans="1:5" x14ac:dyDescent="0.25">
      <c r="A160" s="2">
        <v>150</v>
      </c>
      <c r="B160" s="4">
        <v>170804130212</v>
      </c>
      <c r="C160" s="133">
        <v>37.5</v>
      </c>
      <c r="E160" s="133">
        <v>39.166666666666664</v>
      </c>
    </row>
    <row r="161" spans="1:5" x14ac:dyDescent="0.25">
      <c r="A161" s="2">
        <v>151</v>
      </c>
      <c r="B161" s="4">
        <v>170804130213</v>
      </c>
      <c r="C161" s="133">
        <v>38.75</v>
      </c>
      <c r="E161" s="133">
        <v>37.5</v>
      </c>
    </row>
    <row r="162" spans="1:5" x14ac:dyDescent="0.25">
      <c r="A162" s="2">
        <v>152</v>
      </c>
      <c r="B162" s="4">
        <v>170804130214</v>
      </c>
      <c r="C162" s="133">
        <v>31.25</v>
      </c>
      <c r="E162" s="133">
        <v>34.166666666666664</v>
      </c>
    </row>
    <row r="163" spans="1:5" x14ac:dyDescent="0.25">
      <c r="A163" s="2">
        <v>153</v>
      </c>
      <c r="B163" s="4">
        <v>170804130216</v>
      </c>
      <c r="C163" s="133">
        <v>43.75</v>
      </c>
      <c r="E163" s="133">
        <v>41.666666666666671</v>
      </c>
    </row>
    <row r="164" spans="1:5" x14ac:dyDescent="0.25">
      <c r="A164" s="2">
        <v>154</v>
      </c>
      <c r="B164" s="4">
        <v>170804130217</v>
      </c>
      <c r="C164" s="133">
        <v>27.500000000000004</v>
      </c>
      <c r="E164" s="133">
        <v>32.5</v>
      </c>
    </row>
    <row r="165" spans="1:5" x14ac:dyDescent="0.25">
      <c r="A165" s="2">
        <v>155</v>
      </c>
      <c r="B165" s="4">
        <v>170804130218</v>
      </c>
      <c r="C165" s="133">
        <v>35</v>
      </c>
      <c r="E165" s="133">
        <v>35.833333333333336</v>
      </c>
    </row>
    <row r="166" spans="1:5" x14ac:dyDescent="0.25">
      <c r="A166" s="2">
        <v>156</v>
      </c>
      <c r="B166" s="4">
        <v>170804130220</v>
      </c>
      <c r="C166" s="133">
        <v>42.5</v>
      </c>
      <c r="E166" s="133">
        <v>39.166666666666664</v>
      </c>
    </row>
    <row r="167" spans="1:5" x14ac:dyDescent="0.25">
      <c r="A167" s="2">
        <v>157</v>
      </c>
      <c r="B167" s="4">
        <v>170804130221</v>
      </c>
      <c r="C167" s="133">
        <v>22.5</v>
      </c>
      <c r="E167" s="133">
        <v>32.5</v>
      </c>
    </row>
    <row r="168" spans="1:5" x14ac:dyDescent="0.25">
      <c r="A168" s="2">
        <v>158</v>
      </c>
      <c r="B168" s="4">
        <v>170804130222</v>
      </c>
      <c r="C168" s="133">
        <v>20</v>
      </c>
      <c r="E168" s="133">
        <v>33.333333333333329</v>
      </c>
    </row>
    <row r="169" spans="1:5" x14ac:dyDescent="0.25">
      <c r="A169" s="2">
        <v>159</v>
      </c>
      <c r="B169" s="4">
        <v>170804130223</v>
      </c>
      <c r="C169" s="133">
        <v>42.5</v>
      </c>
      <c r="E169" s="133">
        <v>42.5</v>
      </c>
    </row>
    <row r="170" spans="1:5" x14ac:dyDescent="0.25">
      <c r="A170" s="2">
        <v>160</v>
      </c>
      <c r="B170" s="4">
        <v>170804130224</v>
      </c>
      <c r="C170" s="133">
        <v>40</v>
      </c>
      <c r="E170" s="133">
        <v>35</v>
      </c>
    </row>
    <row r="171" spans="1:5" x14ac:dyDescent="0.25">
      <c r="A171" s="2">
        <v>161</v>
      </c>
      <c r="B171" s="4">
        <v>170804130226</v>
      </c>
      <c r="C171" s="133">
        <v>42.5</v>
      </c>
      <c r="E171" s="133">
        <v>37.5</v>
      </c>
    </row>
    <row r="172" spans="1:5" x14ac:dyDescent="0.25">
      <c r="A172" s="2">
        <v>162</v>
      </c>
      <c r="B172" s="4">
        <v>170804130227</v>
      </c>
      <c r="C172" s="133">
        <v>37.5</v>
      </c>
      <c r="E172" s="133">
        <v>39.166666666666664</v>
      </c>
    </row>
    <row r="173" spans="1:5" x14ac:dyDescent="0.25">
      <c r="A173" s="2">
        <v>163</v>
      </c>
      <c r="B173" s="4">
        <v>170804130228</v>
      </c>
      <c r="C173" s="133">
        <v>20</v>
      </c>
      <c r="E173" s="133">
        <v>23.333333333333332</v>
      </c>
    </row>
    <row r="174" spans="1:5" x14ac:dyDescent="0.25">
      <c r="A174" s="2">
        <v>164</v>
      </c>
      <c r="B174" s="4">
        <v>170804130229</v>
      </c>
      <c r="C174" s="133">
        <v>27.500000000000004</v>
      </c>
      <c r="E174" s="133">
        <v>27.500000000000004</v>
      </c>
    </row>
    <row r="175" spans="1:5" x14ac:dyDescent="0.25">
      <c r="A175" s="2">
        <v>165</v>
      </c>
      <c r="B175" s="4">
        <v>170804130231</v>
      </c>
      <c r="C175" s="133">
        <v>17.5</v>
      </c>
      <c r="E175" s="133">
        <v>25</v>
      </c>
    </row>
    <row r="176" spans="1:5" x14ac:dyDescent="0.25">
      <c r="A176" s="2">
        <v>166</v>
      </c>
      <c r="B176" s="4">
        <v>170804130233</v>
      </c>
      <c r="C176" s="133">
        <v>18.75</v>
      </c>
      <c r="E176" s="133">
        <v>29.166666666666668</v>
      </c>
    </row>
    <row r="177" spans="1:5" x14ac:dyDescent="0.25">
      <c r="A177" s="2">
        <v>167</v>
      </c>
      <c r="B177" s="4">
        <v>170804130234</v>
      </c>
      <c r="C177" s="133">
        <v>33.75</v>
      </c>
      <c r="E177" s="133">
        <v>32.5</v>
      </c>
    </row>
    <row r="178" spans="1:5" x14ac:dyDescent="0.25">
      <c r="A178" s="2">
        <v>168</v>
      </c>
      <c r="B178" s="4">
        <v>170804130241</v>
      </c>
      <c r="C178" s="133">
        <v>11.25</v>
      </c>
      <c r="E178" s="133">
        <v>28.333333333333332</v>
      </c>
    </row>
    <row r="179" spans="1:5" x14ac:dyDescent="0.25">
      <c r="A179" s="2">
        <v>169</v>
      </c>
      <c r="B179" s="4">
        <v>170804130242</v>
      </c>
      <c r="C179" s="133">
        <v>13.750000000000002</v>
      </c>
      <c r="E179" s="133">
        <v>33.333333333333329</v>
      </c>
    </row>
    <row r="180" spans="1:5" x14ac:dyDescent="0.25">
      <c r="A180" s="2">
        <v>170</v>
      </c>
      <c r="B180" s="4">
        <v>170804130243</v>
      </c>
      <c r="C180" s="133">
        <v>36.25</v>
      </c>
      <c r="E180" s="133">
        <v>38.333333333333336</v>
      </c>
    </row>
    <row r="181" spans="1:5" x14ac:dyDescent="0.25">
      <c r="A181" s="2">
        <v>171</v>
      </c>
      <c r="B181" s="4">
        <v>170804130244</v>
      </c>
      <c r="C181" s="133">
        <v>25</v>
      </c>
      <c r="E181" s="133">
        <v>18.333333333333332</v>
      </c>
    </row>
    <row r="182" spans="1:5" x14ac:dyDescent="0.25">
      <c r="A182" s="2">
        <v>172</v>
      </c>
      <c r="B182" s="4">
        <v>170804130245</v>
      </c>
      <c r="C182" s="133">
        <v>2.5</v>
      </c>
      <c r="E182" s="133">
        <v>20</v>
      </c>
    </row>
    <row r="183" spans="1:5" x14ac:dyDescent="0.25">
      <c r="A183" s="2">
        <v>173</v>
      </c>
      <c r="B183" s="4">
        <v>170804130246</v>
      </c>
      <c r="C183" s="133">
        <v>25</v>
      </c>
      <c r="E183" s="133">
        <v>30</v>
      </c>
    </row>
    <row r="184" spans="1:5" x14ac:dyDescent="0.25">
      <c r="A184" s="2">
        <v>174</v>
      </c>
      <c r="B184" s="4">
        <v>170804130247</v>
      </c>
      <c r="C184" s="133">
        <v>26.25</v>
      </c>
      <c r="E184" s="133">
        <v>24.166666666666668</v>
      </c>
    </row>
    <row r="185" spans="1:5" x14ac:dyDescent="0.25">
      <c r="A185" s="2">
        <v>175</v>
      </c>
      <c r="B185" s="4">
        <v>170804130248</v>
      </c>
      <c r="C185" s="133">
        <v>36.25</v>
      </c>
      <c r="E185" s="133">
        <v>29.166666666666668</v>
      </c>
    </row>
    <row r="186" spans="1:5" x14ac:dyDescent="0.25">
      <c r="A186" s="2">
        <v>176</v>
      </c>
      <c r="B186" s="4">
        <v>170804130249</v>
      </c>
      <c r="C186" s="133">
        <v>33.75</v>
      </c>
      <c r="E186" s="133">
        <v>30</v>
      </c>
    </row>
    <row r="187" spans="1:5" x14ac:dyDescent="0.25">
      <c r="A187" s="2">
        <v>177</v>
      </c>
      <c r="B187" s="4">
        <v>170804130250</v>
      </c>
      <c r="C187" s="133">
        <v>36.25</v>
      </c>
      <c r="E187" s="133">
        <v>39.166666666666664</v>
      </c>
    </row>
    <row r="188" spans="1:5" x14ac:dyDescent="0.25">
      <c r="A188" s="2">
        <v>178</v>
      </c>
      <c r="B188" s="4">
        <v>170804130251</v>
      </c>
      <c r="C188" s="133">
        <v>15</v>
      </c>
      <c r="E188" s="133">
        <v>31.666666666666664</v>
      </c>
    </row>
    <row r="189" spans="1:5" x14ac:dyDescent="0.25">
      <c r="A189" s="2">
        <v>179</v>
      </c>
      <c r="B189" s="4">
        <v>170804130253</v>
      </c>
      <c r="C189" s="133">
        <v>42.5</v>
      </c>
      <c r="E189" s="133">
        <v>37.5</v>
      </c>
    </row>
    <row r="190" spans="1:5" x14ac:dyDescent="0.25">
      <c r="A190" s="2">
        <v>180</v>
      </c>
      <c r="B190" s="4">
        <v>170804130254</v>
      </c>
      <c r="C190" s="133">
        <v>20</v>
      </c>
      <c r="E190" s="133">
        <v>28.333333333333332</v>
      </c>
    </row>
    <row r="191" spans="1:5" x14ac:dyDescent="0.25">
      <c r="A191" s="2">
        <v>181</v>
      </c>
      <c r="B191" s="4">
        <v>170804130255</v>
      </c>
      <c r="C191" s="133">
        <v>13.750000000000002</v>
      </c>
      <c r="E191" s="133">
        <v>26.666666666666668</v>
      </c>
    </row>
    <row r="192" spans="1:5" x14ac:dyDescent="0.25">
      <c r="A192" s="2">
        <v>182</v>
      </c>
      <c r="B192" s="4">
        <v>170804130256</v>
      </c>
      <c r="C192" s="133">
        <v>23.75</v>
      </c>
      <c r="E192" s="133">
        <v>27.500000000000004</v>
      </c>
    </row>
    <row r="193" spans="1:5" x14ac:dyDescent="0.25">
      <c r="A193" s="2">
        <v>183</v>
      </c>
      <c r="B193" s="4">
        <v>170804130257</v>
      </c>
      <c r="C193" s="133">
        <v>22.5</v>
      </c>
      <c r="E193" s="133">
        <v>30.833333333333336</v>
      </c>
    </row>
    <row r="194" spans="1:5" x14ac:dyDescent="0.25">
      <c r="A194" s="2">
        <v>184</v>
      </c>
      <c r="B194" s="4">
        <v>170804130258</v>
      </c>
      <c r="C194" s="133">
        <v>33.75</v>
      </c>
      <c r="E194" s="133">
        <v>37.5</v>
      </c>
    </row>
    <row r="195" spans="1:5" x14ac:dyDescent="0.25">
      <c r="A195" s="2">
        <v>185</v>
      </c>
      <c r="B195" s="4">
        <v>170804130259</v>
      </c>
      <c r="C195" s="133">
        <v>25</v>
      </c>
      <c r="E195" s="133">
        <v>34.166666666666664</v>
      </c>
    </row>
    <row r="196" spans="1:5" x14ac:dyDescent="0.25">
      <c r="A196" s="2">
        <v>186</v>
      </c>
      <c r="B196" s="4">
        <v>170804130260</v>
      </c>
      <c r="C196" s="133">
        <v>20</v>
      </c>
      <c r="E196" s="133">
        <v>30.833333333333336</v>
      </c>
    </row>
    <row r="197" spans="1:5" x14ac:dyDescent="0.25">
      <c r="A197" s="2">
        <v>187</v>
      </c>
      <c r="B197" s="4">
        <v>170804130262</v>
      </c>
      <c r="C197" s="133">
        <v>27.500000000000004</v>
      </c>
      <c r="E197" s="133">
        <v>33.333333333333329</v>
      </c>
    </row>
    <row r="198" spans="1:5" x14ac:dyDescent="0.25">
      <c r="A198" s="2">
        <v>188</v>
      </c>
      <c r="B198" s="4">
        <v>170804130263</v>
      </c>
      <c r="C198" s="133">
        <v>25</v>
      </c>
      <c r="E198" s="133">
        <v>33.333333333333329</v>
      </c>
    </row>
    <row r="199" spans="1:5" x14ac:dyDescent="0.25">
      <c r="A199" s="2">
        <v>189</v>
      </c>
      <c r="B199" s="4">
        <v>170804130264</v>
      </c>
      <c r="C199" s="133">
        <v>18.75</v>
      </c>
      <c r="E199" s="133">
        <v>29.166666666666668</v>
      </c>
    </row>
    <row r="200" spans="1:5" x14ac:dyDescent="0.25">
      <c r="A200" s="2">
        <v>190</v>
      </c>
      <c r="B200" s="4">
        <v>170804130265</v>
      </c>
      <c r="C200" s="133">
        <v>40</v>
      </c>
      <c r="E200" s="133">
        <v>42.5</v>
      </c>
    </row>
    <row r="201" spans="1:5" x14ac:dyDescent="0.25">
      <c r="A201" s="2">
        <v>191</v>
      </c>
      <c r="B201" s="4">
        <v>170804130266</v>
      </c>
      <c r="C201" s="133">
        <v>17.5</v>
      </c>
      <c r="E201" s="133">
        <v>30.833333333333336</v>
      </c>
    </row>
    <row r="202" spans="1:5" x14ac:dyDescent="0.25">
      <c r="A202" s="2">
        <v>192</v>
      </c>
      <c r="B202" s="4">
        <v>170804130267</v>
      </c>
      <c r="C202" s="133">
        <v>38.75</v>
      </c>
      <c r="E202" s="133">
        <v>37.5</v>
      </c>
    </row>
    <row r="203" spans="1:5" x14ac:dyDescent="0.25">
      <c r="A203" s="2">
        <v>193</v>
      </c>
      <c r="B203" s="4">
        <v>170804130269</v>
      </c>
      <c r="C203" s="133">
        <v>17.5</v>
      </c>
      <c r="E203" s="133">
        <v>22.5</v>
      </c>
    </row>
    <row r="204" spans="1:5" x14ac:dyDescent="0.25">
      <c r="A204" s="2">
        <v>194</v>
      </c>
      <c r="B204" s="4">
        <v>170804130270</v>
      </c>
      <c r="C204" s="133">
        <v>25</v>
      </c>
      <c r="E204" s="133">
        <v>31.666666666666664</v>
      </c>
    </row>
    <row r="205" spans="1:5" x14ac:dyDescent="0.25">
      <c r="A205" s="2">
        <v>195</v>
      </c>
      <c r="B205" s="4">
        <v>170804130271</v>
      </c>
      <c r="C205" s="133">
        <v>27.500000000000004</v>
      </c>
      <c r="E205" s="133">
        <v>35.833333333333336</v>
      </c>
    </row>
    <row r="206" spans="1:5" x14ac:dyDescent="0.25">
      <c r="A206" s="2">
        <v>196</v>
      </c>
      <c r="B206" s="4">
        <v>170804130272</v>
      </c>
      <c r="C206" s="133">
        <v>16.25</v>
      </c>
      <c r="E206" s="133">
        <v>32.5</v>
      </c>
    </row>
    <row r="207" spans="1:5" x14ac:dyDescent="0.25">
      <c r="A207" s="2">
        <v>197</v>
      </c>
      <c r="B207" s="4">
        <v>170804130273</v>
      </c>
      <c r="C207" s="133">
        <v>37.5</v>
      </c>
      <c r="E207" s="133">
        <v>41.666666666666671</v>
      </c>
    </row>
    <row r="208" spans="1:5" x14ac:dyDescent="0.25">
      <c r="A208" s="2">
        <v>198</v>
      </c>
      <c r="B208" s="4">
        <v>170804130274</v>
      </c>
      <c r="C208" s="133">
        <v>32.5</v>
      </c>
      <c r="E208" s="133">
        <v>38.333333333333336</v>
      </c>
    </row>
    <row r="209" spans="1:5" x14ac:dyDescent="0.25">
      <c r="A209" s="2">
        <v>199</v>
      </c>
      <c r="B209" s="4">
        <v>170804130275</v>
      </c>
      <c r="C209" s="133">
        <v>36.25</v>
      </c>
      <c r="E209" s="133">
        <v>39.166666666666664</v>
      </c>
    </row>
    <row r="210" spans="1:5" x14ac:dyDescent="0.25">
      <c r="A210" s="2">
        <v>200</v>
      </c>
      <c r="B210" s="4">
        <v>170804130276</v>
      </c>
      <c r="C210" s="133">
        <v>42.5</v>
      </c>
      <c r="E210" s="133">
        <v>39.166666666666664</v>
      </c>
    </row>
    <row r="211" spans="1:5" x14ac:dyDescent="0.25">
      <c r="A211" s="2">
        <v>201</v>
      </c>
      <c r="B211" s="4">
        <v>170804130277</v>
      </c>
      <c r="C211" s="133">
        <v>36.25</v>
      </c>
      <c r="E211" s="133">
        <v>38.333333333333336</v>
      </c>
    </row>
    <row r="212" spans="1:5" x14ac:dyDescent="0.25">
      <c r="A212" s="2">
        <v>202</v>
      </c>
      <c r="B212" s="4">
        <v>170804130279</v>
      </c>
      <c r="C212" s="133">
        <v>22.5</v>
      </c>
      <c r="E212" s="133">
        <v>40</v>
      </c>
    </row>
    <row r="213" spans="1:5" x14ac:dyDescent="0.25">
      <c r="A213" s="2">
        <v>203</v>
      </c>
      <c r="B213" s="4">
        <v>170804130280</v>
      </c>
      <c r="C213" s="133">
        <v>27.500000000000004</v>
      </c>
      <c r="E213" s="133">
        <v>35</v>
      </c>
    </row>
    <row r="214" spans="1:5" x14ac:dyDescent="0.25">
      <c r="A214" s="2">
        <v>204</v>
      </c>
      <c r="B214" s="4">
        <v>170804130281</v>
      </c>
      <c r="C214" s="133">
        <v>36.25</v>
      </c>
      <c r="E214" s="133">
        <v>35.833333333333336</v>
      </c>
    </row>
    <row r="215" spans="1:5" x14ac:dyDescent="0.25">
      <c r="A215" s="2">
        <v>205</v>
      </c>
      <c r="B215" s="4">
        <v>170804130282</v>
      </c>
      <c r="C215" s="133">
        <v>21.25</v>
      </c>
      <c r="E215" s="133">
        <v>27.500000000000004</v>
      </c>
    </row>
    <row r="216" spans="1:5" x14ac:dyDescent="0.25">
      <c r="A216" s="2">
        <v>206</v>
      </c>
      <c r="B216" s="4">
        <v>170804130283</v>
      </c>
      <c r="C216" s="133">
        <v>32.5</v>
      </c>
      <c r="E216" s="133">
        <v>40.833333333333336</v>
      </c>
    </row>
    <row r="217" spans="1:5" x14ac:dyDescent="0.25">
      <c r="A217" s="2">
        <v>207</v>
      </c>
      <c r="B217" s="4">
        <v>170804130284</v>
      </c>
      <c r="C217" s="133">
        <v>26.25</v>
      </c>
      <c r="E217" s="133">
        <v>34.166666666666664</v>
      </c>
    </row>
    <row r="218" spans="1:5" x14ac:dyDescent="0.25">
      <c r="A218" s="2">
        <v>208</v>
      </c>
      <c r="B218" s="4">
        <v>170804130285</v>
      </c>
      <c r="C218" s="133">
        <v>32.5</v>
      </c>
      <c r="E218" s="133">
        <v>36.666666666666664</v>
      </c>
    </row>
    <row r="219" spans="1:5" x14ac:dyDescent="0.25">
      <c r="A219" s="2">
        <v>209</v>
      </c>
      <c r="B219" s="4">
        <v>170804130286</v>
      </c>
      <c r="C219" s="133">
        <v>11.25</v>
      </c>
      <c r="E219" s="133">
        <v>28.333333333333332</v>
      </c>
    </row>
    <row r="220" spans="1:5" x14ac:dyDescent="0.25">
      <c r="A220" s="2">
        <v>210</v>
      </c>
      <c r="B220" s="4">
        <v>170804130287</v>
      </c>
      <c r="C220" s="133">
        <v>20</v>
      </c>
      <c r="E220" s="133">
        <v>30.833333333333336</v>
      </c>
    </row>
    <row r="221" spans="1:5" x14ac:dyDescent="0.25">
      <c r="A221" s="2">
        <v>211</v>
      </c>
      <c r="B221" s="4">
        <v>170804130288</v>
      </c>
      <c r="C221" s="133">
        <v>21.25</v>
      </c>
      <c r="E221" s="133">
        <v>30</v>
      </c>
    </row>
    <row r="222" spans="1:5" x14ac:dyDescent="0.25">
      <c r="A222" s="2">
        <v>212</v>
      </c>
      <c r="B222" s="4">
        <v>170804130289</v>
      </c>
      <c r="C222" s="133">
        <v>32.5</v>
      </c>
      <c r="E222" s="133">
        <v>34.166666666666664</v>
      </c>
    </row>
    <row r="223" spans="1:5" x14ac:dyDescent="0.25">
      <c r="A223" s="2">
        <v>213</v>
      </c>
      <c r="B223" s="4">
        <v>170804130291</v>
      </c>
      <c r="C223" s="133">
        <v>22.5</v>
      </c>
      <c r="E223" s="133">
        <v>26.666666666666668</v>
      </c>
    </row>
    <row r="224" spans="1:5" x14ac:dyDescent="0.25">
      <c r="A224" s="2">
        <v>214</v>
      </c>
      <c r="B224" s="4">
        <v>170804130292</v>
      </c>
      <c r="C224" s="133">
        <v>25</v>
      </c>
      <c r="E224" s="133">
        <v>35</v>
      </c>
    </row>
    <row r="225" spans="1:5" x14ac:dyDescent="0.25">
      <c r="A225" s="2">
        <v>215</v>
      </c>
      <c r="B225" s="4">
        <v>170804130293</v>
      </c>
      <c r="C225" s="133">
        <v>35</v>
      </c>
      <c r="E225" s="133">
        <v>41.666666666666671</v>
      </c>
    </row>
    <row r="226" spans="1:5" x14ac:dyDescent="0.25">
      <c r="A226" s="2">
        <v>216</v>
      </c>
      <c r="B226" s="4">
        <v>170804130294</v>
      </c>
      <c r="C226" s="133">
        <v>17.5</v>
      </c>
      <c r="E226" s="133">
        <v>30</v>
      </c>
    </row>
    <row r="227" spans="1:5" x14ac:dyDescent="0.25">
      <c r="A227" s="2">
        <v>217</v>
      </c>
      <c r="B227" s="4">
        <v>170804130295</v>
      </c>
      <c r="C227" s="133">
        <v>18.75</v>
      </c>
      <c r="E227" s="133">
        <v>30.833333333333336</v>
      </c>
    </row>
    <row r="228" spans="1:5" x14ac:dyDescent="0.25">
      <c r="A228" s="2">
        <v>218</v>
      </c>
      <c r="B228" s="4">
        <v>170804130296</v>
      </c>
      <c r="C228" s="133">
        <v>25</v>
      </c>
      <c r="E228" s="133">
        <v>30.833333333333336</v>
      </c>
    </row>
    <row r="229" spans="1:5" x14ac:dyDescent="0.25">
      <c r="A229" s="2">
        <v>219</v>
      </c>
      <c r="B229" s="4">
        <v>170804130297</v>
      </c>
      <c r="C229" s="133">
        <v>36.25</v>
      </c>
      <c r="E229" s="133">
        <v>35.833333333333336</v>
      </c>
    </row>
    <row r="230" spans="1:5" x14ac:dyDescent="0.25">
      <c r="A230" s="2">
        <v>220</v>
      </c>
      <c r="B230" s="4">
        <v>170804130298</v>
      </c>
      <c r="C230" s="133">
        <v>38.75</v>
      </c>
      <c r="E230" s="133">
        <v>37.5</v>
      </c>
    </row>
    <row r="231" spans="1:5" x14ac:dyDescent="0.25">
      <c r="A231" s="2">
        <v>221</v>
      </c>
      <c r="B231" s="4">
        <v>170804130299</v>
      </c>
      <c r="C231" s="133">
        <v>32.5</v>
      </c>
      <c r="E231" s="133">
        <v>36.666666666666664</v>
      </c>
    </row>
    <row r="232" spans="1:5" x14ac:dyDescent="0.25">
      <c r="A232" s="2">
        <v>222</v>
      </c>
      <c r="B232" s="4">
        <v>170804130300</v>
      </c>
      <c r="C232" s="133">
        <v>27.500000000000004</v>
      </c>
      <c r="E232" s="133">
        <v>25.833333333333336</v>
      </c>
    </row>
    <row r="233" spans="1:5" x14ac:dyDescent="0.25">
      <c r="A233" s="2">
        <v>223</v>
      </c>
      <c r="B233" s="4">
        <v>170804130301</v>
      </c>
      <c r="C233" s="133">
        <v>31.25</v>
      </c>
      <c r="E233" s="133">
        <v>34.166666666666664</v>
      </c>
    </row>
    <row r="234" spans="1:5" x14ac:dyDescent="0.25">
      <c r="A234" s="2">
        <v>224</v>
      </c>
      <c r="B234" s="4">
        <v>170804130302</v>
      </c>
      <c r="C234" s="133">
        <v>36.25</v>
      </c>
      <c r="E234" s="133">
        <v>36.666666666666664</v>
      </c>
    </row>
    <row r="235" spans="1:5" x14ac:dyDescent="0.25">
      <c r="A235" s="2">
        <v>225</v>
      </c>
      <c r="B235" s="4">
        <v>170804130303</v>
      </c>
      <c r="C235" s="133">
        <v>20</v>
      </c>
      <c r="E235" s="133">
        <v>35</v>
      </c>
    </row>
    <row r="236" spans="1:5" x14ac:dyDescent="0.25">
      <c r="A236" s="2">
        <v>226</v>
      </c>
      <c r="B236" s="4">
        <v>170804130304</v>
      </c>
      <c r="C236" s="133">
        <v>35</v>
      </c>
      <c r="E236" s="133">
        <v>41.666666666666671</v>
      </c>
    </row>
    <row r="237" spans="1:5" x14ac:dyDescent="0.25">
      <c r="A237" s="2">
        <v>227</v>
      </c>
      <c r="B237" s="4">
        <v>170804130306</v>
      </c>
      <c r="C237" s="133">
        <v>20</v>
      </c>
      <c r="E237" s="133">
        <v>33.333333333333329</v>
      </c>
    </row>
    <row r="238" spans="1:5" x14ac:dyDescent="0.25">
      <c r="A238" s="2">
        <v>228</v>
      </c>
      <c r="B238" s="4">
        <v>170804130307</v>
      </c>
      <c r="C238" s="133">
        <v>20</v>
      </c>
      <c r="E238" s="133">
        <v>38.333333333333336</v>
      </c>
    </row>
    <row r="239" spans="1:5" x14ac:dyDescent="0.25">
      <c r="A239" s="2">
        <v>229</v>
      </c>
      <c r="B239" s="4">
        <v>170804130308</v>
      </c>
      <c r="C239" s="133">
        <v>13.750000000000002</v>
      </c>
      <c r="E239" s="133">
        <v>21.666666666666668</v>
      </c>
    </row>
    <row r="240" spans="1:5" x14ac:dyDescent="0.25">
      <c r="A240" s="2">
        <v>230</v>
      </c>
      <c r="B240" s="4">
        <v>170804130309</v>
      </c>
      <c r="C240" s="133">
        <v>38.75</v>
      </c>
      <c r="E240" s="133">
        <v>30.833333333333336</v>
      </c>
    </row>
    <row r="241" spans="1:5" x14ac:dyDescent="0.25">
      <c r="A241" s="2">
        <v>231</v>
      </c>
      <c r="B241" s="4">
        <v>170804130310</v>
      </c>
      <c r="C241" s="133">
        <v>37.5</v>
      </c>
      <c r="E241" s="133">
        <v>40</v>
      </c>
    </row>
    <row r="242" spans="1:5" x14ac:dyDescent="0.25">
      <c r="A242" s="2">
        <v>232</v>
      </c>
      <c r="B242" s="4">
        <v>170804130311</v>
      </c>
      <c r="C242" s="133">
        <v>36.25</v>
      </c>
      <c r="E242" s="133">
        <v>31.666666666666664</v>
      </c>
    </row>
    <row r="243" spans="1:5" x14ac:dyDescent="0.25">
      <c r="A243" s="2">
        <v>233</v>
      </c>
      <c r="B243" s="4">
        <v>170804130312</v>
      </c>
      <c r="C243" s="133">
        <v>18.75</v>
      </c>
      <c r="E243" s="133">
        <v>39.166666666666664</v>
      </c>
    </row>
    <row r="244" spans="1:5" x14ac:dyDescent="0.25">
      <c r="A244" s="2">
        <v>234</v>
      </c>
      <c r="B244" s="4">
        <v>170804130313</v>
      </c>
      <c r="C244" s="133">
        <v>30</v>
      </c>
      <c r="E244" s="133">
        <v>38.333333333333336</v>
      </c>
    </row>
    <row r="245" spans="1:5" x14ac:dyDescent="0.25">
      <c r="A245" s="2">
        <v>235</v>
      </c>
      <c r="B245" s="4">
        <v>170804130314</v>
      </c>
      <c r="C245" s="133">
        <v>13.750000000000002</v>
      </c>
      <c r="E245" s="133">
        <v>32.5</v>
      </c>
    </row>
    <row r="246" spans="1:5" x14ac:dyDescent="0.25">
      <c r="A246" s="2">
        <v>236</v>
      </c>
      <c r="B246" s="4">
        <v>170804130315</v>
      </c>
      <c r="C246" s="133">
        <v>25</v>
      </c>
      <c r="E246" s="133">
        <v>35</v>
      </c>
    </row>
    <row r="247" spans="1:5" x14ac:dyDescent="0.25">
      <c r="A247" s="2">
        <v>237</v>
      </c>
      <c r="B247" s="4">
        <v>170804130317</v>
      </c>
      <c r="C247" s="133">
        <v>32.5</v>
      </c>
      <c r="E247" s="133">
        <v>39.166666666666664</v>
      </c>
    </row>
    <row r="248" spans="1:5" x14ac:dyDescent="0.25">
      <c r="A248" s="2">
        <v>238</v>
      </c>
      <c r="B248" s="4">
        <v>170804130318</v>
      </c>
      <c r="C248" s="133">
        <v>17.5</v>
      </c>
      <c r="E248" s="133">
        <v>35.833333333333336</v>
      </c>
    </row>
    <row r="249" spans="1:5" x14ac:dyDescent="0.25">
      <c r="A249" s="2">
        <v>239</v>
      </c>
      <c r="B249" s="4">
        <v>170804130319</v>
      </c>
      <c r="C249" s="133">
        <v>23.75</v>
      </c>
      <c r="E249" s="133">
        <v>35.833333333333336</v>
      </c>
    </row>
    <row r="250" spans="1:5" x14ac:dyDescent="0.25">
      <c r="A250" s="2">
        <v>240</v>
      </c>
      <c r="B250" s="4">
        <v>170804130320</v>
      </c>
      <c r="C250" s="133">
        <v>28.749999999999996</v>
      </c>
      <c r="E250" s="133">
        <v>42.5</v>
      </c>
    </row>
    <row r="251" spans="1:5" x14ac:dyDescent="0.25">
      <c r="A251" s="2">
        <v>241</v>
      </c>
      <c r="B251" s="4">
        <v>170804130322</v>
      </c>
      <c r="C251" s="133">
        <v>37.5</v>
      </c>
      <c r="E251" s="133">
        <v>37.5</v>
      </c>
    </row>
    <row r="252" spans="1:5" x14ac:dyDescent="0.25">
      <c r="A252" s="2">
        <v>242</v>
      </c>
      <c r="B252" s="4">
        <v>170804130323</v>
      </c>
      <c r="C252" s="133">
        <v>3.75</v>
      </c>
      <c r="E252" s="133">
        <v>16.666666666666664</v>
      </c>
    </row>
    <row r="253" spans="1:5" x14ac:dyDescent="0.25">
      <c r="A253" s="2">
        <v>243</v>
      </c>
      <c r="B253" s="4">
        <v>170804130324</v>
      </c>
      <c r="C253" s="133">
        <v>20</v>
      </c>
      <c r="E253" s="133">
        <v>32.5</v>
      </c>
    </row>
    <row r="254" spans="1:5" x14ac:dyDescent="0.25">
      <c r="A254" s="2">
        <v>244</v>
      </c>
      <c r="B254" s="4">
        <v>170804130325</v>
      </c>
      <c r="C254" s="133">
        <v>28.749999999999996</v>
      </c>
      <c r="E254" s="133">
        <v>36.666666666666664</v>
      </c>
    </row>
    <row r="255" spans="1:5" x14ac:dyDescent="0.25">
      <c r="A255" s="2">
        <v>245</v>
      </c>
      <c r="B255" s="4">
        <v>170804130326</v>
      </c>
      <c r="C255" s="133">
        <v>25</v>
      </c>
      <c r="E255" s="133">
        <v>35</v>
      </c>
    </row>
    <row r="256" spans="1:5" x14ac:dyDescent="0.25">
      <c r="A256" s="2">
        <v>246</v>
      </c>
      <c r="B256" s="4">
        <v>170804130327</v>
      </c>
      <c r="C256" s="133">
        <v>36.25</v>
      </c>
      <c r="E256" s="133">
        <v>21.666666666666668</v>
      </c>
    </row>
    <row r="257" spans="1:5" x14ac:dyDescent="0.25">
      <c r="A257" s="2">
        <v>247</v>
      </c>
      <c r="B257" s="4">
        <v>170804130328</v>
      </c>
      <c r="C257" s="133">
        <v>35</v>
      </c>
      <c r="E257" s="133">
        <v>35.833333333333336</v>
      </c>
    </row>
    <row r="258" spans="1:5" x14ac:dyDescent="0.25">
      <c r="A258" s="2">
        <v>248</v>
      </c>
      <c r="B258" s="4">
        <v>170804130329</v>
      </c>
      <c r="C258" s="133">
        <v>33.75</v>
      </c>
      <c r="E258" s="133">
        <v>34.166666666666664</v>
      </c>
    </row>
    <row r="259" spans="1:5" x14ac:dyDescent="0.25">
      <c r="A259" s="2">
        <v>249</v>
      </c>
      <c r="B259" s="4">
        <v>170804130330</v>
      </c>
      <c r="C259" s="133">
        <v>33.75</v>
      </c>
      <c r="E259" s="133">
        <v>33.333333333333329</v>
      </c>
    </row>
    <row r="260" spans="1:5" x14ac:dyDescent="0.25">
      <c r="A260" s="2">
        <v>250</v>
      </c>
      <c r="B260" s="4">
        <v>170804130331</v>
      </c>
      <c r="C260" s="133">
        <v>31.25</v>
      </c>
      <c r="E260" s="133">
        <v>35.833333333333336</v>
      </c>
    </row>
    <row r="261" spans="1:5" x14ac:dyDescent="0.25">
      <c r="A261" s="2">
        <v>251</v>
      </c>
      <c r="B261" s="4">
        <v>170804130332</v>
      </c>
      <c r="C261" s="133">
        <v>32.5</v>
      </c>
      <c r="E261" s="133">
        <v>33.333333333333329</v>
      </c>
    </row>
    <row r="262" spans="1:5" x14ac:dyDescent="0.25">
      <c r="A262" s="2">
        <v>252</v>
      </c>
      <c r="B262" s="4">
        <v>170804130333</v>
      </c>
      <c r="C262" s="133">
        <v>18.75</v>
      </c>
      <c r="E262" s="133">
        <v>29.166666666666668</v>
      </c>
    </row>
    <row r="263" spans="1:5" x14ac:dyDescent="0.25">
      <c r="A263" s="2">
        <v>253</v>
      </c>
      <c r="B263" s="4">
        <v>170804130334</v>
      </c>
      <c r="C263" s="133">
        <v>12.5</v>
      </c>
      <c r="E263" s="133">
        <v>22.5</v>
      </c>
    </row>
    <row r="264" spans="1:5" x14ac:dyDescent="0.25">
      <c r="A264" s="2">
        <v>254</v>
      </c>
      <c r="B264" s="4">
        <v>170804130336</v>
      </c>
      <c r="C264" s="133">
        <v>25</v>
      </c>
      <c r="E264" s="133">
        <v>29.166666666666668</v>
      </c>
    </row>
    <row r="265" spans="1:5" x14ac:dyDescent="0.25">
      <c r="A265" s="2">
        <v>255</v>
      </c>
      <c r="B265" s="4">
        <v>170804130337</v>
      </c>
      <c r="C265" s="133">
        <v>30</v>
      </c>
      <c r="E265" s="133">
        <v>32.5</v>
      </c>
    </row>
    <row r="266" spans="1:5" x14ac:dyDescent="0.25">
      <c r="A266" s="2">
        <v>256</v>
      </c>
      <c r="B266" s="4">
        <v>170804130338</v>
      </c>
      <c r="C266" s="133">
        <v>21.25</v>
      </c>
      <c r="E266" s="133">
        <v>27.500000000000004</v>
      </c>
    </row>
    <row r="267" spans="1:5" x14ac:dyDescent="0.25">
      <c r="A267" s="2">
        <v>257</v>
      </c>
      <c r="B267" s="4">
        <v>170804130339</v>
      </c>
      <c r="C267" s="133">
        <v>45</v>
      </c>
      <c r="E267" s="133">
        <v>43.333333333333336</v>
      </c>
    </row>
    <row r="268" spans="1:5" x14ac:dyDescent="0.25">
      <c r="A268" s="2">
        <v>258</v>
      </c>
      <c r="B268" s="4">
        <v>170804130340</v>
      </c>
      <c r="C268" s="133">
        <v>28.749999999999996</v>
      </c>
      <c r="E268" s="133">
        <v>26.666666666666668</v>
      </c>
    </row>
    <row r="269" spans="1:5" x14ac:dyDescent="0.25">
      <c r="A269" s="2">
        <v>259</v>
      </c>
      <c r="B269" s="4">
        <v>170804130341</v>
      </c>
      <c r="C269" s="133">
        <v>32.5</v>
      </c>
      <c r="E269" s="133">
        <v>40.833333333333336</v>
      </c>
    </row>
    <row r="270" spans="1:5" x14ac:dyDescent="0.25">
      <c r="A270" s="2">
        <v>260</v>
      </c>
      <c r="B270" s="4">
        <v>170804130342</v>
      </c>
      <c r="C270" s="133">
        <v>25</v>
      </c>
      <c r="E270" s="133">
        <v>35</v>
      </c>
    </row>
    <row r="271" spans="1:5" x14ac:dyDescent="0.25">
      <c r="A271" s="2">
        <v>261</v>
      </c>
      <c r="B271" s="4">
        <v>170804130343</v>
      </c>
      <c r="C271" s="133">
        <v>17.5</v>
      </c>
      <c r="E271" s="133">
        <v>32.5</v>
      </c>
    </row>
    <row r="272" spans="1:5" x14ac:dyDescent="0.25">
      <c r="A272" s="2">
        <v>262</v>
      </c>
      <c r="B272" s="4">
        <v>170804130344</v>
      </c>
      <c r="C272" s="133">
        <v>35</v>
      </c>
      <c r="E272" s="133">
        <v>30.833333333333336</v>
      </c>
    </row>
    <row r="273" spans="1:5" x14ac:dyDescent="0.25">
      <c r="A273" s="2">
        <v>263</v>
      </c>
      <c r="B273" s="4">
        <v>170804130345</v>
      </c>
      <c r="C273" s="133">
        <v>26.25</v>
      </c>
      <c r="E273" s="133">
        <v>30</v>
      </c>
    </row>
    <row r="274" spans="1:5" x14ac:dyDescent="0.25">
      <c r="A274" s="2">
        <v>264</v>
      </c>
      <c r="B274" s="4">
        <v>170804130346</v>
      </c>
      <c r="C274" s="133">
        <v>26.25</v>
      </c>
      <c r="E274" s="133">
        <v>32.5</v>
      </c>
    </row>
    <row r="275" spans="1:5" x14ac:dyDescent="0.25">
      <c r="A275" s="2">
        <v>265</v>
      </c>
      <c r="B275" s="4">
        <v>170804130347</v>
      </c>
      <c r="C275" s="133">
        <v>36.25</v>
      </c>
      <c r="E275" s="133">
        <v>32.5</v>
      </c>
    </row>
    <row r="276" spans="1:5" x14ac:dyDescent="0.25">
      <c r="A276" s="2">
        <v>266</v>
      </c>
      <c r="B276" s="4">
        <v>170804130348</v>
      </c>
      <c r="C276" s="133">
        <v>40</v>
      </c>
      <c r="E276" s="133">
        <v>32.5</v>
      </c>
    </row>
    <row r="277" spans="1:5" x14ac:dyDescent="0.25">
      <c r="A277" s="2">
        <v>267</v>
      </c>
      <c r="B277" s="4">
        <v>170804130349</v>
      </c>
      <c r="C277" s="133">
        <v>22.5</v>
      </c>
      <c r="E277" s="133">
        <v>30</v>
      </c>
    </row>
    <row r="278" spans="1:5" x14ac:dyDescent="0.25">
      <c r="A278" s="2">
        <v>268</v>
      </c>
      <c r="B278" s="4">
        <v>170804130350</v>
      </c>
      <c r="C278" s="133">
        <v>40</v>
      </c>
      <c r="E278" s="133">
        <v>45</v>
      </c>
    </row>
    <row r="279" spans="1:5" x14ac:dyDescent="0.25">
      <c r="A279" s="2">
        <v>269</v>
      </c>
      <c r="B279" s="4">
        <v>170804130351</v>
      </c>
      <c r="C279" s="133">
        <v>26.25</v>
      </c>
      <c r="E279" s="133">
        <v>35</v>
      </c>
    </row>
    <row r="280" spans="1:5" x14ac:dyDescent="0.25">
      <c r="A280" s="2">
        <v>270</v>
      </c>
      <c r="B280" s="4">
        <v>170804130353</v>
      </c>
      <c r="C280" s="133">
        <v>36.25</v>
      </c>
      <c r="E280" s="133">
        <v>36.666666666666664</v>
      </c>
    </row>
    <row r="281" spans="1:5" x14ac:dyDescent="0.25">
      <c r="A281" s="2">
        <v>271</v>
      </c>
      <c r="B281" s="4">
        <v>170804130354</v>
      </c>
      <c r="C281" s="133">
        <v>25</v>
      </c>
      <c r="E281" s="133">
        <v>37.5</v>
      </c>
    </row>
    <row r="282" spans="1:5" x14ac:dyDescent="0.25">
      <c r="A282" s="2">
        <v>272</v>
      </c>
      <c r="B282" s="4">
        <v>170804130356</v>
      </c>
      <c r="C282" s="121">
        <v>43.333333333333336</v>
      </c>
      <c r="E282" s="121">
        <v>40</v>
      </c>
    </row>
    <row r="283" spans="1:5" x14ac:dyDescent="0.25">
      <c r="A283" s="2">
        <v>273</v>
      </c>
      <c r="B283" s="4">
        <v>170804130357</v>
      </c>
      <c r="C283" s="121">
        <v>38.888888888888886</v>
      </c>
      <c r="E283" s="121">
        <v>37.272727272727273</v>
      </c>
    </row>
    <row r="284" spans="1:5" x14ac:dyDescent="0.25">
      <c r="A284" s="2">
        <v>274</v>
      </c>
      <c r="B284" s="4">
        <v>170804130358</v>
      </c>
      <c r="C284" s="121">
        <v>37.777777777777779</v>
      </c>
      <c r="E284" s="121">
        <v>35.454545454545453</v>
      </c>
    </row>
    <row r="285" spans="1:5" x14ac:dyDescent="0.25">
      <c r="A285" s="2">
        <v>275</v>
      </c>
      <c r="B285" s="4">
        <v>170804130359</v>
      </c>
      <c r="C285" s="121">
        <v>43.333333333333336</v>
      </c>
      <c r="E285" s="121">
        <v>36.363636363636367</v>
      </c>
    </row>
    <row r="286" spans="1:5" x14ac:dyDescent="0.25">
      <c r="A286" s="2">
        <v>276</v>
      </c>
      <c r="B286" s="4">
        <v>170804130360</v>
      </c>
      <c r="C286" s="121">
        <v>46.666666666666664</v>
      </c>
      <c r="E286" s="121">
        <v>41.81818181818182</v>
      </c>
    </row>
    <row r="287" spans="1:5" x14ac:dyDescent="0.25">
      <c r="A287" s="2">
        <v>277</v>
      </c>
      <c r="B287" s="4">
        <v>170804130361</v>
      </c>
      <c r="C287" s="121">
        <v>37.777777777777779</v>
      </c>
      <c r="E287" s="121">
        <v>37.272727272727273</v>
      </c>
    </row>
    <row r="288" spans="1:5" x14ac:dyDescent="0.25">
      <c r="A288" s="2">
        <v>278</v>
      </c>
      <c r="B288" s="4">
        <v>170804130362</v>
      </c>
      <c r="C288" s="121">
        <v>41.111111111111114</v>
      </c>
      <c r="E288" s="121">
        <v>41.81818181818182</v>
      </c>
    </row>
    <row r="289" spans="1:5" x14ac:dyDescent="0.25">
      <c r="A289" s="2">
        <v>279</v>
      </c>
      <c r="B289" s="4">
        <v>170804130363</v>
      </c>
      <c r="C289" s="121">
        <v>41.111111111111114</v>
      </c>
      <c r="E289" s="121">
        <v>31.818181818181817</v>
      </c>
    </row>
    <row r="290" spans="1:5" x14ac:dyDescent="0.25">
      <c r="A290" s="2">
        <v>280</v>
      </c>
      <c r="B290" s="4">
        <v>170804130364</v>
      </c>
      <c r="C290" s="121">
        <v>40</v>
      </c>
      <c r="E290" s="121">
        <v>37.272727272727273</v>
      </c>
    </row>
    <row r="291" spans="1:5" x14ac:dyDescent="0.25">
      <c r="A291" s="2">
        <v>281</v>
      </c>
      <c r="B291" s="4">
        <v>170804130365</v>
      </c>
      <c r="C291" s="121">
        <v>42.222222222222221</v>
      </c>
      <c r="E291" s="121">
        <v>40</v>
      </c>
    </row>
    <row r="292" spans="1:5" x14ac:dyDescent="0.25">
      <c r="B292" s="4"/>
    </row>
    <row r="293" spans="1:5" x14ac:dyDescent="0.25">
      <c r="B293" s="4"/>
    </row>
    <row r="294" spans="1:5" x14ac:dyDescent="0.25">
      <c r="B294" s="4"/>
    </row>
    <row r="295" spans="1:5" x14ac:dyDescent="0.25">
      <c r="B295" s="4"/>
    </row>
    <row r="296" spans="1:5" x14ac:dyDescent="0.25">
      <c r="B296" s="4"/>
    </row>
    <row r="297" spans="1:5" x14ac:dyDescent="0.25">
      <c r="B297" s="4"/>
    </row>
    <row r="298" spans="1:5" x14ac:dyDescent="0.25">
      <c r="B298" s="4"/>
    </row>
    <row r="299" spans="1:5" x14ac:dyDescent="0.25">
      <c r="B299" s="4"/>
    </row>
    <row r="300" spans="1:5" x14ac:dyDescent="0.25">
      <c r="B300" s="4"/>
    </row>
    <row r="301" spans="1:5" x14ac:dyDescent="0.25">
      <c r="B301" s="4"/>
    </row>
    <row r="302" spans="1:5" x14ac:dyDescent="0.25">
      <c r="B302" s="4"/>
    </row>
    <row r="303" spans="1:5" x14ac:dyDescent="0.25">
      <c r="B303" s="4"/>
    </row>
    <row r="304" spans="1:5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  <row r="324" spans="2:2" x14ac:dyDescent="0.25">
      <c r="B324" s="4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7831D-300A-4F42-82ED-0615BAC10EBB}">
  <dimension ref="A1:W323"/>
  <sheetViews>
    <sheetView topLeftCell="H8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192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193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194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195</v>
      </c>
      <c r="B5" s="173"/>
      <c r="C5" s="173"/>
      <c r="D5" s="173"/>
      <c r="E5" s="174"/>
      <c r="F5" s="69"/>
      <c r="G5" s="26" t="s">
        <v>38</v>
      </c>
      <c r="H5" s="40">
        <f>D12</f>
        <v>55.271565495207668</v>
      </c>
      <c r="I5" s="15"/>
      <c r="K5" s="39" t="s">
        <v>196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71.884984025559106</v>
      </c>
      <c r="I6" s="15"/>
      <c r="K6" s="35" t="s">
        <v>197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63.578274760383387</v>
      </c>
      <c r="I7" s="32">
        <v>0.6</v>
      </c>
      <c r="K7" s="31" t="s">
        <v>198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(0.55*50)</f>
        <v>27.500000000000004</v>
      </c>
      <c r="E10" s="24">
        <v>50</v>
      </c>
      <c r="F10" s="93">
        <f>0.55*50</f>
        <v>27.500000000000004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170804130001</v>
      </c>
      <c r="C11" s="3">
        <v>34.444444444444443</v>
      </c>
      <c r="D11" s="3">
        <f>COUNTIF(C11:C323,"&gt;="&amp;D10)</f>
        <v>173</v>
      </c>
      <c r="E11" s="3">
        <v>30.90909090909091</v>
      </c>
      <c r="F11" s="95">
        <f>COUNTIF(E11:E323,"&gt;="&amp;F10)</f>
        <v>225</v>
      </c>
      <c r="G11" s="108" t="s">
        <v>5</v>
      </c>
      <c r="H11" s="26">
        <v>3</v>
      </c>
      <c r="I11" s="26">
        <v>3</v>
      </c>
      <c r="J11" s="26">
        <v>1</v>
      </c>
      <c r="K11" s="26">
        <v>3</v>
      </c>
      <c r="L11" s="26">
        <v>3</v>
      </c>
      <c r="M11" s="26">
        <v>1</v>
      </c>
      <c r="N11" s="26">
        <v>3</v>
      </c>
      <c r="O11" s="26">
        <v>2</v>
      </c>
      <c r="P11" s="26">
        <v>1</v>
      </c>
      <c r="Q11" s="26">
        <v>3</v>
      </c>
      <c r="R11" s="26">
        <v>2</v>
      </c>
      <c r="S11" s="26">
        <v>1</v>
      </c>
      <c r="T11" s="26">
        <v>1</v>
      </c>
    </row>
    <row r="12" spans="1:23" ht="24.95" customHeight="1" x14ac:dyDescent="0.25">
      <c r="A12" s="2">
        <v>2</v>
      </c>
      <c r="B12" s="4">
        <v>170804130004</v>
      </c>
      <c r="C12" s="3">
        <v>41.111111111111114</v>
      </c>
      <c r="D12" s="96">
        <f>(173/313)*100</f>
        <v>55.271565495207668</v>
      </c>
      <c r="E12" s="3">
        <v>32.727272727272727</v>
      </c>
      <c r="F12" s="97">
        <f>(225/313)*100</f>
        <v>71.884984025559106</v>
      </c>
      <c r="G12" s="108" t="s">
        <v>4</v>
      </c>
      <c r="H12" s="16">
        <v>3</v>
      </c>
      <c r="I12" s="16">
        <v>2</v>
      </c>
      <c r="J12" s="26">
        <v>1</v>
      </c>
      <c r="K12" s="26">
        <v>2</v>
      </c>
      <c r="L12" s="26">
        <v>3</v>
      </c>
      <c r="M12" s="26">
        <v>2</v>
      </c>
      <c r="N12" s="26">
        <v>1</v>
      </c>
      <c r="O12" s="26">
        <v>2</v>
      </c>
      <c r="P12" s="26">
        <v>1</v>
      </c>
      <c r="Q12" s="26">
        <v>3</v>
      </c>
      <c r="R12" s="26">
        <v>2</v>
      </c>
      <c r="S12" s="26">
        <v>1</v>
      </c>
      <c r="T12" s="26">
        <v>1</v>
      </c>
    </row>
    <row r="13" spans="1:23" ht="24.95" customHeight="1" x14ac:dyDescent="0.25">
      <c r="A13" s="2">
        <v>3</v>
      </c>
      <c r="B13" s="4">
        <v>170804130005</v>
      </c>
      <c r="C13" s="3">
        <v>44.444444444444443</v>
      </c>
      <c r="D13" s="3"/>
      <c r="E13" s="3">
        <v>33.636363636363633</v>
      </c>
      <c r="F13" s="109"/>
      <c r="G13" s="108" t="s">
        <v>3</v>
      </c>
      <c r="H13" s="16">
        <v>3</v>
      </c>
      <c r="I13" s="16">
        <v>3</v>
      </c>
      <c r="J13" s="26">
        <v>1</v>
      </c>
      <c r="K13" s="26">
        <v>3</v>
      </c>
      <c r="L13" s="26">
        <v>1</v>
      </c>
      <c r="M13" s="26">
        <v>2</v>
      </c>
      <c r="N13" s="26">
        <v>1</v>
      </c>
      <c r="O13" s="26">
        <v>2</v>
      </c>
      <c r="P13" s="26">
        <v>1</v>
      </c>
      <c r="Q13" s="26">
        <v>3</v>
      </c>
      <c r="R13" s="26">
        <v>1</v>
      </c>
      <c r="S13" s="26">
        <v>1</v>
      </c>
      <c r="T13" s="26">
        <v>1</v>
      </c>
    </row>
    <row r="14" spans="1:23" ht="35.450000000000003" customHeight="1" x14ac:dyDescent="0.25">
      <c r="A14" s="2">
        <v>4</v>
      </c>
      <c r="B14" s="4">
        <v>170804130006</v>
      </c>
      <c r="C14" s="3">
        <v>40</v>
      </c>
      <c r="D14" s="3"/>
      <c r="E14" s="3">
        <v>33.636363636363633</v>
      </c>
      <c r="F14" s="109"/>
      <c r="G14" s="108" t="s">
        <v>87</v>
      </c>
      <c r="H14" s="16">
        <v>3</v>
      </c>
      <c r="I14" s="16">
        <v>3</v>
      </c>
      <c r="J14" s="26">
        <v>1</v>
      </c>
      <c r="K14" s="26">
        <v>1</v>
      </c>
      <c r="L14" s="26">
        <v>1</v>
      </c>
      <c r="M14" s="26">
        <v>1</v>
      </c>
      <c r="N14" s="26">
        <v>1</v>
      </c>
      <c r="O14" s="26">
        <v>1</v>
      </c>
      <c r="P14" s="26">
        <v>1</v>
      </c>
      <c r="Q14" s="26">
        <v>3</v>
      </c>
      <c r="R14" s="26">
        <v>2</v>
      </c>
      <c r="S14" s="26">
        <v>1</v>
      </c>
      <c r="T14" s="26">
        <v>1</v>
      </c>
    </row>
    <row r="15" spans="1:23" ht="38.1" customHeight="1" x14ac:dyDescent="0.25">
      <c r="A15" s="2">
        <v>5</v>
      </c>
      <c r="B15" s="4">
        <v>170804130009</v>
      </c>
      <c r="C15" s="3">
        <v>43.333333333333336</v>
      </c>
      <c r="D15" s="3"/>
      <c r="E15" s="3">
        <v>31.818181818181817</v>
      </c>
      <c r="F15" s="109"/>
      <c r="G15" s="101" t="s">
        <v>2</v>
      </c>
      <c r="H15" s="52">
        <f t="shared" ref="H15:T15" si="0">AVERAGE(H11:H14)</f>
        <v>3</v>
      </c>
      <c r="I15" s="52">
        <f t="shared" si="0"/>
        <v>2.75</v>
      </c>
      <c r="J15" s="72">
        <f t="shared" si="0"/>
        <v>1</v>
      </c>
      <c r="K15" s="72">
        <f t="shared" si="0"/>
        <v>2.25</v>
      </c>
      <c r="L15" s="26">
        <f t="shared" si="0"/>
        <v>2</v>
      </c>
      <c r="M15" s="26">
        <f t="shared" si="0"/>
        <v>1.5</v>
      </c>
      <c r="N15" s="26">
        <f t="shared" si="0"/>
        <v>1.5</v>
      </c>
      <c r="O15" s="26">
        <f t="shared" si="0"/>
        <v>1.75</v>
      </c>
      <c r="P15" s="26">
        <f t="shared" si="0"/>
        <v>1</v>
      </c>
      <c r="Q15" s="26">
        <f t="shared" si="0"/>
        <v>3</v>
      </c>
      <c r="R15" s="26">
        <f t="shared" si="0"/>
        <v>1.75</v>
      </c>
      <c r="S15" s="26">
        <f t="shared" si="0"/>
        <v>1</v>
      </c>
      <c r="T15" s="26">
        <f t="shared" si="0"/>
        <v>1</v>
      </c>
    </row>
    <row r="16" spans="1:23" ht="24.95" customHeight="1" x14ac:dyDescent="0.25">
      <c r="A16" s="2">
        <v>6</v>
      </c>
      <c r="B16" s="4">
        <v>170804130010</v>
      </c>
      <c r="C16" s="3">
        <v>42.222222222222221</v>
      </c>
      <c r="D16" s="3"/>
      <c r="E16" s="3">
        <v>30</v>
      </c>
      <c r="F16" s="109"/>
      <c r="G16" s="102" t="s">
        <v>1</v>
      </c>
      <c r="H16" s="59">
        <f>(63.58*H15)/100</f>
        <v>1.9074</v>
      </c>
      <c r="I16" s="59">
        <f t="shared" ref="I16:T16" si="1">(63.58*I15)/100</f>
        <v>1.7484500000000001</v>
      </c>
      <c r="J16" s="59">
        <f t="shared" si="1"/>
        <v>0.63580000000000003</v>
      </c>
      <c r="K16" s="59">
        <f t="shared" si="1"/>
        <v>1.43055</v>
      </c>
      <c r="L16" s="59">
        <f t="shared" si="1"/>
        <v>1.2716000000000001</v>
      </c>
      <c r="M16" s="59">
        <f t="shared" si="1"/>
        <v>0.95369999999999999</v>
      </c>
      <c r="N16" s="59">
        <f t="shared" si="1"/>
        <v>0.95369999999999999</v>
      </c>
      <c r="O16" s="59">
        <f t="shared" si="1"/>
        <v>1.1126499999999999</v>
      </c>
      <c r="P16" s="59">
        <f t="shared" si="1"/>
        <v>0.63580000000000003</v>
      </c>
      <c r="Q16" s="59">
        <f t="shared" si="1"/>
        <v>1.9074</v>
      </c>
      <c r="R16" s="59">
        <f t="shared" si="1"/>
        <v>1.1126499999999999</v>
      </c>
      <c r="S16" s="59">
        <f t="shared" si="1"/>
        <v>0.63580000000000003</v>
      </c>
      <c r="T16" s="59">
        <f t="shared" si="1"/>
        <v>0.63580000000000003</v>
      </c>
    </row>
    <row r="17" spans="1:22" ht="41.1" customHeight="1" x14ac:dyDescent="0.25">
      <c r="A17" s="2">
        <v>7</v>
      </c>
      <c r="B17" s="4">
        <v>170804130012</v>
      </c>
      <c r="C17" s="3">
        <v>41.111111111111114</v>
      </c>
      <c r="D17" s="3"/>
      <c r="E17" s="3">
        <v>30</v>
      </c>
      <c r="F17" s="3"/>
    </row>
    <row r="18" spans="1:22" ht="24.95" customHeight="1" x14ac:dyDescent="0.25">
      <c r="A18" s="2">
        <v>8</v>
      </c>
      <c r="B18" s="4">
        <v>170804130017</v>
      </c>
      <c r="C18" s="3">
        <v>37.777777777777779</v>
      </c>
      <c r="D18" s="3"/>
      <c r="E18" s="3">
        <v>31.818181818181817</v>
      </c>
      <c r="F18" s="49"/>
    </row>
    <row r="19" spans="1:22" ht="24.95" customHeight="1" x14ac:dyDescent="0.25">
      <c r="A19" s="2">
        <v>9</v>
      </c>
      <c r="B19" s="4">
        <v>170804130021</v>
      </c>
      <c r="C19" s="3">
        <v>21.111111111111111</v>
      </c>
      <c r="D19" s="3"/>
      <c r="E19" s="3">
        <v>33.636363636363633</v>
      </c>
      <c r="F19" s="49"/>
    </row>
    <row r="20" spans="1:22" ht="24.95" customHeight="1" x14ac:dyDescent="0.25">
      <c r="A20" s="2">
        <v>10</v>
      </c>
      <c r="B20" s="4">
        <v>170804130022</v>
      </c>
      <c r="C20" s="3">
        <v>31.111111111111111</v>
      </c>
      <c r="D20" s="3"/>
      <c r="E20" s="3">
        <v>25.454545454545453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3">
        <v>40</v>
      </c>
      <c r="D21" s="3"/>
      <c r="E21" s="3">
        <v>31.818181818181817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3">
        <v>40</v>
      </c>
      <c r="D22" s="3"/>
      <c r="E22" s="3">
        <v>32.727272727272727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 t="s">
        <v>58</v>
      </c>
      <c r="C23" s="3">
        <v>0</v>
      </c>
      <c r="D23" s="3"/>
      <c r="E23" s="3">
        <v>0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170804130031</v>
      </c>
      <c r="C24" s="3">
        <v>41.111111111111114</v>
      </c>
      <c r="D24" s="3"/>
      <c r="E24" s="3">
        <v>28.181818181818183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170804130032</v>
      </c>
      <c r="C25" s="3">
        <v>34.444444444444443</v>
      </c>
      <c r="D25" s="112"/>
      <c r="E25" s="3">
        <v>30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170804130033</v>
      </c>
      <c r="C26" s="3">
        <v>35.555555555555557</v>
      </c>
      <c r="D26" s="3"/>
      <c r="E26" s="3">
        <v>27.272727272727273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170804130036</v>
      </c>
      <c r="C27" s="3">
        <v>38.888888888888886</v>
      </c>
      <c r="D27" s="3"/>
      <c r="E27" s="3">
        <v>30.90909090909091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170804130045</v>
      </c>
      <c r="C28" s="3">
        <v>40</v>
      </c>
      <c r="D28" s="3"/>
      <c r="E28" s="3">
        <v>35.454545454545453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170804130047</v>
      </c>
      <c r="C29" s="3">
        <v>40</v>
      </c>
      <c r="D29" s="3"/>
      <c r="E29" s="3">
        <v>30.90909090909091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170804130048</v>
      </c>
      <c r="C30" s="3">
        <v>42.222222222222221</v>
      </c>
      <c r="D30" s="3"/>
      <c r="E30" s="3">
        <v>30.90909090909091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170804130049</v>
      </c>
      <c r="C31" s="3">
        <v>40</v>
      </c>
      <c r="D31" s="3"/>
      <c r="E31" s="3">
        <v>28.181818181818183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170804130050</v>
      </c>
      <c r="C32" s="3">
        <v>43.333333333333336</v>
      </c>
      <c r="D32" s="3"/>
      <c r="E32" s="3">
        <v>29.09090909090909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170804130051</v>
      </c>
      <c r="C33" s="3">
        <v>40</v>
      </c>
      <c r="D33" s="3"/>
      <c r="E33" s="3">
        <v>28.181818181818183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170804130052</v>
      </c>
      <c r="C34" s="3">
        <v>45.555555555555557</v>
      </c>
      <c r="D34" s="3"/>
      <c r="E34" s="3">
        <v>30.90909090909091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170804130053</v>
      </c>
      <c r="C35" s="3">
        <v>36.666666666666664</v>
      </c>
      <c r="D35" s="3"/>
      <c r="E35" s="3">
        <v>23.636363636363637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170804130054</v>
      </c>
      <c r="C36" s="3">
        <v>35.555555555555557</v>
      </c>
      <c r="D36" s="3"/>
      <c r="E36" s="3">
        <v>26.363636363636363</v>
      </c>
      <c r="F36" s="49"/>
    </row>
    <row r="37" spans="1:23" ht="24.95" customHeight="1" x14ac:dyDescent="0.25">
      <c r="A37" s="2">
        <v>27</v>
      </c>
      <c r="B37" s="4">
        <v>170804130056</v>
      </c>
      <c r="C37" s="3">
        <v>40</v>
      </c>
      <c r="D37" s="3"/>
      <c r="E37" s="3">
        <v>30.90909090909091</v>
      </c>
      <c r="F37" s="49"/>
    </row>
    <row r="38" spans="1:23" ht="24.95" customHeight="1" x14ac:dyDescent="0.25">
      <c r="A38" s="2">
        <v>28</v>
      </c>
      <c r="B38" s="4">
        <v>170804130057</v>
      </c>
      <c r="C38" s="3">
        <v>37.777777777777779</v>
      </c>
      <c r="D38" s="3"/>
      <c r="E38" s="3">
        <v>28.181818181818183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170804130058</v>
      </c>
      <c r="C39" s="3">
        <v>41.111111111111114</v>
      </c>
      <c r="D39" s="3"/>
      <c r="E39" s="3">
        <v>31.818181818181817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170804130059</v>
      </c>
      <c r="C40" s="3">
        <v>34.444444444444443</v>
      </c>
      <c r="D40" s="3"/>
      <c r="E40" s="3">
        <v>23.636363636363637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170804130060</v>
      </c>
      <c r="C41" s="3">
        <v>27.777777777777779</v>
      </c>
      <c r="D41" s="3"/>
      <c r="E41" s="3">
        <v>40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170804130061</v>
      </c>
      <c r="C42" s="3">
        <v>42.222222222222221</v>
      </c>
      <c r="D42" s="3"/>
      <c r="E42" s="3">
        <v>28.181818181818183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170804130062</v>
      </c>
      <c r="C43" s="3">
        <v>38.888888888888886</v>
      </c>
      <c r="D43" s="3"/>
      <c r="E43" s="3">
        <v>31.818181818181817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170804130063</v>
      </c>
      <c r="C44" s="3">
        <v>45.555555555555557</v>
      </c>
      <c r="D44" s="3"/>
      <c r="E44" s="3">
        <v>35.454545454545453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170804130064</v>
      </c>
      <c r="C45" s="3">
        <v>32.222222222222221</v>
      </c>
      <c r="D45" s="3"/>
      <c r="E45" s="3">
        <v>30.90909090909091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170804130065</v>
      </c>
      <c r="C46" s="3">
        <v>33.333333333333336</v>
      </c>
      <c r="D46" s="3"/>
      <c r="E46" s="3">
        <v>27.272727272727273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170804130066</v>
      </c>
      <c r="C47" s="3">
        <v>37.777777777777779</v>
      </c>
      <c r="D47" s="3"/>
      <c r="E47" s="3">
        <v>34.545454545454547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170804130067</v>
      </c>
      <c r="C48" s="3">
        <v>43.333333333333336</v>
      </c>
      <c r="D48" s="3"/>
      <c r="E48" s="3">
        <v>31.818181818181817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170804130069</v>
      </c>
      <c r="C49" s="3">
        <v>47.777777777777779</v>
      </c>
      <c r="D49" s="3"/>
      <c r="E49" s="3">
        <v>34.545454545454547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170804130071</v>
      </c>
      <c r="C50" s="3">
        <v>43.333333333333336</v>
      </c>
      <c r="D50" s="3"/>
      <c r="E50" s="3">
        <v>30</v>
      </c>
      <c r="F50" s="49"/>
    </row>
    <row r="51" spans="1:22" ht="24.95" customHeight="1" x14ac:dyDescent="0.25">
      <c r="A51" s="2">
        <v>41</v>
      </c>
      <c r="B51" s="4">
        <v>170804130075</v>
      </c>
      <c r="C51" s="3">
        <v>38.888888888888886</v>
      </c>
      <c r="D51" s="3"/>
      <c r="E51" s="3">
        <v>33.636363636363633</v>
      </c>
      <c r="F51" s="49"/>
    </row>
    <row r="52" spans="1:22" ht="24.95" customHeight="1" x14ac:dyDescent="0.25">
      <c r="A52" s="2">
        <v>42</v>
      </c>
      <c r="B52" s="4">
        <v>170804130076</v>
      </c>
      <c r="C52" s="3">
        <v>43.333333333333336</v>
      </c>
      <c r="D52" s="112"/>
      <c r="E52" s="3">
        <v>34.545454545454547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170804130077</v>
      </c>
      <c r="C53" s="3">
        <v>44.444444444444443</v>
      </c>
      <c r="D53" s="112"/>
      <c r="E53" s="3">
        <v>40.909090909090907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170804130078</v>
      </c>
      <c r="C54" s="3">
        <v>44.444444444444443</v>
      </c>
      <c r="D54" s="3"/>
      <c r="E54" s="3">
        <v>37.272727272727273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170804130079</v>
      </c>
      <c r="C55" s="3">
        <v>48.888888888888886</v>
      </c>
      <c r="D55" s="3"/>
      <c r="E55" s="3">
        <v>36.363636363636367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170804130080</v>
      </c>
      <c r="C56" s="3">
        <v>42.222222222222221</v>
      </c>
      <c r="D56" s="3"/>
      <c r="E56" s="3">
        <v>28.181818181818183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170804130081</v>
      </c>
      <c r="C57" s="3">
        <v>41.111111111111114</v>
      </c>
      <c r="D57" s="3"/>
      <c r="E57" s="3">
        <v>33.636363636363633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170804130082</v>
      </c>
      <c r="C58" s="3">
        <v>41.111111111111114</v>
      </c>
      <c r="D58" s="3"/>
      <c r="E58" s="3">
        <v>28.181818181818183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170804130083</v>
      </c>
      <c r="C59" s="3">
        <v>41.111111111111114</v>
      </c>
      <c r="D59" s="3"/>
      <c r="E59" s="3">
        <v>30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170804130084</v>
      </c>
      <c r="C60" s="3">
        <v>41.111111111111114</v>
      </c>
      <c r="D60" s="3"/>
      <c r="E60" s="3">
        <v>31.818181818181817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170804130085</v>
      </c>
      <c r="C61" s="3">
        <v>38.888888888888886</v>
      </c>
      <c r="D61" s="3"/>
      <c r="E61" s="3">
        <v>30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170804130086</v>
      </c>
      <c r="C62" s="3">
        <v>38.888888888888886</v>
      </c>
      <c r="D62" s="3"/>
      <c r="E62" s="3">
        <v>32.727272727272727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170804130087</v>
      </c>
      <c r="C63" s="3">
        <v>0</v>
      </c>
      <c r="D63" s="3"/>
      <c r="E63" s="3">
        <v>0</v>
      </c>
      <c r="F63" s="49"/>
    </row>
    <row r="64" spans="1:22" ht="24.95" customHeight="1" x14ac:dyDescent="0.25">
      <c r="A64" s="2">
        <v>54</v>
      </c>
      <c r="B64" s="4">
        <v>170804130088</v>
      </c>
      <c r="C64" s="3">
        <v>0</v>
      </c>
      <c r="D64" s="3"/>
      <c r="E64" s="3">
        <v>0</v>
      </c>
      <c r="F64" s="49"/>
    </row>
    <row r="65" spans="1:9" ht="24.95" customHeight="1" x14ac:dyDescent="0.25">
      <c r="A65" s="2">
        <v>55</v>
      </c>
      <c r="B65" s="4">
        <v>170804130089</v>
      </c>
      <c r="C65" s="3">
        <v>38.888888888888886</v>
      </c>
      <c r="D65" s="3"/>
      <c r="E65" s="3">
        <v>30.90909090909091</v>
      </c>
      <c r="F65" s="49"/>
    </row>
    <row r="66" spans="1:9" ht="24.95" customHeight="1" x14ac:dyDescent="0.25">
      <c r="A66" s="2">
        <v>56</v>
      </c>
      <c r="B66" s="4">
        <v>170804130090</v>
      </c>
      <c r="C66" s="3">
        <v>41.111111111111114</v>
      </c>
      <c r="D66" s="3"/>
      <c r="E66" s="3">
        <v>32.727272727272727</v>
      </c>
      <c r="F66" s="49"/>
    </row>
    <row r="67" spans="1:9" ht="24.95" customHeight="1" x14ac:dyDescent="0.25">
      <c r="A67" s="2">
        <v>57</v>
      </c>
      <c r="B67" s="4">
        <v>170804130091</v>
      </c>
      <c r="C67" s="3">
        <v>36.666666666666664</v>
      </c>
      <c r="D67" s="3"/>
      <c r="E67" s="3">
        <v>29.09090909090909</v>
      </c>
      <c r="F67" s="49"/>
    </row>
    <row r="68" spans="1:9" ht="24.95" customHeight="1" x14ac:dyDescent="0.25">
      <c r="A68" s="2">
        <v>58</v>
      </c>
      <c r="B68" s="4">
        <v>170804130092</v>
      </c>
      <c r="C68" s="3">
        <v>44.444444444444443</v>
      </c>
      <c r="D68" s="3"/>
      <c r="E68" s="3">
        <v>37.272727272727273</v>
      </c>
      <c r="F68" s="49"/>
    </row>
    <row r="69" spans="1:9" ht="24.95" customHeight="1" x14ac:dyDescent="0.25">
      <c r="A69" s="2">
        <v>59</v>
      </c>
      <c r="B69" s="4">
        <v>170804130093</v>
      </c>
      <c r="C69" s="3">
        <v>35.555555555555557</v>
      </c>
      <c r="D69" s="3"/>
      <c r="E69" s="3">
        <v>22.727272727272727</v>
      </c>
      <c r="F69" s="49"/>
    </row>
    <row r="70" spans="1:9" ht="24.95" customHeight="1" x14ac:dyDescent="0.25">
      <c r="A70" s="2">
        <v>60</v>
      </c>
      <c r="B70" s="4">
        <v>170804130094</v>
      </c>
      <c r="C70" s="3">
        <v>38.888888888888886</v>
      </c>
      <c r="D70" s="3"/>
      <c r="E70" s="3">
        <v>27.272727272727273</v>
      </c>
      <c r="F70" s="49"/>
    </row>
    <row r="71" spans="1:9" ht="24.95" customHeight="1" x14ac:dyDescent="0.25">
      <c r="A71" s="2">
        <v>61</v>
      </c>
      <c r="B71" s="4">
        <v>170804130096</v>
      </c>
      <c r="C71" s="3">
        <v>25.555555555555557</v>
      </c>
      <c r="D71" s="3"/>
      <c r="E71" s="3">
        <v>0</v>
      </c>
      <c r="F71" s="49"/>
    </row>
    <row r="72" spans="1:9" ht="24.95" customHeight="1" x14ac:dyDescent="0.25">
      <c r="A72" s="2">
        <v>62</v>
      </c>
      <c r="B72" s="4">
        <v>170804130097</v>
      </c>
      <c r="C72" s="3">
        <v>44.444444444444443</v>
      </c>
      <c r="D72" s="3"/>
      <c r="E72" s="3">
        <v>33.636363636363633</v>
      </c>
      <c r="F72" s="49"/>
    </row>
    <row r="73" spans="1:9" ht="24.95" customHeight="1" x14ac:dyDescent="0.25">
      <c r="A73" s="2">
        <v>63</v>
      </c>
      <c r="B73" s="4">
        <v>170804130098</v>
      </c>
      <c r="C73" s="3">
        <v>0</v>
      </c>
      <c r="D73" s="3"/>
      <c r="E73" s="3">
        <v>0</v>
      </c>
      <c r="F73" s="49"/>
    </row>
    <row r="74" spans="1:9" ht="24.95" customHeight="1" x14ac:dyDescent="0.25">
      <c r="A74" s="2">
        <v>64</v>
      </c>
      <c r="B74" s="4">
        <v>170804130099</v>
      </c>
      <c r="C74" s="3">
        <v>22.222222222222221</v>
      </c>
      <c r="D74" s="3"/>
      <c r="E74" s="3">
        <v>27.272727272727273</v>
      </c>
      <c r="F74" s="49"/>
    </row>
    <row r="75" spans="1:9" ht="24.95" customHeight="1" x14ac:dyDescent="0.25">
      <c r="A75" s="2">
        <v>65</v>
      </c>
      <c r="B75" s="4">
        <v>170804130100</v>
      </c>
      <c r="C75" s="3">
        <v>0</v>
      </c>
      <c r="D75" s="3"/>
      <c r="E75" s="3">
        <v>0</v>
      </c>
      <c r="F75" s="49"/>
    </row>
    <row r="76" spans="1:9" ht="24.95" customHeight="1" x14ac:dyDescent="0.25">
      <c r="A76" s="2">
        <v>66</v>
      </c>
      <c r="B76" s="4">
        <v>170804130101</v>
      </c>
      <c r="C76" s="2">
        <v>31.111111111111111</v>
      </c>
      <c r="D76" s="3"/>
      <c r="E76" s="2">
        <v>0</v>
      </c>
      <c r="F76" s="49"/>
    </row>
    <row r="77" spans="1:9" ht="24.95" customHeight="1" x14ac:dyDescent="0.25">
      <c r="A77" s="2">
        <v>67</v>
      </c>
      <c r="B77" s="4">
        <v>170804130102</v>
      </c>
      <c r="C77" s="2">
        <v>40</v>
      </c>
      <c r="D77" s="3"/>
      <c r="E77" s="2">
        <v>33.636363636363633</v>
      </c>
      <c r="F77" s="49"/>
    </row>
    <row r="78" spans="1:9" ht="24.95" customHeight="1" x14ac:dyDescent="0.25">
      <c r="A78" s="2">
        <v>68</v>
      </c>
      <c r="B78" s="4">
        <v>170804130103</v>
      </c>
      <c r="C78" s="5">
        <v>37.777777777777779</v>
      </c>
      <c r="D78" s="3"/>
      <c r="E78" s="5">
        <v>29.09090909090909</v>
      </c>
      <c r="F78" s="49"/>
    </row>
    <row r="79" spans="1:9" ht="24.95" customHeight="1" x14ac:dyDescent="0.25">
      <c r="A79" s="2">
        <v>69</v>
      </c>
      <c r="B79" s="4">
        <v>170804130104</v>
      </c>
      <c r="C79" s="5">
        <v>44.444444444444443</v>
      </c>
      <c r="D79" s="3"/>
      <c r="E79" s="5">
        <v>32.727272727272727</v>
      </c>
      <c r="F79" s="49"/>
      <c r="G79" s="5"/>
    </row>
    <row r="80" spans="1:9" ht="24.95" customHeight="1" x14ac:dyDescent="0.25">
      <c r="A80" s="2">
        <v>70</v>
      </c>
      <c r="B80" s="4">
        <v>170804130105</v>
      </c>
      <c r="C80" s="5">
        <v>38.888888888888886</v>
      </c>
      <c r="D80" s="112"/>
      <c r="E80" s="5">
        <v>30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170804130106</v>
      </c>
      <c r="C81" s="5">
        <v>43.333333333333336</v>
      </c>
      <c r="D81" s="112"/>
      <c r="E81" s="5">
        <v>33.636363636363633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170804130107</v>
      </c>
      <c r="C82" s="5">
        <v>41.111111111111114</v>
      </c>
      <c r="D82" s="3"/>
      <c r="E82" s="5">
        <v>32.727272727272727</v>
      </c>
      <c r="F82" s="49"/>
      <c r="G82" s="5"/>
      <c r="H82"/>
      <c r="I82"/>
    </row>
    <row r="83" spans="1:23" x14ac:dyDescent="0.25">
      <c r="A83" s="2">
        <v>73</v>
      </c>
      <c r="B83" s="4">
        <v>170804130108</v>
      </c>
      <c r="C83" s="5">
        <v>42.222222222222221</v>
      </c>
      <c r="D83" s="5"/>
      <c r="E83" s="5">
        <v>31.818181818181817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170804130109</v>
      </c>
      <c r="C84" s="5">
        <v>35.555555555555557</v>
      </c>
      <c r="D84" s="115"/>
      <c r="E84" s="5">
        <v>31.818181818181817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170804130110</v>
      </c>
      <c r="C85" s="5">
        <v>46.666666666666664</v>
      </c>
      <c r="D85" s="5"/>
      <c r="E85" s="5">
        <v>35.454545454545453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170804130112</v>
      </c>
      <c r="C86" s="5">
        <v>44.444444444444443</v>
      </c>
      <c r="D86" s="116"/>
      <c r="E86" s="5">
        <v>31.818181818181817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170804130113</v>
      </c>
      <c r="C87" s="5">
        <v>41.111111111111114</v>
      </c>
      <c r="D87" s="5"/>
      <c r="E87" s="5">
        <v>33.636363636363633</v>
      </c>
      <c r="F87" s="5"/>
      <c r="G87" s="5"/>
      <c r="H87"/>
      <c r="I87"/>
    </row>
    <row r="88" spans="1:23" x14ac:dyDescent="0.25">
      <c r="A88" s="2">
        <v>78</v>
      </c>
      <c r="B88" s="4">
        <v>170804130114</v>
      </c>
      <c r="C88" s="5">
        <v>0</v>
      </c>
      <c r="D88" s="5"/>
      <c r="E88" s="5">
        <v>0</v>
      </c>
      <c r="F88" s="5"/>
      <c r="G88" s="5"/>
      <c r="H88"/>
      <c r="I88"/>
    </row>
    <row r="89" spans="1:23" x14ac:dyDescent="0.25">
      <c r="A89" s="2">
        <v>79</v>
      </c>
      <c r="B89" s="4">
        <v>170804130115</v>
      </c>
      <c r="C89" s="5">
        <v>0</v>
      </c>
      <c r="D89" s="5"/>
      <c r="E89" s="5">
        <v>0</v>
      </c>
      <c r="F89" s="5"/>
      <c r="G89" s="5"/>
      <c r="H89"/>
      <c r="I89"/>
    </row>
    <row r="90" spans="1:23" x14ac:dyDescent="0.25">
      <c r="A90" s="2">
        <v>80</v>
      </c>
      <c r="B90" s="4">
        <v>170804130116</v>
      </c>
      <c r="C90" s="5">
        <v>0</v>
      </c>
      <c r="D90" s="5"/>
      <c r="E90" s="5">
        <v>0</v>
      </c>
      <c r="F90" s="5"/>
      <c r="G90" s="5"/>
      <c r="H90"/>
      <c r="I90"/>
    </row>
    <row r="91" spans="1:23" s="6" customFormat="1" ht="15.75" x14ac:dyDescent="0.25">
      <c r="A91" s="2">
        <v>81</v>
      </c>
      <c r="B91" s="4" t="s">
        <v>0</v>
      </c>
      <c r="C91" s="5">
        <v>44.444444444444443</v>
      </c>
      <c r="D91" s="5"/>
      <c r="E91" s="5">
        <v>36.363636363636367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170804130118</v>
      </c>
      <c r="C92" s="5">
        <v>45.555555555555557</v>
      </c>
      <c r="D92" s="5"/>
      <c r="E92" s="5">
        <v>30.90909090909091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170804130119</v>
      </c>
      <c r="C93" s="5">
        <v>44.444444444444443</v>
      </c>
      <c r="D93" s="5"/>
      <c r="E93" s="5">
        <v>29.09090909090909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170804130120</v>
      </c>
      <c r="C94" s="5">
        <v>40</v>
      </c>
      <c r="D94" s="5"/>
      <c r="E94" s="5">
        <v>35.454545454545453</v>
      </c>
      <c r="F94" s="5"/>
      <c r="G94" s="5"/>
      <c r="H94"/>
      <c r="I94"/>
    </row>
    <row r="95" spans="1:23" x14ac:dyDescent="0.25">
      <c r="A95" s="2">
        <v>85</v>
      </c>
      <c r="B95" s="4">
        <v>170804130121</v>
      </c>
      <c r="C95" s="5">
        <v>0</v>
      </c>
      <c r="D95" s="5"/>
      <c r="E95" s="5">
        <v>0</v>
      </c>
      <c r="F95" s="5"/>
      <c r="G95" s="5"/>
      <c r="H95"/>
      <c r="I95"/>
    </row>
    <row r="96" spans="1:23" x14ac:dyDescent="0.25">
      <c r="A96" s="2">
        <v>86</v>
      </c>
      <c r="B96" s="4">
        <v>170804130122</v>
      </c>
      <c r="C96" s="5">
        <v>0</v>
      </c>
      <c r="D96" s="5"/>
      <c r="E96" s="5">
        <v>0</v>
      </c>
      <c r="F96" s="5"/>
      <c r="G96" s="5"/>
      <c r="H96"/>
      <c r="I96"/>
    </row>
    <row r="97" spans="1:23" x14ac:dyDescent="0.25">
      <c r="A97" s="2">
        <v>87</v>
      </c>
      <c r="B97" s="4">
        <v>170804130123</v>
      </c>
      <c r="C97" s="5">
        <v>36.666666666666664</v>
      </c>
      <c r="D97" s="5"/>
      <c r="E97" s="5">
        <v>31.818181818181817</v>
      </c>
      <c r="F97" s="5"/>
      <c r="G97" s="5"/>
      <c r="H97"/>
      <c r="I97"/>
    </row>
    <row r="98" spans="1:23" x14ac:dyDescent="0.25">
      <c r="A98" s="2">
        <v>88</v>
      </c>
      <c r="B98" s="4">
        <v>170804130124</v>
      </c>
      <c r="C98" s="5">
        <v>26.666666666666668</v>
      </c>
      <c r="D98" s="5"/>
      <c r="E98" s="5">
        <v>26.363636363636363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170804130125</v>
      </c>
      <c r="C99" s="5">
        <v>27.777777777777779</v>
      </c>
      <c r="D99" s="5"/>
      <c r="E99" s="5">
        <v>34.545454545454547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170804130126</v>
      </c>
      <c r="C100" s="5">
        <v>40</v>
      </c>
      <c r="D100" s="5"/>
      <c r="E100" s="5">
        <v>39.090909090909093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170804130127</v>
      </c>
      <c r="C101" s="5">
        <v>18.888888888888889</v>
      </c>
      <c r="D101" s="5"/>
      <c r="E101" s="5">
        <v>30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170804130128</v>
      </c>
      <c r="C102" s="5">
        <v>26.666666666666668</v>
      </c>
      <c r="D102" s="5"/>
      <c r="E102" s="5">
        <v>31.818181818181817</v>
      </c>
      <c r="F102" s="5"/>
      <c r="G102" s="5"/>
      <c r="H102"/>
      <c r="I102"/>
    </row>
    <row r="103" spans="1:23" x14ac:dyDescent="0.25">
      <c r="A103" s="2">
        <v>93</v>
      </c>
      <c r="B103" s="4">
        <v>170804130129</v>
      </c>
      <c r="C103" s="2">
        <v>0</v>
      </c>
      <c r="E103" s="2">
        <v>0</v>
      </c>
      <c r="G103" s="5"/>
      <c r="H103"/>
      <c r="I103"/>
    </row>
    <row r="104" spans="1:23" x14ac:dyDescent="0.25">
      <c r="A104" s="2">
        <v>94</v>
      </c>
      <c r="B104" s="4">
        <v>170804130131</v>
      </c>
      <c r="C104" s="2">
        <v>33.333333333333336</v>
      </c>
      <c r="E104" s="2">
        <v>26.363636363636363</v>
      </c>
      <c r="H104"/>
      <c r="I104"/>
    </row>
    <row r="105" spans="1:23" x14ac:dyDescent="0.25">
      <c r="A105" s="2">
        <v>95</v>
      </c>
      <c r="B105" s="4">
        <v>170804130132</v>
      </c>
      <c r="C105" s="2">
        <v>18.888888888888889</v>
      </c>
      <c r="E105" s="2">
        <v>29.09090909090909</v>
      </c>
    </row>
    <row r="106" spans="1:23" x14ac:dyDescent="0.25">
      <c r="A106" s="2">
        <v>96</v>
      </c>
      <c r="B106" s="4">
        <v>170804130133</v>
      </c>
      <c r="C106" s="2">
        <v>21.111111111111111</v>
      </c>
      <c r="E106" s="2">
        <v>38.18181818181818</v>
      </c>
    </row>
    <row r="107" spans="1:23" x14ac:dyDescent="0.25">
      <c r="A107" s="2">
        <v>97</v>
      </c>
      <c r="B107" s="4">
        <v>170804130134</v>
      </c>
      <c r="C107" s="2">
        <v>22.222222222222221</v>
      </c>
      <c r="E107" s="2">
        <v>30</v>
      </c>
    </row>
    <row r="108" spans="1:23" x14ac:dyDescent="0.25">
      <c r="A108" s="2">
        <v>98</v>
      </c>
      <c r="B108" s="4">
        <v>170804130135</v>
      </c>
      <c r="C108" s="2">
        <v>26.666666666666668</v>
      </c>
      <c r="E108" s="2">
        <v>33.636363636363633</v>
      </c>
    </row>
    <row r="109" spans="1:23" x14ac:dyDescent="0.25">
      <c r="A109" s="2">
        <v>99</v>
      </c>
      <c r="B109" s="4">
        <v>170804130136</v>
      </c>
      <c r="C109" s="2">
        <v>17.777777777777779</v>
      </c>
      <c r="E109" s="2">
        <v>30.90909090909091</v>
      </c>
    </row>
    <row r="110" spans="1:23" x14ac:dyDescent="0.25">
      <c r="A110" s="2">
        <v>100</v>
      </c>
      <c r="B110" s="4">
        <v>170804130137</v>
      </c>
      <c r="C110" s="2">
        <v>21.111111111111111</v>
      </c>
      <c r="E110" s="2">
        <v>30</v>
      </c>
    </row>
    <row r="111" spans="1:23" x14ac:dyDescent="0.25">
      <c r="A111" s="2">
        <v>101</v>
      </c>
      <c r="B111" s="4">
        <v>170804130138</v>
      </c>
      <c r="C111" s="2">
        <v>0</v>
      </c>
      <c r="E111" s="2">
        <v>0</v>
      </c>
    </row>
    <row r="112" spans="1:23" x14ac:dyDescent="0.25">
      <c r="A112" s="2">
        <v>102</v>
      </c>
      <c r="B112" s="4">
        <v>170804130139</v>
      </c>
      <c r="C112" s="2">
        <v>37.777777777777779</v>
      </c>
      <c r="E112" s="2">
        <v>31.818181818181817</v>
      </c>
    </row>
    <row r="113" spans="1:5" x14ac:dyDescent="0.25">
      <c r="A113" s="2">
        <v>103</v>
      </c>
      <c r="B113" s="4">
        <v>170804130140</v>
      </c>
      <c r="C113" s="2">
        <v>31.111111111111111</v>
      </c>
      <c r="E113" s="2">
        <v>40.909090909090907</v>
      </c>
    </row>
    <row r="114" spans="1:5" x14ac:dyDescent="0.25">
      <c r="A114" s="2">
        <v>104</v>
      </c>
      <c r="B114" s="4">
        <v>170804130141</v>
      </c>
      <c r="C114" s="2">
        <v>0</v>
      </c>
      <c r="E114" s="2">
        <v>0</v>
      </c>
    </row>
    <row r="115" spans="1:5" x14ac:dyDescent="0.25">
      <c r="A115" s="2">
        <v>105</v>
      </c>
      <c r="B115" s="4">
        <v>170804130142</v>
      </c>
      <c r="C115" s="2">
        <v>20</v>
      </c>
      <c r="E115" s="2">
        <v>34.545454545454547</v>
      </c>
    </row>
    <row r="116" spans="1:5" x14ac:dyDescent="0.25">
      <c r="A116" s="2">
        <v>106</v>
      </c>
      <c r="B116" s="4">
        <v>170804130143</v>
      </c>
      <c r="C116" s="2">
        <v>31.111111111111111</v>
      </c>
      <c r="E116" s="2">
        <v>41.81818181818182</v>
      </c>
    </row>
    <row r="117" spans="1:5" x14ac:dyDescent="0.25">
      <c r="A117" s="2">
        <v>107</v>
      </c>
      <c r="B117" s="4">
        <v>170804130144</v>
      </c>
      <c r="C117" s="2">
        <v>25.555555555555557</v>
      </c>
      <c r="E117" s="2">
        <v>28.181818181818183</v>
      </c>
    </row>
    <row r="118" spans="1:5" x14ac:dyDescent="0.25">
      <c r="A118" s="2">
        <v>108</v>
      </c>
      <c r="B118" s="4">
        <v>170804130145</v>
      </c>
      <c r="C118" s="2">
        <v>28.888888888888889</v>
      </c>
      <c r="E118" s="2">
        <v>32.727272727272727</v>
      </c>
    </row>
    <row r="119" spans="1:5" x14ac:dyDescent="0.25">
      <c r="A119" s="2">
        <v>109</v>
      </c>
      <c r="B119" s="4">
        <v>170804130146</v>
      </c>
      <c r="C119" s="2">
        <v>27.777777777777779</v>
      </c>
      <c r="E119" s="2">
        <v>29.09090909090909</v>
      </c>
    </row>
    <row r="120" spans="1:5" x14ac:dyDescent="0.25">
      <c r="A120" s="2">
        <v>110</v>
      </c>
      <c r="B120" s="4">
        <v>170804130147</v>
      </c>
      <c r="C120" s="2">
        <v>26.666666666666668</v>
      </c>
      <c r="E120" s="2">
        <v>33.636363636363633</v>
      </c>
    </row>
    <row r="121" spans="1:5" x14ac:dyDescent="0.25">
      <c r="A121" s="2">
        <v>111</v>
      </c>
      <c r="B121" s="4">
        <v>170804130148</v>
      </c>
      <c r="C121" s="2">
        <v>33.333333333333336</v>
      </c>
      <c r="E121" s="2">
        <v>25.454545454545453</v>
      </c>
    </row>
    <row r="122" spans="1:5" x14ac:dyDescent="0.25">
      <c r="A122" s="2">
        <v>112</v>
      </c>
      <c r="B122" s="4">
        <v>170804130149</v>
      </c>
      <c r="C122" s="2">
        <v>21.111111111111111</v>
      </c>
      <c r="E122" s="2">
        <v>25.454545454545453</v>
      </c>
    </row>
    <row r="123" spans="1:5" x14ac:dyDescent="0.25">
      <c r="A123" s="2">
        <v>113</v>
      </c>
      <c r="B123" s="4">
        <v>170804130150</v>
      </c>
      <c r="C123" s="2">
        <v>20</v>
      </c>
      <c r="E123" s="2">
        <v>35.454545454545453</v>
      </c>
    </row>
    <row r="124" spans="1:5" x14ac:dyDescent="0.25">
      <c r="A124" s="2">
        <v>114</v>
      </c>
      <c r="B124" s="4">
        <v>170804130151</v>
      </c>
      <c r="C124" s="2">
        <v>23.333333333333332</v>
      </c>
      <c r="E124" s="2">
        <v>30.90909090909091</v>
      </c>
    </row>
    <row r="125" spans="1:5" x14ac:dyDescent="0.25">
      <c r="A125" s="2">
        <v>115</v>
      </c>
      <c r="B125" s="4">
        <v>170804130152</v>
      </c>
      <c r="C125" s="2">
        <v>28.888888888888889</v>
      </c>
      <c r="E125" s="2">
        <v>40.909090909090907</v>
      </c>
    </row>
    <row r="126" spans="1:5" x14ac:dyDescent="0.25">
      <c r="A126" s="2">
        <v>116</v>
      </c>
      <c r="B126" s="4">
        <v>170804130153</v>
      </c>
      <c r="C126" s="2">
        <v>0</v>
      </c>
      <c r="E126" s="2">
        <v>0</v>
      </c>
    </row>
    <row r="127" spans="1:5" x14ac:dyDescent="0.25">
      <c r="A127" s="2">
        <v>117</v>
      </c>
      <c r="B127" s="4">
        <v>170804130154</v>
      </c>
      <c r="C127" s="2">
        <v>21.111111111111111</v>
      </c>
      <c r="E127" s="2">
        <v>33.636363636363633</v>
      </c>
    </row>
    <row r="128" spans="1:5" x14ac:dyDescent="0.25">
      <c r="A128" s="2">
        <v>118</v>
      </c>
      <c r="B128" s="4">
        <v>170804130155</v>
      </c>
      <c r="C128" s="2">
        <v>21.111111111111111</v>
      </c>
      <c r="E128" s="2">
        <v>29.09090909090909</v>
      </c>
    </row>
    <row r="129" spans="1:5" x14ac:dyDescent="0.25">
      <c r="A129" s="2">
        <v>119</v>
      </c>
      <c r="B129" s="4">
        <v>170804130156</v>
      </c>
      <c r="C129" s="2">
        <v>0</v>
      </c>
      <c r="E129" s="2">
        <v>0</v>
      </c>
    </row>
    <row r="130" spans="1:5" x14ac:dyDescent="0.25">
      <c r="A130" s="2">
        <v>120</v>
      </c>
      <c r="B130" s="4">
        <v>170804130157</v>
      </c>
      <c r="C130" s="2">
        <v>23.333333333333332</v>
      </c>
      <c r="E130" s="2">
        <v>33.636363636363633</v>
      </c>
    </row>
    <row r="131" spans="1:5" x14ac:dyDescent="0.25">
      <c r="A131" s="2">
        <v>121</v>
      </c>
      <c r="B131" s="4">
        <v>170804130158</v>
      </c>
      <c r="C131" s="2">
        <v>28.888888888888889</v>
      </c>
      <c r="E131" s="2">
        <v>25.454545454545453</v>
      </c>
    </row>
    <row r="132" spans="1:5" x14ac:dyDescent="0.25">
      <c r="A132" s="2">
        <v>122</v>
      </c>
      <c r="B132" s="4">
        <v>170804130159</v>
      </c>
      <c r="C132" s="2">
        <v>32.222222222222221</v>
      </c>
      <c r="E132" s="2">
        <v>33.636363636363633</v>
      </c>
    </row>
    <row r="133" spans="1:5" x14ac:dyDescent="0.25">
      <c r="A133" s="2">
        <v>123</v>
      </c>
      <c r="B133" s="4">
        <v>170804130160</v>
      </c>
      <c r="C133" s="2">
        <v>32.222222222222221</v>
      </c>
      <c r="E133" s="2">
        <v>22.727272727272727</v>
      </c>
    </row>
    <row r="134" spans="1:5" x14ac:dyDescent="0.25">
      <c r="A134" s="2">
        <v>124</v>
      </c>
      <c r="B134" s="4">
        <v>170804130161</v>
      </c>
      <c r="C134" s="2">
        <v>31.111111111111111</v>
      </c>
      <c r="E134" s="2">
        <v>39.090909090909093</v>
      </c>
    </row>
    <row r="135" spans="1:5" x14ac:dyDescent="0.25">
      <c r="A135" s="2">
        <v>125</v>
      </c>
      <c r="B135" s="4">
        <v>170804130162</v>
      </c>
      <c r="C135" s="2">
        <v>34.444444444444443</v>
      </c>
      <c r="E135" s="2">
        <v>43.636363636363633</v>
      </c>
    </row>
    <row r="136" spans="1:5" x14ac:dyDescent="0.25">
      <c r="A136" s="2">
        <v>126</v>
      </c>
      <c r="B136" s="4">
        <v>170804130163</v>
      </c>
      <c r="C136" s="2">
        <v>31.111111111111111</v>
      </c>
      <c r="E136" s="2">
        <v>35.454545454545453</v>
      </c>
    </row>
    <row r="137" spans="1:5" x14ac:dyDescent="0.25">
      <c r="A137" s="2">
        <v>127</v>
      </c>
      <c r="B137" s="4">
        <v>170804130164</v>
      </c>
      <c r="C137" s="2">
        <v>0</v>
      </c>
      <c r="E137" s="2">
        <v>0</v>
      </c>
    </row>
    <row r="138" spans="1:5" x14ac:dyDescent="0.25">
      <c r="A138" s="2">
        <v>128</v>
      </c>
      <c r="B138" s="4">
        <v>170804130165</v>
      </c>
      <c r="C138" s="2">
        <v>0</v>
      </c>
      <c r="E138" s="2">
        <v>0</v>
      </c>
    </row>
    <row r="139" spans="1:5" x14ac:dyDescent="0.25">
      <c r="A139" s="2">
        <v>129</v>
      </c>
      <c r="B139" s="4">
        <v>170804130166</v>
      </c>
      <c r="C139" s="2">
        <v>6.666666666666667</v>
      </c>
      <c r="E139" s="2">
        <v>0</v>
      </c>
    </row>
    <row r="140" spans="1:5" x14ac:dyDescent="0.25">
      <c r="A140" s="2">
        <v>130</v>
      </c>
      <c r="B140" s="4">
        <v>170804130167</v>
      </c>
      <c r="C140" s="2">
        <v>40</v>
      </c>
      <c r="E140" s="2">
        <v>40.909090909090907</v>
      </c>
    </row>
    <row r="141" spans="1:5" x14ac:dyDescent="0.25">
      <c r="A141" s="2">
        <v>131</v>
      </c>
      <c r="B141" s="4">
        <v>170804130168</v>
      </c>
      <c r="C141" s="2">
        <v>24.444444444444443</v>
      </c>
      <c r="E141" s="2">
        <v>30.90909090909091</v>
      </c>
    </row>
    <row r="142" spans="1:5" x14ac:dyDescent="0.25">
      <c r="A142" s="2">
        <v>132</v>
      </c>
      <c r="B142" s="4">
        <v>170804130169</v>
      </c>
      <c r="C142" s="2">
        <v>30</v>
      </c>
      <c r="E142" s="2">
        <v>38.18181818181818</v>
      </c>
    </row>
    <row r="143" spans="1:5" x14ac:dyDescent="0.25">
      <c r="A143" s="2">
        <v>133</v>
      </c>
      <c r="B143" s="4">
        <v>170804130170</v>
      </c>
      <c r="C143" s="2">
        <v>0</v>
      </c>
      <c r="E143" s="2">
        <v>0</v>
      </c>
    </row>
    <row r="144" spans="1:5" x14ac:dyDescent="0.25">
      <c r="A144" s="2">
        <v>134</v>
      </c>
      <c r="B144" s="4">
        <v>170804130171</v>
      </c>
      <c r="C144" s="2">
        <v>15.555555555555555</v>
      </c>
      <c r="E144" s="2">
        <v>25.454545454545453</v>
      </c>
    </row>
    <row r="145" spans="1:5" x14ac:dyDescent="0.25">
      <c r="A145" s="2">
        <v>135</v>
      </c>
      <c r="B145" s="4">
        <v>170804130172</v>
      </c>
      <c r="C145" s="2">
        <v>32.222222222222221</v>
      </c>
      <c r="E145" s="2">
        <v>31.818181818181817</v>
      </c>
    </row>
    <row r="146" spans="1:5" x14ac:dyDescent="0.25">
      <c r="A146" s="2">
        <v>136</v>
      </c>
      <c r="B146" s="4">
        <v>170804130173</v>
      </c>
      <c r="C146" s="2">
        <v>16.666666666666668</v>
      </c>
      <c r="E146" s="2">
        <v>31.818181818181817</v>
      </c>
    </row>
    <row r="147" spans="1:5" x14ac:dyDescent="0.25">
      <c r="A147" s="2">
        <v>137</v>
      </c>
      <c r="B147" s="4">
        <v>170804130174</v>
      </c>
      <c r="C147" s="2">
        <v>20</v>
      </c>
      <c r="E147" s="2">
        <v>30</v>
      </c>
    </row>
    <row r="148" spans="1:5" x14ac:dyDescent="0.25">
      <c r="A148" s="2">
        <v>138</v>
      </c>
      <c r="B148" s="4">
        <v>170804130175</v>
      </c>
      <c r="C148" s="2">
        <v>0</v>
      </c>
      <c r="E148" s="2">
        <v>0</v>
      </c>
    </row>
    <row r="149" spans="1:5" x14ac:dyDescent="0.25">
      <c r="A149" s="2">
        <v>139</v>
      </c>
      <c r="B149" s="4">
        <v>170804130176</v>
      </c>
      <c r="C149" s="2">
        <v>28.888888888888889</v>
      </c>
      <c r="E149" s="2">
        <v>37.272727272727273</v>
      </c>
    </row>
    <row r="150" spans="1:5" x14ac:dyDescent="0.25">
      <c r="A150" s="2">
        <v>140</v>
      </c>
      <c r="B150" s="4">
        <v>170804130177</v>
      </c>
      <c r="C150" s="2">
        <v>27.777777777777779</v>
      </c>
      <c r="E150" s="2">
        <v>39.090909090909093</v>
      </c>
    </row>
    <row r="151" spans="1:5" x14ac:dyDescent="0.25">
      <c r="A151" s="2">
        <v>141</v>
      </c>
      <c r="B151" s="4">
        <v>170804130178</v>
      </c>
      <c r="C151" s="2">
        <v>24.444444444444443</v>
      </c>
      <c r="E151" s="2">
        <v>30.90909090909091</v>
      </c>
    </row>
    <row r="152" spans="1:5" x14ac:dyDescent="0.25">
      <c r="A152" s="2">
        <v>142</v>
      </c>
      <c r="B152" s="4">
        <v>170804130179</v>
      </c>
      <c r="C152" s="2">
        <v>28.888888888888889</v>
      </c>
      <c r="E152" s="2">
        <v>25.454545454545453</v>
      </c>
    </row>
    <row r="153" spans="1:5" x14ac:dyDescent="0.25">
      <c r="A153" s="2">
        <v>143</v>
      </c>
      <c r="B153" s="4">
        <v>170804130180</v>
      </c>
      <c r="C153" s="2">
        <v>23.333333333333332</v>
      </c>
      <c r="E153" s="2">
        <v>34.545454545454547</v>
      </c>
    </row>
    <row r="154" spans="1:5" x14ac:dyDescent="0.25">
      <c r="A154" s="2">
        <v>144</v>
      </c>
      <c r="B154" s="4">
        <v>170804130181</v>
      </c>
      <c r="C154" s="2">
        <v>22.222222222222221</v>
      </c>
      <c r="E154" s="2">
        <v>28.181818181818183</v>
      </c>
    </row>
    <row r="155" spans="1:5" x14ac:dyDescent="0.25">
      <c r="A155" s="2">
        <v>145</v>
      </c>
      <c r="B155" s="4">
        <v>170804130182</v>
      </c>
      <c r="C155" s="2">
        <v>0</v>
      </c>
      <c r="E155" s="2">
        <v>0</v>
      </c>
    </row>
    <row r="156" spans="1:5" x14ac:dyDescent="0.25">
      <c r="A156" s="2">
        <v>146</v>
      </c>
      <c r="B156" s="4">
        <v>170804130183</v>
      </c>
      <c r="C156" s="2">
        <v>31.111111111111111</v>
      </c>
      <c r="E156" s="2">
        <v>30.90909090909091</v>
      </c>
    </row>
    <row r="157" spans="1:5" x14ac:dyDescent="0.25">
      <c r="A157" s="2">
        <v>147</v>
      </c>
      <c r="B157" s="4">
        <v>170804130185</v>
      </c>
      <c r="C157" s="2">
        <v>25.555555555555557</v>
      </c>
      <c r="E157" s="2">
        <v>34.545454545454547</v>
      </c>
    </row>
    <row r="158" spans="1:5" x14ac:dyDescent="0.25">
      <c r="A158" s="2">
        <v>148</v>
      </c>
      <c r="B158" s="4">
        <v>170804130186</v>
      </c>
      <c r="C158" s="2">
        <v>28.888888888888889</v>
      </c>
      <c r="E158" s="2">
        <v>27.272727272727273</v>
      </c>
    </row>
    <row r="159" spans="1:5" x14ac:dyDescent="0.25">
      <c r="A159" s="2">
        <v>149</v>
      </c>
      <c r="B159" s="4">
        <v>170804130187</v>
      </c>
      <c r="C159" s="2">
        <v>20</v>
      </c>
      <c r="E159" s="2">
        <v>26.363636363636363</v>
      </c>
    </row>
    <row r="160" spans="1:5" x14ac:dyDescent="0.25">
      <c r="A160" s="2">
        <v>150</v>
      </c>
      <c r="B160" s="4">
        <v>170804130188</v>
      </c>
      <c r="C160" s="2">
        <v>21.111111111111111</v>
      </c>
      <c r="E160" s="2">
        <v>28.181818181818183</v>
      </c>
    </row>
    <row r="161" spans="1:5" x14ac:dyDescent="0.25">
      <c r="A161" s="2">
        <v>151</v>
      </c>
      <c r="B161" s="4">
        <v>170804130189</v>
      </c>
      <c r="C161" s="2">
        <v>36.666666666666664</v>
      </c>
      <c r="E161" s="2">
        <v>33.636363636363633</v>
      </c>
    </row>
    <row r="162" spans="1:5" x14ac:dyDescent="0.25">
      <c r="A162" s="2">
        <v>152</v>
      </c>
      <c r="B162" s="4">
        <v>170804130190</v>
      </c>
      <c r="C162" s="2">
        <v>30</v>
      </c>
      <c r="E162" s="2">
        <v>38.18181818181818</v>
      </c>
    </row>
    <row r="163" spans="1:5" x14ac:dyDescent="0.25">
      <c r="A163" s="2">
        <v>153</v>
      </c>
      <c r="B163" s="4">
        <v>170804130191</v>
      </c>
      <c r="C163" s="2">
        <v>27.777777777777779</v>
      </c>
      <c r="E163" s="2">
        <v>30</v>
      </c>
    </row>
    <row r="164" spans="1:5" x14ac:dyDescent="0.25">
      <c r="A164" s="2">
        <v>154</v>
      </c>
      <c r="B164" s="4">
        <v>170804130192</v>
      </c>
      <c r="C164" s="2">
        <v>31.111111111111111</v>
      </c>
      <c r="E164" s="2">
        <v>24.545454545454547</v>
      </c>
    </row>
    <row r="165" spans="1:5" x14ac:dyDescent="0.25">
      <c r="A165" s="2">
        <v>155</v>
      </c>
      <c r="B165" s="4">
        <v>170804130193</v>
      </c>
      <c r="C165" s="2">
        <v>0</v>
      </c>
      <c r="E165" s="2">
        <v>0</v>
      </c>
    </row>
    <row r="166" spans="1:5" x14ac:dyDescent="0.25">
      <c r="A166" s="2">
        <v>156</v>
      </c>
      <c r="B166" s="4">
        <v>170804130195</v>
      </c>
      <c r="C166" s="2">
        <v>30</v>
      </c>
      <c r="E166" s="2">
        <v>37.272727272727273</v>
      </c>
    </row>
    <row r="167" spans="1:5" x14ac:dyDescent="0.25">
      <c r="A167" s="2">
        <v>157</v>
      </c>
      <c r="B167" s="4">
        <v>170804130196</v>
      </c>
      <c r="C167" s="2">
        <v>21.111111111111111</v>
      </c>
      <c r="E167" s="2">
        <v>32.727272727272727</v>
      </c>
    </row>
    <row r="168" spans="1:5" x14ac:dyDescent="0.25">
      <c r="A168" s="2">
        <v>158</v>
      </c>
      <c r="B168" s="4">
        <v>170804130197</v>
      </c>
      <c r="C168" s="2">
        <v>20</v>
      </c>
      <c r="E168" s="2">
        <v>24.545454545454547</v>
      </c>
    </row>
    <row r="169" spans="1:5" x14ac:dyDescent="0.25">
      <c r="A169" s="2">
        <v>159</v>
      </c>
      <c r="B169" s="4">
        <v>170804130198</v>
      </c>
      <c r="C169" s="2">
        <v>24.444444444444443</v>
      </c>
      <c r="E169" s="2">
        <v>29.09090909090909</v>
      </c>
    </row>
    <row r="170" spans="1:5" x14ac:dyDescent="0.25">
      <c r="A170" s="2">
        <v>160</v>
      </c>
      <c r="B170" s="4">
        <v>170804130199</v>
      </c>
      <c r="C170" s="2">
        <v>41.111111111111114</v>
      </c>
      <c r="E170" s="2">
        <v>32.727272727272727</v>
      </c>
    </row>
    <row r="171" spans="1:5" x14ac:dyDescent="0.25">
      <c r="A171" s="2">
        <v>161</v>
      </c>
      <c r="B171" s="4">
        <v>170804130200</v>
      </c>
      <c r="C171" s="2">
        <v>21.111111111111111</v>
      </c>
      <c r="E171" s="2">
        <v>39.090909090909093</v>
      </c>
    </row>
    <row r="172" spans="1:5" x14ac:dyDescent="0.25">
      <c r="A172" s="2">
        <v>162</v>
      </c>
      <c r="B172" s="4">
        <v>170804130202</v>
      </c>
      <c r="C172" s="2">
        <v>22.222222222222221</v>
      </c>
      <c r="E172" s="2">
        <v>34.545454545454547</v>
      </c>
    </row>
    <row r="173" spans="1:5" x14ac:dyDescent="0.25">
      <c r="A173" s="2">
        <v>163</v>
      </c>
      <c r="B173" s="4">
        <v>170804130203</v>
      </c>
      <c r="C173" s="2">
        <v>25.555555555555557</v>
      </c>
      <c r="E173" s="2">
        <v>39.090909090909093</v>
      </c>
    </row>
    <row r="174" spans="1:5" x14ac:dyDescent="0.25">
      <c r="A174" s="2">
        <v>164</v>
      </c>
      <c r="B174" s="4">
        <v>170804130204</v>
      </c>
      <c r="C174" s="2">
        <v>25.555555555555557</v>
      </c>
      <c r="E174" s="2">
        <v>33.636363636363633</v>
      </c>
    </row>
    <row r="175" spans="1:5" x14ac:dyDescent="0.25">
      <c r="A175" s="2">
        <v>165</v>
      </c>
      <c r="B175" s="4">
        <v>170804130205</v>
      </c>
      <c r="C175" s="2">
        <v>22.222222222222221</v>
      </c>
      <c r="E175" s="2">
        <v>29.09090909090909</v>
      </c>
    </row>
    <row r="176" spans="1:5" x14ac:dyDescent="0.25">
      <c r="A176" s="2">
        <v>166</v>
      </c>
      <c r="B176" s="4">
        <v>170804130206</v>
      </c>
      <c r="C176" s="2">
        <v>31.111111111111111</v>
      </c>
      <c r="E176" s="2">
        <v>31.818181818181817</v>
      </c>
    </row>
    <row r="177" spans="1:5" x14ac:dyDescent="0.25">
      <c r="A177" s="2">
        <v>167</v>
      </c>
      <c r="B177" s="4">
        <v>170804130207</v>
      </c>
      <c r="C177" s="2">
        <v>30</v>
      </c>
      <c r="E177" s="2">
        <v>37.272727272727273</v>
      </c>
    </row>
    <row r="178" spans="1:5" x14ac:dyDescent="0.25">
      <c r="A178" s="2">
        <v>168</v>
      </c>
      <c r="B178" s="4">
        <v>170804130208</v>
      </c>
      <c r="C178" s="2">
        <v>22.222222222222221</v>
      </c>
      <c r="E178" s="2">
        <v>30.90909090909091</v>
      </c>
    </row>
    <row r="179" spans="1:5" x14ac:dyDescent="0.25">
      <c r="A179" s="2">
        <v>169</v>
      </c>
      <c r="B179" s="4">
        <v>170804130209</v>
      </c>
      <c r="C179" s="2">
        <v>28.888888888888889</v>
      </c>
      <c r="E179" s="2">
        <v>38.18181818181818</v>
      </c>
    </row>
    <row r="180" spans="1:5" x14ac:dyDescent="0.25">
      <c r="A180" s="2">
        <v>170</v>
      </c>
      <c r="B180" s="4">
        <v>170804130211</v>
      </c>
      <c r="C180" s="2">
        <v>24.444444444444443</v>
      </c>
      <c r="E180" s="2">
        <v>35.454545454545453</v>
      </c>
    </row>
    <row r="181" spans="1:5" x14ac:dyDescent="0.25">
      <c r="A181" s="2">
        <v>171</v>
      </c>
      <c r="B181" s="4">
        <v>170804130212</v>
      </c>
      <c r="C181" s="2">
        <v>24.444444444444443</v>
      </c>
      <c r="E181" s="2">
        <v>34.545454545454547</v>
      </c>
    </row>
    <row r="182" spans="1:5" x14ac:dyDescent="0.25">
      <c r="A182" s="2">
        <v>172</v>
      </c>
      <c r="B182" s="4">
        <v>170804130213</v>
      </c>
      <c r="C182" s="2">
        <v>22.222222222222221</v>
      </c>
      <c r="E182" s="2">
        <v>33.636363636363633</v>
      </c>
    </row>
    <row r="183" spans="1:5" x14ac:dyDescent="0.25">
      <c r="A183" s="2">
        <v>173</v>
      </c>
      <c r="B183" s="4">
        <v>170804130214</v>
      </c>
      <c r="C183" s="2">
        <v>22.222222222222221</v>
      </c>
      <c r="E183" s="2">
        <v>34.545454545454547</v>
      </c>
    </row>
    <row r="184" spans="1:5" x14ac:dyDescent="0.25">
      <c r="A184" s="2">
        <v>174</v>
      </c>
      <c r="B184" s="4">
        <v>170804130215</v>
      </c>
      <c r="C184" s="2">
        <v>0</v>
      </c>
      <c r="E184" s="2">
        <v>0</v>
      </c>
    </row>
    <row r="185" spans="1:5" x14ac:dyDescent="0.25">
      <c r="A185" s="2">
        <v>175</v>
      </c>
      <c r="B185" s="4">
        <v>170804130216</v>
      </c>
      <c r="C185" s="2">
        <v>24.444444444444443</v>
      </c>
      <c r="E185" s="2">
        <v>33.636363636363633</v>
      </c>
    </row>
    <row r="186" spans="1:5" x14ac:dyDescent="0.25">
      <c r="A186" s="2">
        <v>176</v>
      </c>
      <c r="B186" s="4">
        <v>170804130217</v>
      </c>
      <c r="C186" s="2">
        <v>22.222222222222221</v>
      </c>
      <c r="E186" s="2">
        <v>31.818181818181817</v>
      </c>
    </row>
    <row r="187" spans="1:5" x14ac:dyDescent="0.25">
      <c r="A187" s="2">
        <v>177</v>
      </c>
      <c r="B187" s="4">
        <v>170804130218</v>
      </c>
      <c r="C187" s="2">
        <v>26.666666666666668</v>
      </c>
      <c r="E187" s="2">
        <v>32.727272727272727</v>
      </c>
    </row>
    <row r="188" spans="1:5" x14ac:dyDescent="0.25">
      <c r="A188" s="2">
        <v>178</v>
      </c>
      <c r="B188" s="4">
        <v>170804130220</v>
      </c>
      <c r="C188" s="2">
        <v>21.111111111111111</v>
      </c>
      <c r="E188" s="2">
        <v>31.818181818181817</v>
      </c>
    </row>
    <row r="189" spans="1:5" x14ac:dyDescent="0.25">
      <c r="A189" s="2">
        <v>179</v>
      </c>
      <c r="B189" s="4">
        <v>170804130221</v>
      </c>
      <c r="C189" s="2">
        <v>32.222222222222221</v>
      </c>
      <c r="E189" s="2">
        <v>37.272727272727273</v>
      </c>
    </row>
    <row r="190" spans="1:5" x14ac:dyDescent="0.25">
      <c r="A190" s="2">
        <v>180</v>
      </c>
      <c r="B190" s="4">
        <v>170804130222</v>
      </c>
      <c r="C190" s="2">
        <v>24.444444444444443</v>
      </c>
      <c r="E190" s="2">
        <v>31.818181818181817</v>
      </c>
    </row>
    <row r="191" spans="1:5" x14ac:dyDescent="0.25">
      <c r="A191" s="2">
        <v>181</v>
      </c>
      <c r="B191" s="4">
        <v>170804130223</v>
      </c>
      <c r="C191" s="2">
        <v>26.666666666666668</v>
      </c>
      <c r="E191" s="2">
        <v>34.545454545454547</v>
      </c>
    </row>
    <row r="192" spans="1:5" x14ac:dyDescent="0.25">
      <c r="A192" s="2">
        <v>182</v>
      </c>
      <c r="B192" s="4">
        <v>170804130224</v>
      </c>
      <c r="C192" s="2">
        <v>23.333333333333332</v>
      </c>
      <c r="E192" s="2">
        <v>34.545454545454547</v>
      </c>
    </row>
    <row r="193" spans="1:5" x14ac:dyDescent="0.25">
      <c r="A193" s="2">
        <v>183</v>
      </c>
      <c r="B193" s="4">
        <v>170804130226</v>
      </c>
      <c r="C193" s="2">
        <v>22.222222222222221</v>
      </c>
      <c r="E193" s="2">
        <v>30</v>
      </c>
    </row>
    <row r="194" spans="1:5" x14ac:dyDescent="0.25">
      <c r="A194" s="2">
        <v>184</v>
      </c>
      <c r="B194" s="4">
        <v>170804130227</v>
      </c>
      <c r="C194" s="2">
        <v>21.111111111111111</v>
      </c>
      <c r="E194" s="2">
        <v>30</v>
      </c>
    </row>
    <row r="195" spans="1:5" x14ac:dyDescent="0.25">
      <c r="A195" s="2">
        <v>185</v>
      </c>
      <c r="B195" s="4">
        <v>170804130228</v>
      </c>
      <c r="C195" s="2">
        <v>26.666666666666668</v>
      </c>
      <c r="E195" s="2">
        <v>27.272727272727273</v>
      </c>
    </row>
    <row r="196" spans="1:5" x14ac:dyDescent="0.25">
      <c r="A196" s="2">
        <v>186</v>
      </c>
      <c r="B196" s="4">
        <v>170804130229</v>
      </c>
      <c r="C196" s="2">
        <v>26.666666666666668</v>
      </c>
      <c r="E196" s="2">
        <v>36.363636363636367</v>
      </c>
    </row>
    <row r="197" spans="1:5" x14ac:dyDescent="0.25">
      <c r="A197" s="2">
        <v>187</v>
      </c>
      <c r="B197" s="4">
        <v>170804130230</v>
      </c>
      <c r="C197" s="2">
        <v>0</v>
      </c>
      <c r="E197" s="2">
        <v>0</v>
      </c>
    </row>
    <row r="198" spans="1:5" x14ac:dyDescent="0.25">
      <c r="A198" s="2">
        <v>188</v>
      </c>
      <c r="B198" s="4">
        <v>170804130231</v>
      </c>
      <c r="C198" s="2">
        <v>17.777777777777779</v>
      </c>
      <c r="E198" s="2">
        <v>35.454545454545453</v>
      </c>
    </row>
    <row r="199" spans="1:5" x14ac:dyDescent="0.25">
      <c r="A199" s="2">
        <v>189</v>
      </c>
      <c r="B199" s="4">
        <v>170804130233</v>
      </c>
      <c r="C199" s="2">
        <v>30</v>
      </c>
      <c r="E199" s="2">
        <v>34.545454545454547</v>
      </c>
    </row>
    <row r="200" spans="1:5" x14ac:dyDescent="0.25">
      <c r="A200" s="2">
        <v>190</v>
      </c>
      <c r="B200" s="4">
        <v>170804130234</v>
      </c>
      <c r="C200" s="2">
        <v>30</v>
      </c>
      <c r="E200" s="2">
        <v>30</v>
      </c>
    </row>
    <row r="201" spans="1:5" x14ac:dyDescent="0.25">
      <c r="A201" s="2">
        <v>191</v>
      </c>
      <c r="B201" s="4">
        <v>170804130238</v>
      </c>
      <c r="C201" s="2">
        <v>0</v>
      </c>
      <c r="E201" s="2">
        <v>0</v>
      </c>
    </row>
    <row r="202" spans="1:5" x14ac:dyDescent="0.25">
      <c r="A202" s="2">
        <v>192</v>
      </c>
      <c r="B202" s="4">
        <v>170804130239</v>
      </c>
      <c r="C202" s="2">
        <v>26.666666666666668</v>
      </c>
      <c r="E202" s="2">
        <v>28.181818181818183</v>
      </c>
    </row>
    <row r="203" spans="1:5" x14ac:dyDescent="0.25">
      <c r="A203" s="2">
        <v>193</v>
      </c>
      <c r="B203" s="4">
        <v>170804130240</v>
      </c>
      <c r="C203" s="2">
        <v>0</v>
      </c>
      <c r="E203" s="2">
        <v>0</v>
      </c>
    </row>
    <row r="204" spans="1:5" x14ac:dyDescent="0.25">
      <c r="A204" s="2">
        <v>194</v>
      </c>
      <c r="B204" s="4">
        <v>170804130241</v>
      </c>
      <c r="C204" s="2">
        <v>15.555555555555555</v>
      </c>
      <c r="E204" s="2">
        <v>27.272727272727273</v>
      </c>
    </row>
    <row r="205" spans="1:5" x14ac:dyDescent="0.25">
      <c r="A205" s="2">
        <v>195</v>
      </c>
      <c r="B205" s="4">
        <v>170804130242</v>
      </c>
      <c r="C205" s="2">
        <v>22.222222222222221</v>
      </c>
      <c r="E205" s="2">
        <v>25.454545454545453</v>
      </c>
    </row>
    <row r="206" spans="1:5" x14ac:dyDescent="0.25">
      <c r="A206" s="2">
        <v>196</v>
      </c>
      <c r="B206" s="4">
        <v>170804130243</v>
      </c>
      <c r="C206" s="2">
        <v>25.555555555555557</v>
      </c>
      <c r="E206" s="2">
        <v>24.545454545454547</v>
      </c>
    </row>
    <row r="207" spans="1:5" x14ac:dyDescent="0.25">
      <c r="A207" s="2">
        <v>197</v>
      </c>
      <c r="B207" s="4">
        <v>170804130244</v>
      </c>
      <c r="C207" s="2">
        <v>20</v>
      </c>
      <c r="E207" s="2">
        <v>31.818181818181817</v>
      </c>
    </row>
    <row r="208" spans="1:5" x14ac:dyDescent="0.25">
      <c r="A208" s="2">
        <v>198</v>
      </c>
      <c r="B208" s="4">
        <v>170804130245</v>
      </c>
      <c r="C208" s="2">
        <v>23.333333333333332</v>
      </c>
      <c r="E208" s="2">
        <v>33.636363636363633</v>
      </c>
    </row>
    <row r="209" spans="1:5" x14ac:dyDescent="0.25">
      <c r="A209" s="2">
        <v>199</v>
      </c>
      <c r="B209" s="4">
        <v>170804130246</v>
      </c>
      <c r="C209" s="2">
        <v>20</v>
      </c>
      <c r="E209" s="2">
        <v>22.727272727272727</v>
      </c>
    </row>
    <row r="210" spans="1:5" x14ac:dyDescent="0.25">
      <c r="A210" s="2">
        <v>200</v>
      </c>
      <c r="B210" s="4">
        <v>170804130247</v>
      </c>
      <c r="C210" s="2">
        <v>23.333333333333332</v>
      </c>
      <c r="E210" s="2">
        <v>25.454545454545453</v>
      </c>
    </row>
    <row r="211" spans="1:5" x14ac:dyDescent="0.25">
      <c r="A211" s="2">
        <v>201</v>
      </c>
      <c r="B211" s="4">
        <v>170804130248</v>
      </c>
      <c r="C211" s="2">
        <v>23.333333333333332</v>
      </c>
      <c r="E211" s="2">
        <v>34.545454545454547</v>
      </c>
    </row>
    <row r="212" spans="1:5" x14ac:dyDescent="0.25">
      <c r="A212" s="2">
        <v>202</v>
      </c>
      <c r="B212" s="4">
        <v>170804130249</v>
      </c>
      <c r="C212" s="2">
        <v>21.111111111111111</v>
      </c>
      <c r="E212" s="2">
        <v>30</v>
      </c>
    </row>
    <row r="213" spans="1:5" x14ac:dyDescent="0.25">
      <c r="A213" s="2">
        <v>203</v>
      </c>
      <c r="B213" s="4">
        <v>170804130250</v>
      </c>
      <c r="C213" s="2">
        <v>21.111111111111111</v>
      </c>
      <c r="E213" s="2">
        <v>23.636363636363637</v>
      </c>
    </row>
    <row r="214" spans="1:5" x14ac:dyDescent="0.25">
      <c r="A214" s="2">
        <v>204</v>
      </c>
      <c r="B214" s="4">
        <v>170804130251</v>
      </c>
      <c r="C214" s="2">
        <v>36.666666666666664</v>
      </c>
      <c r="E214" s="2">
        <v>29.09090909090909</v>
      </c>
    </row>
    <row r="215" spans="1:5" x14ac:dyDescent="0.25">
      <c r="A215" s="2">
        <v>205</v>
      </c>
      <c r="B215" s="4">
        <v>170804130253</v>
      </c>
      <c r="C215" s="2">
        <v>15.555555555555555</v>
      </c>
      <c r="E215" s="2">
        <v>23.636363636363637</v>
      </c>
    </row>
    <row r="216" spans="1:5" x14ac:dyDescent="0.25">
      <c r="A216" s="2">
        <v>206</v>
      </c>
      <c r="B216" s="4">
        <v>170804130254</v>
      </c>
      <c r="C216" s="2">
        <v>21.111111111111111</v>
      </c>
      <c r="E216" s="2">
        <v>33.636363636363633</v>
      </c>
    </row>
    <row r="217" spans="1:5" x14ac:dyDescent="0.25">
      <c r="A217" s="2">
        <v>207</v>
      </c>
      <c r="B217" s="4">
        <v>170804130255</v>
      </c>
      <c r="C217" s="2">
        <v>23.333333333333332</v>
      </c>
      <c r="E217" s="2">
        <v>36.363636363636367</v>
      </c>
    </row>
    <row r="218" spans="1:5" x14ac:dyDescent="0.25">
      <c r="A218" s="2">
        <v>208</v>
      </c>
      <c r="B218" s="4">
        <v>170804130256</v>
      </c>
      <c r="C218" s="2">
        <v>31.111111111111111</v>
      </c>
      <c r="E218" s="2">
        <v>33.636363636363633</v>
      </c>
    </row>
    <row r="219" spans="1:5" x14ac:dyDescent="0.25">
      <c r="A219" s="2">
        <v>209</v>
      </c>
      <c r="B219" s="4">
        <v>170804130257</v>
      </c>
      <c r="C219" s="2">
        <v>30</v>
      </c>
      <c r="E219" s="2">
        <v>28.181818181818183</v>
      </c>
    </row>
    <row r="220" spans="1:5" x14ac:dyDescent="0.25">
      <c r="A220" s="2">
        <v>210</v>
      </c>
      <c r="B220" s="4">
        <v>170804130258</v>
      </c>
      <c r="C220" s="2">
        <v>32.222222222222221</v>
      </c>
      <c r="E220" s="2">
        <v>40.909090909090907</v>
      </c>
    </row>
    <row r="221" spans="1:5" x14ac:dyDescent="0.25">
      <c r="A221" s="2">
        <v>211</v>
      </c>
      <c r="B221" s="4">
        <v>170804130259</v>
      </c>
      <c r="C221" s="2">
        <v>20</v>
      </c>
      <c r="E221" s="2">
        <v>30</v>
      </c>
    </row>
    <row r="222" spans="1:5" x14ac:dyDescent="0.25">
      <c r="A222" s="2">
        <v>212</v>
      </c>
      <c r="B222" s="4">
        <v>170804130260</v>
      </c>
      <c r="C222" s="2">
        <v>18.888888888888889</v>
      </c>
      <c r="E222" s="2">
        <v>32.727272727272727</v>
      </c>
    </row>
    <row r="223" spans="1:5" x14ac:dyDescent="0.25">
      <c r="A223" s="2">
        <v>213</v>
      </c>
      <c r="B223" s="4">
        <v>170804130261</v>
      </c>
      <c r="C223" s="2">
        <v>0</v>
      </c>
      <c r="E223" s="2">
        <v>0</v>
      </c>
    </row>
    <row r="224" spans="1:5" x14ac:dyDescent="0.25">
      <c r="A224" s="2">
        <v>214</v>
      </c>
      <c r="B224" s="4">
        <v>170804130262</v>
      </c>
      <c r="C224" s="2">
        <v>37.777777777777779</v>
      </c>
      <c r="E224" s="2">
        <v>30.90909090909091</v>
      </c>
    </row>
    <row r="225" spans="1:5" x14ac:dyDescent="0.25">
      <c r="A225" s="2">
        <v>215</v>
      </c>
      <c r="B225" s="4">
        <v>170804130263</v>
      </c>
      <c r="C225" s="2">
        <v>17.777777777777779</v>
      </c>
      <c r="E225" s="2">
        <v>33.636363636363633</v>
      </c>
    </row>
    <row r="226" spans="1:5" x14ac:dyDescent="0.25">
      <c r="A226" s="2">
        <v>216</v>
      </c>
      <c r="B226" s="4">
        <v>170804130264</v>
      </c>
      <c r="C226" s="2">
        <v>20</v>
      </c>
      <c r="E226" s="2">
        <v>33.636363636363633</v>
      </c>
    </row>
    <row r="227" spans="1:5" x14ac:dyDescent="0.25">
      <c r="A227" s="2">
        <v>217</v>
      </c>
      <c r="B227" s="4">
        <v>170804130265</v>
      </c>
      <c r="C227" s="2">
        <v>16.666666666666668</v>
      </c>
      <c r="E227" s="2">
        <v>27.272727272727273</v>
      </c>
    </row>
    <row r="228" spans="1:5" x14ac:dyDescent="0.25">
      <c r="A228" s="2">
        <v>218</v>
      </c>
      <c r="B228" s="4">
        <v>170804130266</v>
      </c>
      <c r="C228" s="2">
        <v>15.555555555555555</v>
      </c>
      <c r="E228" s="2">
        <v>25.454545454545453</v>
      </c>
    </row>
    <row r="229" spans="1:5" x14ac:dyDescent="0.25">
      <c r="A229" s="2">
        <v>219</v>
      </c>
      <c r="B229" s="4">
        <v>170804130267</v>
      </c>
      <c r="C229" s="2">
        <v>30</v>
      </c>
      <c r="E229" s="2">
        <v>33.636363636363633</v>
      </c>
    </row>
    <row r="230" spans="1:5" x14ac:dyDescent="0.25">
      <c r="A230" s="2">
        <v>220</v>
      </c>
      <c r="B230" s="4">
        <v>170804130268</v>
      </c>
      <c r="C230" s="2">
        <v>0</v>
      </c>
      <c r="E230" s="2">
        <v>0</v>
      </c>
    </row>
    <row r="231" spans="1:5" x14ac:dyDescent="0.25">
      <c r="A231" s="2">
        <v>221</v>
      </c>
      <c r="B231" s="4">
        <v>170804130269</v>
      </c>
      <c r="C231" s="2">
        <v>21.111111111111111</v>
      </c>
      <c r="E231" s="2">
        <v>27.272727272727273</v>
      </c>
    </row>
    <row r="232" spans="1:5" x14ac:dyDescent="0.25">
      <c r="A232" s="2">
        <v>222</v>
      </c>
      <c r="B232" s="4">
        <v>170804130270</v>
      </c>
      <c r="C232" s="2">
        <v>21.111111111111111</v>
      </c>
      <c r="E232" s="2">
        <v>21.818181818181817</v>
      </c>
    </row>
    <row r="233" spans="1:5" x14ac:dyDescent="0.25">
      <c r="A233" s="2">
        <v>223</v>
      </c>
      <c r="B233" s="4">
        <v>170804130271</v>
      </c>
      <c r="C233" s="2">
        <v>25.555555555555557</v>
      </c>
      <c r="E233" s="2">
        <v>36.363636363636367</v>
      </c>
    </row>
    <row r="234" spans="1:5" x14ac:dyDescent="0.25">
      <c r="A234" s="2">
        <v>224</v>
      </c>
      <c r="B234" s="4">
        <v>170804130272</v>
      </c>
      <c r="C234" s="2">
        <v>16.666666666666668</v>
      </c>
      <c r="E234" s="2">
        <v>29.09090909090909</v>
      </c>
    </row>
    <row r="235" spans="1:5" x14ac:dyDescent="0.25">
      <c r="A235" s="2">
        <v>225</v>
      </c>
      <c r="B235" s="4">
        <v>170804130273</v>
      </c>
      <c r="C235" s="2">
        <v>31.111111111111111</v>
      </c>
      <c r="E235" s="2">
        <v>35.454545454545453</v>
      </c>
    </row>
    <row r="236" spans="1:5" x14ac:dyDescent="0.25">
      <c r="A236" s="2">
        <v>226</v>
      </c>
      <c r="B236" s="4">
        <v>170804130274</v>
      </c>
      <c r="C236" s="2">
        <v>33.333333333333336</v>
      </c>
      <c r="E236" s="2">
        <v>25.454545454545453</v>
      </c>
    </row>
    <row r="237" spans="1:5" x14ac:dyDescent="0.25">
      <c r="A237" s="2">
        <v>227</v>
      </c>
      <c r="B237" s="4">
        <v>170804130275</v>
      </c>
      <c r="C237" s="2">
        <v>18.888888888888889</v>
      </c>
      <c r="E237" s="2">
        <v>20</v>
      </c>
    </row>
    <row r="238" spans="1:5" x14ac:dyDescent="0.25">
      <c r="A238" s="2">
        <v>228</v>
      </c>
      <c r="B238" s="4">
        <v>170804130276</v>
      </c>
      <c r="C238" s="2">
        <v>26.666666666666668</v>
      </c>
      <c r="E238" s="2">
        <v>32.727272727272727</v>
      </c>
    </row>
    <row r="239" spans="1:5" x14ac:dyDescent="0.25">
      <c r="A239" s="2">
        <v>229</v>
      </c>
      <c r="B239" s="4">
        <v>170804130277</v>
      </c>
      <c r="C239" s="2">
        <v>20</v>
      </c>
      <c r="E239" s="2">
        <v>28.181818181818183</v>
      </c>
    </row>
    <row r="240" spans="1:5" x14ac:dyDescent="0.25">
      <c r="A240" s="2">
        <v>230</v>
      </c>
      <c r="B240" s="4">
        <v>170804130278</v>
      </c>
      <c r="C240" s="2">
        <v>20</v>
      </c>
      <c r="E240" s="2">
        <v>24.545454545454547</v>
      </c>
    </row>
    <row r="241" spans="1:5" x14ac:dyDescent="0.25">
      <c r="A241" s="2">
        <v>231</v>
      </c>
      <c r="B241" s="4">
        <v>170804130279</v>
      </c>
      <c r="C241" s="2">
        <v>17.777777777777779</v>
      </c>
      <c r="E241" s="2">
        <v>24.545454545454547</v>
      </c>
    </row>
    <row r="242" spans="1:5" x14ac:dyDescent="0.25">
      <c r="A242" s="2">
        <v>232</v>
      </c>
      <c r="B242" s="4">
        <v>170804130280</v>
      </c>
      <c r="C242" s="2">
        <v>24.444444444444443</v>
      </c>
      <c r="E242" s="2">
        <v>38.18181818181818</v>
      </c>
    </row>
    <row r="243" spans="1:5" x14ac:dyDescent="0.25">
      <c r="A243" s="2">
        <v>233</v>
      </c>
      <c r="B243" s="4">
        <v>170804130281</v>
      </c>
      <c r="C243" s="2">
        <v>26.666666666666668</v>
      </c>
      <c r="E243" s="2">
        <v>31.818181818181817</v>
      </c>
    </row>
    <row r="244" spans="1:5" x14ac:dyDescent="0.25">
      <c r="A244" s="2">
        <v>234</v>
      </c>
      <c r="B244" s="4">
        <v>170804130282</v>
      </c>
      <c r="C244" s="2">
        <v>21.111111111111111</v>
      </c>
      <c r="E244" s="2">
        <v>24.545454545454547</v>
      </c>
    </row>
    <row r="245" spans="1:5" x14ac:dyDescent="0.25">
      <c r="A245" s="2">
        <v>235</v>
      </c>
      <c r="B245" s="4">
        <v>170804130283</v>
      </c>
      <c r="C245" s="2">
        <v>34.444444444444443</v>
      </c>
      <c r="E245" s="2">
        <v>44.545454545454547</v>
      </c>
    </row>
    <row r="246" spans="1:5" x14ac:dyDescent="0.25">
      <c r="A246" s="2">
        <v>236</v>
      </c>
      <c r="B246" s="4">
        <v>170804130284</v>
      </c>
      <c r="C246" s="2">
        <v>26.666666666666668</v>
      </c>
      <c r="E246" s="2">
        <v>37.272727272727273</v>
      </c>
    </row>
    <row r="247" spans="1:5" x14ac:dyDescent="0.25">
      <c r="A247" s="2">
        <v>237</v>
      </c>
      <c r="B247" s="4">
        <v>170804130285</v>
      </c>
      <c r="C247" s="2">
        <v>20</v>
      </c>
      <c r="E247" s="2">
        <v>33.636363636363633</v>
      </c>
    </row>
    <row r="248" spans="1:5" x14ac:dyDescent="0.25">
      <c r="A248" s="2">
        <v>238</v>
      </c>
      <c r="B248" s="4">
        <v>170804130286</v>
      </c>
      <c r="C248" s="2">
        <v>44.444444444444443</v>
      </c>
      <c r="E248" s="2">
        <v>36.363636363636367</v>
      </c>
    </row>
    <row r="249" spans="1:5" x14ac:dyDescent="0.25">
      <c r="A249" s="2">
        <v>239</v>
      </c>
      <c r="B249" s="4">
        <v>170804130287</v>
      </c>
      <c r="C249" s="2">
        <v>26.666666666666668</v>
      </c>
      <c r="E249" s="2">
        <v>30</v>
      </c>
    </row>
    <row r="250" spans="1:5" x14ac:dyDescent="0.25">
      <c r="A250" s="2">
        <v>240</v>
      </c>
      <c r="B250" s="4">
        <v>170804130288</v>
      </c>
      <c r="C250" s="2">
        <v>22.222222222222221</v>
      </c>
      <c r="E250" s="2">
        <v>30.90909090909091</v>
      </c>
    </row>
    <row r="251" spans="1:5" x14ac:dyDescent="0.25">
      <c r="A251" s="2">
        <v>241</v>
      </c>
      <c r="B251" s="4">
        <v>170804130289</v>
      </c>
      <c r="C251" s="2">
        <v>25.555555555555557</v>
      </c>
      <c r="E251" s="2">
        <v>36.363636363636367</v>
      </c>
    </row>
    <row r="252" spans="1:5" x14ac:dyDescent="0.25">
      <c r="A252" s="2">
        <v>242</v>
      </c>
      <c r="B252" s="4">
        <v>170804130291</v>
      </c>
      <c r="C252" s="2">
        <v>21.111111111111111</v>
      </c>
      <c r="E252" s="2">
        <v>34.545454545454547</v>
      </c>
    </row>
    <row r="253" spans="1:5" x14ac:dyDescent="0.25">
      <c r="A253" s="2">
        <v>243</v>
      </c>
      <c r="B253" s="4">
        <v>170804130292</v>
      </c>
      <c r="C253" s="2">
        <v>24.444444444444443</v>
      </c>
      <c r="E253" s="2">
        <v>29.09090909090909</v>
      </c>
    </row>
    <row r="254" spans="1:5" x14ac:dyDescent="0.25">
      <c r="A254" s="2">
        <v>244</v>
      </c>
      <c r="B254" s="4">
        <v>170804130293</v>
      </c>
      <c r="C254" s="2">
        <v>20</v>
      </c>
      <c r="E254" s="2">
        <v>28.181818181818183</v>
      </c>
    </row>
    <row r="255" spans="1:5" x14ac:dyDescent="0.25">
      <c r="A255" s="2">
        <v>245</v>
      </c>
      <c r="B255" s="4">
        <v>170804130294</v>
      </c>
      <c r="C255" s="2">
        <v>22.222222222222221</v>
      </c>
      <c r="E255" s="2">
        <v>20.90909090909091</v>
      </c>
    </row>
    <row r="256" spans="1:5" x14ac:dyDescent="0.25">
      <c r="A256" s="2">
        <v>246</v>
      </c>
      <c r="B256" s="4">
        <v>170804130295</v>
      </c>
      <c r="C256" s="2">
        <v>34.444444444444443</v>
      </c>
      <c r="E256" s="2">
        <v>30</v>
      </c>
    </row>
    <row r="257" spans="1:5" x14ac:dyDescent="0.25">
      <c r="A257" s="2">
        <v>247</v>
      </c>
      <c r="B257" s="4">
        <v>170804130296</v>
      </c>
      <c r="C257" s="2">
        <v>30</v>
      </c>
      <c r="E257" s="2">
        <v>22.727272727272727</v>
      </c>
    </row>
    <row r="258" spans="1:5" x14ac:dyDescent="0.25">
      <c r="A258" s="2">
        <v>248</v>
      </c>
      <c r="B258" s="4">
        <v>170804130297</v>
      </c>
      <c r="C258" s="2">
        <v>25.555555555555557</v>
      </c>
      <c r="E258" s="2">
        <v>35.454545454545453</v>
      </c>
    </row>
    <row r="259" spans="1:5" x14ac:dyDescent="0.25">
      <c r="A259" s="2">
        <v>249</v>
      </c>
      <c r="B259" s="4">
        <v>170804130298</v>
      </c>
      <c r="C259" s="2">
        <v>16.666666666666668</v>
      </c>
      <c r="E259" s="2">
        <v>24.545454545454547</v>
      </c>
    </row>
    <row r="260" spans="1:5" x14ac:dyDescent="0.25">
      <c r="A260" s="2">
        <v>250</v>
      </c>
      <c r="B260" s="4">
        <v>170804130299</v>
      </c>
      <c r="C260" s="2">
        <v>21.111111111111111</v>
      </c>
      <c r="E260" s="2">
        <v>27.272727272727273</v>
      </c>
    </row>
    <row r="261" spans="1:5" x14ac:dyDescent="0.25">
      <c r="A261" s="2">
        <v>251</v>
      </c>
      <c r="B261" s="4">
        <v>170804130300</v>
      </c>
      <c r="C261" s="2">
        <v>23.333333333333332</v>
      </c>
      <c r="E261" s="2">
        <v>36.363636363636367</v>
      </c>
    </row>
    <row r="262" spans="1:5" x14ac:dyDescent="0.25">
      <c r="A262" s="2">
        <v>252</v>
      </c>
      <c r="B262" s="4">
        <v>170804130301</v>
      </c>
      <c r="C262" s="2">
        <v>0</v>
      </c>
      <c r="E262" s="2">
        <v>0</v>
      </c>
    </row>
    <row r="263" spans="1:5" x14ac:dyDescent="0.25">
      <c r="A263" s="2">
        <v>253</v>
      </c>
      <c r="B263" s="4">
        <v>170804130302</v>
      </c>
      <c r="C263" s="2">
        <v>32.222222222222221</v>
      </c>
      <c r="E263" s="2">
        <v>30.90909090909091</v>
      </c>
    </row>
    <row r="264" spans="1:5" x14ac:dyDescent="0.25">
      <c r="A264" s="2">
        <v>254</v>
      </c>
      <c r="B264" s="4">
        <v>170804130303</v>
      </c>
      <c r="C264" s="2">
        <v>17.777777777777779</v>
      </c>
      <c r="E264" s="2">
        <v>26.363636363636363</v>
      </c>
    </row>
    <row r="265" spans="1:5" x14ac:dyDescent="0.25">
      <c r="A265" s="2">
        <v>255</v>
      </c>
      <c r="B265" s="4">
        <v>170804130304</v>
      </c>
      <c r="C265" s="2">
        <v>40</v>
      </c>
      <c r="E265" s="2">
        <v>30</v>
      </c>
    </row>
    <row r="266" spans="1:5" x14ac:dyDescent="0.25">
      <c r="A266" s="2">
        <v>256</v>
      </c>
      <c r="B266" s="4">
        <v>170804130305</v>
      </c>
      <c r="C266" s="2">
        <v>0</v>
      </c>
      <c r="E266" s="2">
        <v>0</v>
      </c>
    </row>
    <row r="267" spans="1:5" x14ac:dyDescent="0.25">
      <c r="A267" s="2">
        <v>257</v>
      </c>
      <c r="B267" s="4">
        <v>170804130306</v>
      </c>
      <c r="C267" s="2">
        <v>20</v>
      </c>
      <c r="E267" s="2">
        <v>32.727272727272727</v>
      </c>
    </row>
    <row r="268" spans="1:5" x14ac:dyDescent="0.25">
      <c r="A268" s="2">
        <v>258</v>
      </c>
      <c r="B268" s="4">
        <v>170804130307</v>
      </c>
      <c r="C268" s="2">
        <v>30</v>
      </c>
      <c r="E268" s="2">
        <v>40.909090909090907</v>
      </c>
    </row>
    <row r="269" spans="1:5" x14ac:dyDescent="0.25">
      <c r="A269" s="2">
        <v>259</v>
      </c>
      <c r="B269" s="4">
        <v>170804130308</v>
      </c>
      <c r="C269" s="2">
        <v>23.333333333333332</v>
      </c>
      <c r="E269" s="2">
        <v>26.363636363636363</v>
      </c>
    </row>
    <row r="270" spans="1:5" x14ac:dyDescent="0.25">
      <c r="A270" s="2">
        <v>260</v>
      </c>
      <c r="B270" s="4">
        <v>170804130309</v>
      </c>
      <c r="C270" s="2">
        <v>32.222222222222221</v>
      </c>
      <c r="E270" s="2">
        <v>30.90909090909091</v>
      </c>
    </row>
    <row r="271" spans="1:5" x14ac:dyDescent="0.25">
      <c r="A271" s="2">
        <v>261</v>
      </c>
      <c r="B271" s="4">
        <v>170804130310</v>
      </c>
      <c r="C271" s="2">
        <v>20</v>
      </c>
      <c r="E271" s="2">
        <v>29.09090909090909</v>
      </c>
    </row>
    <row r="272" spans="1:5" x14ac:dyDescent="0.25">
      <c r="A272" s="2">
        <v>262</v>
      </c>
      <c r="B272" s="4">
        <v>170804130311</v>
      </c>
      <c r="C272" s="2">
        <v>20</v>
      </c>
      <c r="E272" s="2">
        <v>29.09090909090909</v>
      </c>
    </row>
    <row r="273" spans="1:7" x14ac:dyDescent="0.25">
      <c r="A273" s="2">
        <v>263</v>
      </c>
      <c r="B273" s="4">
        <v>170804130312</v>
      </c>
      <c r="C273" s="2">
        <v>35.555555555555557</v>
      </c>
      <c r="E273" s="2">
        <v>28.181818181818183</v>
      </c>
    </row>
    <row r="274" spans="1:7" x14ac:dyDescent="0.25">
      <c r="A274" s="2">
        <v>264</v>
      </c>
      <c r="B274" s="4">
        <v>170804130313</v>
      </c>
      <c r="C274" s="2">
        <v>24.444444444444443</v>
      </c>
      <c r="E274" s="2">
        <v>25.454545454545453</v>
      </c>
    </row>
    <row r="275" spans="1:7" x14ac:dyDescent="0.25">
      <c r="A275" s="2">
        <v>265</v>
      </c>
      <c r="B275" s="4">
        <v>170804130314</v>
      </c>
      <c r="C275" s="2">
        <v>26.666666666666668</v>
      </c>
      <c r="E275" s="2">
        <v>35.454545454545453</v>
      </c>
    </row>
    <row r="276" spans="1:7" x14ac:dyDescent="0.25">
      <c r="A276" s="2">
        <v>266</v>
      </c>
      <c r="B276" s="4">
        <v>170804130315</v>
      </c>
      <c r="C276" s="2">
        <v>35.555555555555557</v>
      </c>
      <c r="E276" s="2">
        <v>30</v>
      </c>
    </row>
    <row r="277" spans="1:7" x14ac:dyDescent="0.25">
      <c r="A277" s="2">
        <v>267</v>
      </c>
      <c r="B277" s="4">
        <v>170804130317</v>
      </c>
      <c r="C277" s="2">
        <v>41.111111111111114</v>
      </c>
      <c r="E277" s="2">
        <v>31.818181818181817</v>
      </c>
    </row>
    <row r="278" spans="1:7" x14ac:dyDescent="0.25">
      <c r="A278" s="2">
        <v>268</v>
      </c>
      <c r="B278" s="4">
        <v>170804130318</v>
      </c>
      <c r="C278" s="2">
        <v>31.111111111111111</v>
      </c>
      <c r="E278" s="2">
        <v>26.363636363636363</v>
      </c>
    </row>
    <row r="279" spans="1:7" x14ac:dyDescent="0.25">
      <c r="A279" s="2">
        <v>269</v>
      </c>
      <c r="B279" s="4">
        <v>170804130319</v>
      </c>
      <c r="C279" s="2">
        <v>43.333333333333336</v>
      </c>
      <c r="E279" s="2">
        <v>31.818181818181817</v>
      </c>
    </row>
    <row r="280" spans="1:7" x14ac:dyDescent="0.25">
      <c r="A280" s="2">
        <v>270</v>
      </c>
      <c r="B280" s="4">
        <v>170804130320</v>
      </c>
      <c r="C280" s="2">
        <v>42.222222222222221</v>
      </c>
      <c r="E280" s="2">
        <v>34.545454545454547</v>
      </c>
    </row>
    <row r="281" spans="1:7" x14ac:dyDescent="0.25">
      <c r="A281" s="2">
        <v>271</v>
      </c>
      <c r="B281" s="4">
        <v>170804130322</v>
      </c>
      <c r="C281" s="2">
        <v>38.888888888888886</v>
      </c>
      <c r="E281" s="2">
        <v>35.454545454545453</v>
      </c>
    </row>
    <row r="282" spans="1:7" x14ac:dyDescent="0.25">
      <c r="A282" s="2">
        <v>272</v>
      </c>
      <c r="B282" s="4">
        <v>170804130323</v>
      </c>
      <c r="C282" s="2">
        <v>37.777777777777779</v>
      </c>
      <c r="D282" s="1"/>
      <c r="E282" s="2">
        <v>21.818181818181817</v>
      </c>
      <c r="F282" s="1"/>
      <c r="G282" s="1"/>
    </row>
    <row r="283" spans="1:7" x14ac:dyDescent="0.25">
      <c r="A283" s="2">
        <v>273</v>
      </c>
      <c r="B283" s="4">
        <v>170804130324</v>
      </c>
      <c r="C283" s="2">
        <v>41.111111111111114</v>
      </c>
      <c r="D283" s="1"/>
      <c r="E283" s="2">
        <v>31.818181818181817</v>
      </c>
      <c r="F283" s="1"/>
      <c r="G283" s="1"/>
    </row>
    <row r="284" spans="1:7" x14ac:dyDescent="0.25">
      <c r="A284" s="2">
        <v>274</v>
      </c>
      <c r="B284" s="4">
        <v>170804130325</v>
      </c>
      <c r="C284" s="2">
        <v>28.888888888888889</v>
      </c>
      <c r="D284" s="1"/>
      <c r="E284" s="2">
        <v>28.181818181818183</v>
      </c>
      <c r="F284" s="1"/>
      <c r="G284" s="1"/>
    </row>
    <row r="285" spans="1:7" x14ac:dyDescent="0.25">
      <c r="A285" s="2">
        <v>275</v>
      </c>
      <c r="B285" s="4">
        <v>170804130326</v>
      </c>
      <c r="C285" s="2">
        <v>35.555555555555557</v>
      </c>
      <c r="D285" s="1"/>
      <c r="E285" s="2">
        <v>30</v>
      </c>
      <c r="F285" s="1"/>
      <c r="G285" s="1"/>
    </row>
    <row r="286" spans="1:7" x14ac:dyDescent="0.25">
      <c r="A286" s="2">
        <v>276</v>
      </c>
      <c r="B286" s="4">
        <v>170804130327</v>
      </c>
      <c r="C286" s="2">
        <v>32.222222222222221</v>
      </c>
      <c r="D286" s="1"/>
      <c r="E286" s="2">
        <v>30</v>
      </c>
      <c r="F286" s="1"/>
      <c r="G286" s="1"/>
    </row>
    <row r="287" spans="1:7" x14ac:dyDescent="0.25">
      <c r="A287" s="2">
        <v>277</v>
      </c>
      <c r="B287" s="4">
        <v>170804130328</v>
      </c>
      <c r="C287" s="2">
        <v>35.555555555555557</v>
      </c>
      <c r="D287" s="1"/>
      <c r="E287" s="2">
        <v>27.272727272727273</v>
      </c>
      <c r="F287" s="1"/>
      <c r="G287" s="1"/>
    </row>
    <row r="288" spans="1:7" x14ac:dyDescent="0.25">
      <c r="A288" s="2">
        <v>278</v>
      </c>
      <c r="B288" s="4">
        <v>170804130329</v>
      </c>
      <c r="C288" s="2">
        <v>34.444444444444443</v>
      </c>
      <c r="D288" s="1"/>
      <c r="E288" s="2">
        <v>28.181818181818183</v>
      </c>
      <c r="F288" s="1"/>
      <c r="G288" s="1"/>
    </row>
    <row r="289" spans="1:7" x14ac:dyDescent="0.25">
      <c r="A289" s="2">
        <v>279</v>
      </c>
      <c r="B289" s="4">
        <v>170804130330</v>
      </c>
      <c r="C289" s="2">
        <v>33.333333333333336</v>
      </c>
      <c r="D289" s="1"/>
      <c r="E289" s="2">
        <v>30.90909090909091</v>
      </c>
      <c r="F289" s="1"/>
      <c r="G289" s="1"/>
    </row>
    <row r="290" spans="1:7" x14ac:dyDescent="0.25">
      <c r="A290" s="2">
        <v>280</v>
      </c>
      <c r="B290" s="4">
        <v>170804130331</v>
      </c>
      <c r="C290" s="2">
        <v>42.222222222222221</v>
      </c>
      <c r="D290" s="1"/>
      <c r="E290" s="2">
        <v>34.545454545454547</v>
      </c>
      <c r="F290" s="1"/>
      <c r="G290" s="1"/>
    </row>
    <row r="291" spans="1:7" x14ac:dyDescent="0.25">
      <c r="A291" s="2">
        <v>281</v>
      </c>
      <c r="B291" s="4">
        <v>170804130332</v>
      </c>
      <c r="C291" s="2">
        <v>32.222222222222221</v>
      </c>
      <c r="D291" s="1"/>
      <c r="E291" s="2">
        <v>28.181818181818183</v>
      </c>
      <c r="F291" s="1"/>
      <c r="G291" s="1"/>
    </row>
    <row r="292" spans="1:7" x14ac:dyDescent="0.25">
      <c r="A292" s="2">
        <v>282</v>
      </c>
      <c r="B292" s="4">
        <v>170804130333</v>
      </c>
      <c r="C292" s="2">
        <v>32.222222222222221</v>
      </c>
      <c r="D292" s="1"/>
      <c r="E292" s="2">
        <v>30.90909090909091</v>
      </c>
      <c r="F292" s="1"/>
      <c r="G292" s="1"/>
    </row>
    <row r="293" spans="1:7" x14ac:dyDescent="0.25">
      <c r="A293" s="2">
        <v>283</v>
      </c>
      <c r="B293" s="4">
        <v>170804130334</v>
      </c>
      <c r="C293" s="2">
        <v>38.888888888888886</v>
      </c>
      <c r="E293" s="2">
        <v>33.636363636363633</v>
      </c>
    </row>
    <row r="294" spans="1:7" x14ac:dyDescent="0.25">
      <c r="A294" s="2">
        <v>284</v>
      </c>
      <c r="B294" s="4">
        <v>170804130335</v>
      </c>
      <c r="C294" s="2">
        <v>0</v>
      </c>
      <c r="E294" s="2">
        <v>0</v>
      </c>
    </row>
    <row r="295" spans="1:7" x14ac:dyDescent="0.25">
      <c r="A295" s="2">
        <v>285</v>
      </c>
      <c r="B295" s="4">
        <v>170804130336</v>
      </c>
      <c r="C295" s="2">
        <v>40</v>
      </c>
      <c r="E295" s="2">
        <v>28.181818181818183</v>
      </c>
    </row>
    <row r="296" spans="1:7" x14ac:dyDescent="0.25">
      <c r="A296" s="2">
        <v>286</v>
      </c>
      <c r="B296" s="4">
        <v>170804130337</v>
      </c>
      <c r="C296" s="2">
        <v>33.333333333333336</v>
      </c>
      <c r="E296" s="2">
        <v>30.90909090909091</v>
      </c>
    </row>
    <row r="297" spans="1:7" x14ac:dyDescent="0.25">
      <c r="A297" s="2">
        <v>287</v>
      </c>
      <c r="B297" s="4">
        <v>170804130338</v>
      </c>
      <c r="C297" s="2">
        <v>36.666666666666664</v>
      </c>
      <c r="E297" s="2">
        <v>31.818181818181817</v>
      </c>
    </row>
    <row r="298" spans="1:7" x14ac:dyDescent="0.25">
      <c r="A298" s="2">
        <v>288</v>
      </c>
      <c r="B298" s="4">
        <v>170804130339</v>
      </c>
      <c r="C298" s="2">
        <v>32.222222222222221</v>
      </c>
      <c r="E298" s="2">
        <v>28.181818181818183</v>
      </c>
    </row>
    <row r="299" spans="1:7" x14ac:dyDescent="0.25">
      <c r="A299" s="2">
        <v>289</v>
      </c>
      <c r="B299" s="4">
        <v>170804130340</v>
      </c>
      <c r="C299" s="2">
        <v>33.333333333333336</v>
      </c>
      <c r="E299" s="2">
        <v>32.727272727272727</v>
      </c>
    </row>
    <row r="300" spans="1:7" x14ac:dyDescent="0.25">
      <c r="A300" s="2">
        <v>290</v>
      </c>
      <c r="B300" s="4">
        <v>170804130341</v>
      </c>
      <c r="C300" s="2">
        <v>37.777777777777779</v>
      </c>
      <c r="E300" s="2">
        <v>34.545454545454547</v>
      </c>
    </row>
    <row r="301" spans="1:7" x14ac:dyDescent="0.25">
      <c r="A301" s="2">
        <v>291</v>
      </c>
      <c r="B301" s="4">
        <v>170804130342</v>
      </c>
      <c r="C301" s="2">
        <v>37.777777777777779</v>
      </c>
      <c r="E301" s="2">
        <v>27.272727272727273</v>
      </c>
    </row>
    <row r="302" spans="1:7" x14ac:dyDescent="0.25">
      <c r="A302" s="2">
        <v>292</v>
      </c>
      <c r="B302" s="4">
        <v>170804130343</v>
      </c>
      <c r="C302" s="2">
        <v>36.666666666666664</v>
      </c>
      <c r="E302" s="2">
        <v>32.727272727272727</v>
      </c>
    </row>
    <row r="303" spans="1:7" x14ac:dyDescent="0.25">
      <c r="A303" s="2">
        <v>293</v>
      </c>
      <c r="B303" s="4">
        <v>170804130344</v>
      </c>
      <c r="C303" s="2">
        <v>31.111111111111111</v>
      </c>
      <c r="E303" s="2">
        <v>25.454545454545453</v>
      </c>
    </row>
    <row r="304" spans="1:7" x14ac:dyDescent="0.25">
      <c r="A304" s="2">
        <v>294</v>
      </c>
      <c r="B304" s="4">
        <v>170804130345</v>
      </c>
      <c r="C304" s="2">
        <v>37.777777777777779</v>
      </c>
      <c r="E304" s="2">
        <v>23.636363636363637</v>
      </c>
    </row>
    <row r="305" spans="1:5" x14ac:dyDescent="0.25">
      <c r="A305" s="2">
        <v>295</v>
      </c>
      <c r="B305" s="4">
        <v>170804130346</v>
      </c>
      <c r="C305" s="2">
        <v>33.333333333333336</v>
      </c>
      <c r="E305" s="2">
        <v>29.09090909090909</v>
      </c>
    </row>
    <row r="306" spans="1:5" x14ac:dyDescent="0.25">
      <c r="A306" s="2">
        <v>296</v>
      </c>
      <c r="B306" s="4">
        <v>170804130347</v>
      </c>
      <c r="C306" s="2">
        <v>36.666666666666664</v>
      </c>
      <c r="E306" s="2">
        <v>30.90909090909091</v>
      </c>
    </row>
    <row r="307" spans="1:5" x14ac:dyDescent="0.25">
      <c r="A307" s="2">
        <v>297</v>
      </c>
      <c r="B307" s="4">
        <v>170804130348</v>
      </c>
      <c r="C307" s="2">
        <v>36.666666666666664</v>
      </c>
      <c r="E307" s="2">
        <v>26.363636363636363</v>
      </c>
    </row>
    <row r="308" spans="1:5" x14ac:dyDescent="0.25">
      <c r="A308" s="2">
        <v>298</v>
      </c>
      <c r="B308" s="4">
        <v>170804130349</v>
      </c>
      <c r="C308" s="2">
        <v>38.888888888888886</v>
      </c>
      <c r="E308" s="2">
        <v>29.09090909090909</v>
      </c>
    </row>
    <row r="309" spans="1:5" x14ac:dyDescent="0.25">
      <c r="A309" s="2">
        <v>299</v>
      </c>
      <c r="B309" s="4">
        <v>170804130350</v>
      </c>
      <c r="C309" s="2">
        <v>38.888888888888886</v>
      </c>
      <c r="E309" s="2">
        <v>30</v>
      </c>
    </row>
    <row r="310" spans="1:5" x14ac:dyDescent="0.25">
      <c r="A310" s="2">
        <v>300</v>
      </c>
      <c r="B310" s="4">
        <v>170804130351</v>
      </c>
      <c r="C310" s="2">
        <v>34.444444444444443</v>
      </c>
      <c r="E310" s="2">
        <v>32.727272727272727</v>
      </c>
    </row>
    <row r="311" spans="1:5" x14ac:dyDescent="0.25">
      <c r="A311" s="2">
        <v>301</v>
      </c>
      <c r="B311" s="4">
        <v>170804130352</v>
      </c>
      <c r="C311" s="2">
        <v>0</v>
      </c>
      <c r="E311" s="2">
        <v>0</v>
      </c>
    </row>
    <row r="312" spans="1:5" x14ac:dyDescent="0.25">
      <c r="A312" s="2">
        <v>302</v>
      </c>
      <c r="B312" s="4">
        <v>170804130353</v>
      </c>
      <c r="C312" s="2">
        <v>37.777777777777779</v>
      </c>
      <c r="E312" s="2">
        <v>30</v>
      </c>
    </row>
    <row r="313" spans="1:5" x14ac:dyDescent="0.25">
      <c r="A313" s="2">
        <v>303</v>
      </c>
      <c r="B313" s="4">
        <v>170804130354</v>
      </c>
      <c r="C313" s="2">
        <v>33.333333333333336</v>
      </c>
      <c r="E313" s="2">
        <v>33.636363636363633</v>
      </c>
    </row>
    <row r="314" spans="1:5" x14ac:dyDescent="0.25">
      <c r="A314" s="2">
        <v>304</v>
      </c>
      <c r="B314" s="4">
        <v>170804130356</v>
      </c>
      <c r="C314" s="2">
        <v>33.333333333333336</v>
      </c>
      <c r="E314" s="2">
        <v>32.727272727272727</v>
      </c>
    </row>
    <row r="315" spans="1:5" x14ac:dyDescent="0.25">
      <c r="A315" s="2">
        <v>305</v>
      </c>
      <c r="B315" s="4">
        <v>170804130357</v>
      </c>
      <c r="C315" s="2">
        <v>30</v>
      </c>
      <c r="E315" s="2">
        <v>31.818181818181817</v>
      </c>
    </row>
    <row r="316" spans="1:5" x14ac:dyDescent="0.25">
      <c r="A316" s="2">
        <v>306</v>
      </c>
      <c r="B316" s="4">
        <v>170804130358</v>
      </c>
      <c r="C316" s="2">
        <v>35.555555555555557</v>
      </c>
      <c r="E316" s="2">
        <v>28.181818181818183</v>
      </c>
    </row>
    <row r="317" spans="1:5" x14ac:dyDescent="0.25">
      <c r="A317" s="2">
        <v>307</v>
      </c>
      <c r="B317" s="4">
        <v>170804130359</v>
      </c>
      <c r="C317" s="2">
        <v>43.333333333333336</v>
      </c>
      <c r="E317" s="2">
        <v>30.90909090909091</v>
      </c>
    </row>
    <row r="318" spans="1:5" x14ac:dyDescent="0.25">
      <c r="A318" s="2">
        <v>308</v>
      </c>
      <c r="B318" s="4">
        <v>170804130360</v>
      </c>
      <c r="C318" s="2">
        <v>40</v>
      </c>
      <c r="E318" s="2">
        <v>33.636363636363633</v>
      </c>
    </row>
    <row r="319" spans="1:5" x14ac:dyDescent="0.25">
      <c r="A319" s="2">
        <v>309</v>
      </c>
      <c r="B319" s="4">
        <v>170804130361</v>
      </c>
      <c r="C319" s="2">
        <v>34.444444444444443</v>
      </c>
      <c r="E319" s="2">
        <v>28.181818181818183</v>
      </c>
    </row>
    <row r="320" spans="1:5" x14ac:dyDescent="0.25">
      <c r="A320" s="2">
        <v>310</v>
      </c>
      <c r="B320" s="4">
        <v>170804130362</v>
      </c>
      <c r="C320" s="2">
        <v>36.666666666666664</v>
      </c>
      <c r="E320" s="2">
        <v>37.272727272727273</v>
      </c>
    </row>
    <row r="321" spans="1:5" x14ac:dyDescent="0.25">
      <c r="A321" s="2">
        <v>311</v>
      </c>
      <c r="B321" s="4">
        <v>170804130363</v>
      </c>
      <c r="C321" s="2">
        <v>33.333333333333336</v>
      </c>
      <c r="E321" s="2">
        <v>27.272727272727273</v>
      </c>
    </row>
    <row r="322" spans="1:5" x14ac:dyDescent="0.25">
      <c r="A322" s="2">
        <v>312</v>
      </c>
      <c r="B322" s="4">
        <v>170804130364</v>
      </c>
      <c r="C322" s="2">
        <v>30</v>
      </c>
      <c r="E322" s="2">
        <v>27.272727272727273</v>
      </c>
    </row>
    <row r="323" spans="1:5" x14ac:dyDescent="0.25">
      <c r="A323" s="2">
        <v>313</v>
      </c>
      <c r="B323" s="4">
        <v>170804130365</v>
      </c>
      <c r="C323" s="2">
        <v>42.222222222222221</v>
      </c>
      <c r="E323" s="2">
        <v>32.727272727272727</v>
      </c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B6B59-BB5E-4131-9C6A-87A03FE42827}">
  <dimension ref="A1:W292"/>
  <sheetViews>
    <sheetView topLeftCell="I1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201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202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203</v>
      </c>
      <c r="B5" s="173"/>
      <c r="C5" s="173"/>
      <c r="D5" s="173"/>
      <c r="E5" s="174"/>
      <c r="F5" s="69"/>
      <c r="G5" s="26" t="s">
        <v>38</v>
      </c>
      <c r="H5" s="40">
        <f>D12</f>
        <v>93.238434163701072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40.92526690391459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67.081850533807824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170804130001</v>
      </c>
      <c r="C11" s="121">
        <v>37.692307692307693</v>
      </c>
      <c r="D11" s="3">
        <f>COUNTIF(C11:C281,"&gt;="&amp;D10)</f>
        <v>262</v>
      </c>
      <c r="E11" s="121">
        <v>27.647058823529413</v>
      </c>
      <c r="F11" s="95">
        <f>COUNTIF(E11:E281,"&gt;="&amp;F10)</f>
        <v>115</v>
      </c>
      <c r="G11" s="108" t="s">
        <v>5</v>
      </c>
      <c r="H11" s="26">
        <v>3</v>
      </c>
      <c r="I11" s="26">
        <v>3</v>
      </c>
      <c r="J11" s="15">
        <v>1</v>
      </c>
      <c r="K11" s="15">
        <v>3</v>
      </c>
      <c r="L11" s="15">
        <v>3</v>
      </c>
      <c r="M11" s="15">
        <v>2</v>
      </c>
      <c r="N11" s="15">
        <v>1</v>
      </c>
      <c r="O11" s="15">
        <v>2</v>
      </c>
      <c r="P11" s="15">
        <v>1</v>
      </c>
      <c r="Q11" s="15">
        <v>3</v>
      </c>
      <c r="R11" s="15">
        <v>3</v>
      </c>
      <c r="S11" s="15">
        <v>1</v>
      </c>
      <c r="T11" s="15">
        <v>2</v>
      </c>
    </row>
    <row r="12" spans="1:23" ht="24.95" customHeight="1" x14ac:dyDescent="0.25">
      <c r="A12" s="2">
        <v>2</v>
      </c>
      <c r="B12" s="4">
        <v>170804130004</v>
      </c>
      <c r="C12" s="121">
        <v>40</v>
      </c>
      <c r="D12" s="96">
        <f>(262/281)*100</f>
        <v>93.238434163701072</v>
      </c>
      <c r="E12" s="121">
        <v>30.588235294117649</v>
      </c>
      <c r="F12" s="97">
        <f>(115/281)*100</f>
        <v>40.92526690391459</v>
      </c>
      <c r="G12" s="108" t="s">
        <v>4</v>
      </c>
      <c r="H12" s="16">
        <v>3</v>
      </c>
      <c r="I12" s="16">
        <v>3</v>
      </c>
      <c r="J12" s="15">
        <v>1</v>
      </c>
      <c r="K12" s="15">
        <v>2</v>
      </c>
      <c r="L12" s="15">
        <v>2</v>
      </c>
      <c r="M12" s="15">
        <v>2</v>
      </c>
      <c r="N12" s="15">
        <v>1</v>
      </c>
      <c r="O12" s="15">
        <v>1</v>
      </c>
      <c r="P12" s="15">
        <v>1</v>
      </c>
      <c r="Q12" s="15">
        <v>3</v>
      </c>
      <c r="R12" s="15">
        <v>2</v>
      </c>
      <c r="S12" s="15">
        <v>1</v>
      </c>
      <c r="T12" s="15">
        <v>1</v>
      </c>
    </row>
    <row r="13" spans="1:23" ht="24.95" customHeight="1" x14ac:dyDescent="0.25">
      <c r="A13" s="2">
        <v>3</v>
      </c>
      <c r="B13" s="4">
        <v>170804130005</v>
      </c>
      <c r="C13" s="121">
        <v>40</v>
      </c>
      <c r="D13" s="3"/>
      <c r="E13" s="121">
        <v>24.117647058823529</v>
      </c>
      <c r="F13" s="109"/>
      <c r="G13" s="108" t="s">
        <v>3</v>
      </c>
      <c r="H13" s="16">
        <v>3</v>
      </c>
      <c r="I13" s="16">
        <v>3</v>
      </c>
      <c r="J13" s="15">
        <v>1</v>
      </c>
      <c r="K13" s="15">
        <v>2</v>
      </c>
      <c r="L13" s="15">
        <v>1</v>
      </c>
      <c r="M13" s="15">
        <v>2</v>
      </c>
      <c r="N13" s="15">
        <v>1</v>
      </c>
      <c r="O13" s="15">
        <v>2</v>
      </c>
      <c r="P13" s="15">
        <v>1</v>
      </c>
      <c r="Q13" s="15">
        <v>3</v>
      </c>
      <c r="R13" s="15">
        <v>3</v>
      </c>
      <c r="S13" s="15">
        <v>3</v>
      </c>
      <c r="T13" s="15">
        <v>3</v>
      </c>
    </row>
    <row r="14" spans="1:23" ht="35.450000000000003" customHeight="1" x14ac:dyDescent="0.25">
      <c r="A14" s="2">
        <v>4</v>
      </c>
      <c r="B14" s="4">
        <v>170804130006</v>
      </c>
      <c r="C14" s="121">
        <v>38.46153846153846</v>
      </c>
      <c r="D14" s="3"/>
      <c r="E14" s="121">
        <v>27.647058823529413</v>
      </c>
      <c r="F14" s="109"/>
      <c r="G14" s="108" t="s">
        <v>87</v>
      </c>
      <c r="H14" s="16">
        <v>3</v>
      </c>
      <c r="I14" s="16">
        <v>3</v>
      </c>
      <c r="J14" s="15">
        <v>1</v>
      </c>
      <c r="K14" s="15">
        <v>3</v>
      </c>
      <c r="L14" s="15">
        <v>1</v>
      </c>
      <c r="M14" s="15">
        <v>2</v>
      </c>
      <c r="N14" s="15">
        <v>1</v>
      </c>
      <c r="O14" s="15">
        <v>2</v>
      </c>
      <c r="P14" s="15">
        <v>1</v>
      </c>
      <c r="Q14" s="15">
        <v>3</v>
      </c>
      <c r="R14" s="15">
        <v>2</v>
      </c>
      <c r="S14" s="15">
        <v>1</v>
      </c>
      <c r="T14" s="15">
        <v>1</v>
      </c>
    </row>
    <row r="15" spans="1:23" ht="38.1" customHeight="1" x14ac:dyDescent="0.25">
      <c r="A15" s="2">
        <v>5</v>
      </c>
      <c r="B15" s="4">
        <v>170804130009</v>
      </c>
      <c r="C15" s="121">
        <v>37.692307692307693</v>
      </c>
      <c r="D15" s="3"/>
      <c r="E15" s="121">
        <v>27.058823529411764</v>
      </c>
      <c r="F15" s="109"/>
      <c r="G15" s="101" t="s">
        <v>2</v>
      </c>
      <c r="H15" s="52">
        <f>AVERAGE(H11:H14)</f>
        <v>3</v>
      </c>
      <c r="I15" s="52">
        <f t="shared" ref="I15:T15" si="0">AVERAGE(I11:I14)</f>
        <v>3</v>
      </c>
      <c r="J15" s="52">
        <f t="shared" si="0"/>
        <v>1</v>
      </c>
      <c r="K15" s="52">
        <f t="shared" si="0"/>
        <v>2.5</v>
      </c>
      <c r="L15" s="52">
        <f t="shared" si="0"/>
        <v>1.75</v>
      </c>
      <c r="M15" s="52">
        <f t="shared" si="0"/>
        <v>2</v>
      </c>
      <c r="N15" s="52">
        <f t="shared" si="0"/>
        <v>1</v>
      </c>
      <c r="O15" s="52">
        <f t="shared" si="0"/>
        <v>1.75</v>
      </c>
      <c r="P15" s="52">
        <f t="shared" si="0"/>
        <v>1</v>
      </c>
      <c r="Q15" s="52">
        <f t="shared" si="0"/>
        <v>3</v>
      </c>
      <c r="R15" s="52">
        <f t="shared" si="0"/>
        <v>2.5</v>
      </c>
      <c r="S15" s="52">
        <f t="shared" si="0"/>
        <v>1.5</v>
      </c>
      <c r="T15" s="52">
        <f t="shared" si="0"/>
        <v>1.75</v>
      </c>
    </row>
    <row r="16" spans="1:23" ht="24.95" customHeight="1" x14ac:dyDescent="0.25">
      <c r="A16" s="2">
        <v>6</v>
      </c>
      <c r="B16" s="4">
        <v>170804130010</v>
      </c>
      <c r="C16" s="121">
        <v>37.692307692307693</v>
      </c>
      <c r="D16" s="3"/>
      <c r="E16" s="121">
        <v>31.764705882352942</v>
      </c>
      <c r="F16" s="109"/>
      <c r="G16" s="102" t="s">
        <v>1</v>
      </c>
      <c r="H16" s="59">
        <f>(67.08*H15)/100</f>
        <v>2.0124</v>
      </c>
      <c r="I16" s="59">
        <f t="shared" ref="I16:T16" si="1">(67.08*I15)/100</f>
        <v>2.0124</v>
      </c>
      <c r="J16" s="59">
        <f t="shared" si="1"/>
        <v>0.67079999999999995</v>
      </c>
      <c r="K16" s="59">
        <f t="shared" si="1"/>
        <v>1.6769999999999998</v>
      </c>
      <c r="L16" s="59">
        <f t="shared" si="1"/>
        <v>1.1738999999999999</v>
      </c>
      <c r="M16" s="59">
        <f t="shared" si="1"/>
        <v>1.3415999999999999</v>
      </c>
      <c r="N16" s="59">
        <f t="shared" si="1"/>
        <v>0.67079999999999995</v>
      </c>
      <c r="O16" s="59">
        <f t="shared" si="1"/>
        <v>1.1738999999999999</v>
      </c>
      <c r="P16" s="59">
        <f t="shared" si="1"/>
        <v>0.67079999999999995</v>
      </c>
      <c r="Q16" s="59">
        <f t="shared" si="1"/>
        <v>2.0124</v>
      </c>
      <c r="R16" s="59">
        <f t="shared" si="1"/>
        <v>1.6769999999999998</v>
      </c>
      <c r="S16" s="59">
        <f t="shared" si="1"/>
        <v>1.0062</v>
      </c>
      <c r="T16" s="59">
        <f t="shared" si="1"/>
        <v>1.1738999999999999</v>
      </c>
    </row>
    <row r="17" spans="1:22" ht="41.1" customHeight="1" x14ac:dyDescent="0.25">
      <c r="A17" s="2">
        <v>7</v>
      </c>
      <c r="B17" s="4">
        <v>170804130012</v>
      </c>
      <c r="C17" s="121">
        <v>33.846153846153847</v>
      </c>
      <c r="D17" s="3"/>
      <c r="E17" s="121">
        <v>25.882352941176471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23.076923076923077</v>
      </c>
      <c r="D18" s="3"/>
      <c r="E18" s="121">
        <v>17.647058823529413</v>
      </c>
      <c r="F18" s="49"/>
    </row>
    <row r="19" spans="1:22" ht="24.95" customHeight="1" x14ac:dyDescent="0.25">
      <c r="A19" s="2">
        <v>9</v>
      </c>
      <c r="B19" s="4">
        <v>170804130021</v>
      </c>
      <c r="C19" s="121">
        <v>37.692307692307693</v>
      </c>
      <c r="D19" s="3"/>
      <c r="E19" s="121">
        <v>37.647058823529413</v>
      </c>
      <c r="F19" s="49"/>
    </row>
    <row r="20" spans="1:22" ht="24.95" customHeight="1" x14ac:dyDescent="0.25">
      <c r="A20" s="2">
        <v>10</v>
      </c>
      <c r="B20" s="4">
        <v>170804130022</v>
      </c>
      <c r="C20" s="121">
        <v>34.615384615384613</v>
      </c>
      <c r="D20" s="3"/>
      <c r="E20" s="121">
        <v>17.058823529411764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21">
        <v>35.384615384615387</v>
      </c>
      <c r="D21" s="3"/>
      <c r="E21" s="121">
        <v>25.294117647058822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21">
        <v>37.692307692307693</v>
      </c>
      <c r="D22" s="3"/>
      <c r="E22" s="121">
        <v>29.411764705882351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21">
        <v>35.384615384615387</v>
      </c>
      <c r="D23" s="3"/>
      <c r="E23" s="121">
        <v>21.764705882352942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121">
        <v>37.692307692307693</v>
      </c>
      <c r="D24" s="3"/>
      <c r="E24" s="121">
        <v>24.117647058823529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121">
        <v>37.692307692307693</v>
      </c>
      <c r="D25" s="112"/>
      <c r="E25" s="121">
        <v>22.352941176470587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21">
        <v>37.692307692307693</v>
      </c>
      <c r="D26" s="3"/>
      <c r="E26" s="121">
        <v>30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39.230769230769234</v>
      </c>
      <c r="D27" s="3"/>
      <c r="E27" s="121">
        <v>30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36.92307692307692</v>
      </c>
      <c r="D28" s="3"/>
      <c r="E28" s="121">
        <v>22.941176470588236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35.384615384615387</v>
      </c>
      <c r="D29" s="3"/>
      <c r="E29" s="121">
        <v>25.882352941176471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34.615384615384613</v>
      </c>
      <c r="D30" s="3"/>
      <c r="E30" s="121">
        <v>20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39.230769230769234</v>
      </c>
      <c r="D31" s="3"/>
      <c r="E31" s="121">
        <v>24.705882352941178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36.153846153846153</v>
      </c>
      <c r="D32" s="3"/>
      <c r="E32" s="121">
        <v>27.647058823529413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39.230769230769234</v>
      </c>
      <c r="D33" s="3"/>
      <c r="E33" s="121">
        <v>30.588235294117649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36.153846153846153</v>
      </c>
      <c r="D34" s="3"/>
      <c r="E34" s="121">
        <v>21.176470588235293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121">
        <v>36.153846153846153</v>
      </c>
      <c r="D35" s="3"/>
      <c r="E35" s="121">
        <v>27.058823529411764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121">
        <v>37.692307692307693</v>
      </c>
      <c r="D36" s="3"/>
      <c r="E36" s="121">
        <v>22.941176470588236</v>
      </c>
      <c r="F36" s="49"/>
    </row>
    <row r="37" spans="1:23" ht="24.95" customHeight="1" x14ac:dyDescent="0.25">
      <c r="A37" s="2">
        <v>27</v>
      </c>
      <c r="B37" s="4">
        <v>170804130057</v>
      </c>
      <c r="C37" s="121">
        <v>38.46153846153846</v>
      </c>
      <c r="D37" s="3"/>
      <c r="E37" s="121">
        <v>27.058823529411764</v>
      </c>
      <c r="F37" s="49"/>
    </row>
    <row r="38" spans="1:23" ht="24.95" customHeight="1" x14ac:dyDescent="0.25">
      <c r="A38" s="2">
        <v>28</v>
      </c>
      <c r="B38" s="4">
        <v>170804130058</v>
      </c>
      <c r="C38" s="121">
        <v>34.615384615384613</v>
      </c>
      <c r="D38" s="3"/>
      <c r="E38" s="121">
        <v>25.882352941176471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121">
        <v>36.153846153846153</v>
      </c>
      <c r="D39" s="3"/>
      <c r="E39" s="121">
        <v>24.117647058823529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21">
        <v>38.46153846153846</v>
      </c>
      <c r="D40" s="3"/>
      <c r="E40" s="121">
        <v>26.470588235294116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43.07692307692308</v>
      </c>
      <c r="D41" s="3"/>
      <c r="E41" s="121">
        <v>27.058823529411764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36.153846153846153</v>
      </c>
      <c r="D42" s="3"/>
      <c r="E42" s="121">
        <v>22.941176470588236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40</v>
      </c>
      <c r="D43" s="3"/>
      <c r="E43" s="121">
        <v>28.235294117647058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37.692307692307693</v>
      </c>
      <c r="D44" s="3"/>
      <c r="E44" s="121">
        <v>25.294117647058822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32.307692307692307</v>
      </c>
      <c r="D45" s="3"/>
      <c r="E45" s="121">
        <v>21.764705882352942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38.46153846153846</v>
      </c>
      <c r="D46" s="3"/>
      <c r="E46" s="121">
        <v>28.823529411764707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43.07692307692308</v>
      </c>
      <c r="D47" s="3"/>
      <c r="E47" s="121">
        <v>26.470588235294116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45.384615384615387</v>
      </c>
      <c r="D48" s="3"/>
      <c r="E48" s="121">
        <v>32.941176470588232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40</v>
      </c>
      <c r="D49" s="3"/>
      <c r="E49" s="121">
        <v>27.647058823529413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121">
        <v>36.153846153846153</v>
      </c>
      <c r="D50" s="3"/>
      <c r="E50" s="121">
        <v>31.176470588235293</v>
      </c>
      <c r="F50" s="49"/>
    </row>
    <row r="51" spans="1:22" ht="24.95" customHeight="1" x14ac:dyDescent="0.25">
      <c r="A51" s="2">
        <v>41</v>
      </c>
      <c r="B51" s="4">
        <v>170804130076</v>
      </c>
      <c r="C51" s="121">
        <v>39.230769230769234</v>
      </c>
      <c r="D51" s="3"/>
      <c r="E51" s="121">
        <v>32.941176470588232</v>
      </c>
      <c r="F51" s="49"/>
    </row>
    <row r="52" spans="1:22" ht="24.95" customHeight="1" x14ac:dyDescent="0.25">
      <c r="A52" s="2">
        <v>42</v>
      </c>
      <c r="B52" s="4">
        <v>170804130077</v>
      </c>
      <c r="C52" s="121">
        <v>36.92307692307692</v>
      </c>
      <c r="D52" s="112"/>
      <c r="E52" s="121">
        <v>23.529411764705884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121">
        <v>43.07692307692308</v>
      </c>
      <c r="D53" s="112"/>
      <c r="E53" s="121">
        <v>28.235294117647058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21">
        <v>41.53846153846154</v>
      </c>
      <c r="D54" s="3"/>
      <c r="E54" s="121">
        <v>30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35.384615384615387</v>
      </c>
      <c r="D55" s="3"/>
      <c r="E55" s="121">
        <v>24.117647058823529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37.692307692307693</v>
      </c>
      <c r="D56" s="3"/>
      <c r="E56" s="121">
        <v>30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36.92307692307692</v>
      </c>
      <c r="D57" s="3"/>
      <c r="E57" s="121">
        <v>27.058823529411764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37.692307692307693</v>
      </c>
      <c r="D58" s="3"/>
      <c r="E58" s="121">
        <v>34.705882352941174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35.384615384615387</v>
      </c>
      <c r="D59" s="3"/>
      <c r="E59" s="121">
        <v>29.411764705882351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37.692307692307693</v>
      </c>
      <c r="D60" s="3"/>
      <c r="E60" s="121">
        <v>28.235294117647058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41.53846153846154</v>
      </c>
      <c r="D61" s="3"/>
      <c r="E61" s="121">
        <v>33.529411764705884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36.153846153846153</v>
      </c>
      <c r="D62" s="3"/>
      <c r="E62" s="121">
        <v>30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36.153846153846153</v>
      </c>
      <c r="D63" s="3"/>
      <c r="E63" s="121">
        <v>31.176470588235293</v>
      </c>
      <c r="F63" s="49"/>
    </row>
    <row r="64" spans="1:22" ht="24.95" customHeight="1" x14ac:dyDescent="0.25">
      <c r="A64" s="2">
        <v>54</v>
      </c>
      <c r="B64" s="4">
        <v>170804130091</v>
      </c>
      <c r="C64" s="121">
        <v>39.230769230769234</v>
      </c>
      <c r="D64" s="3"/>
      <c r="E64" s="121">
        <v>28.235294117647058</v>
      </c>
      <c r="F64" s="49"/>
    </row>
    <row r="65" spans="1:9" ht="24.95" customHeight="1" x14ac:dyDescent="0.25">
      <c r="A65" s="2">
        <v>55</v>
      </c>
      <c r="B65" s="4">
        <v>170804130092</v>
      </c>
      <c r="C65" s="121">
        <v>40</v>
      </c>
      <c r="D65" s="3"/>
      <c r="E65" s="121">
        <v>35.294117647058826</v>
      </c>
      <c r="F65" s="49"/>
    </row>
    <row r="66" spans="1:9" ht="24.95" customHeight="1" x14ac:dyDescent="0.25">
      <c r="A66" s="2">
        <v>56</v>
      </c>
      <c r="B66" s="4">
        <v>170804130093</v>
      </c>
      <c r="C66" s="121">
        <v>0</v>
      </c>
      <c r="D66" s="3"/>
      <c r="E66" s="121">
        <v>0</v>
      </c>
      <c r="F66" s="49"/>
    </row>
    <row r="67" spans="1:9" ht="24.95" customHeight="1" x14ac:dyDescent="0.25">
      <c r="A67" s="2">
        <v>57</v>
      </c>
      <c r="B67" s="4">
        <v>170804130094</v>
      </c>
      <c r="C67" s="121">
        <v>33.07692307692308</v>
      </c>
      <c r="D67" s="3"/>
      <c r="E67" s="121">
        <v>24.705882352941178</v>
      </c>
      <c r="F67" s="49"/>
    </row>
    <row r="68" spans="1:9" ht="24.95" customHeight="1" x14ac:dyDescent="0.25">
      <c r="A68" s="2">
        <v>58</v>
      </c>
      <c r="B68" s="4">
        <v>170804130096</v>
      </c>
      <c r="C68" s="121">
        <v>0</v>
      </c>
      <c r="D68" s="3"/>
      <c r="E68" s="121">
        <v>0</v>
      </c>
      <c r="F68" s="49"/>
    </row>
    <row r="69" spans="1:9" ht="24.95" customHeight="1" x14ac:dyDescent="0.25">
      <c r="A69" s="2">
        <v>59</v>
      </c>
      <c r="B69" s="4">
        <v>170804130097</v>
      </c>
      <c r="C69" s="121">
        <v>42.307692307692307</v>
      </c>
      <c r="D69" s="3"/>
      <c r="E69" s="121">
        <v>31.176470588235293</v>
      </c>
      <c r="F69" s="49"/>
    </row>
    <row r="70" spans="1:9" ht="24.95" customHeight="1" x14ac:dyDescent="0.25">
      <c r="A70" s="2">
        <v>60</v>
      </c>
      <c r="B70" s="4">
        <v>170804130099</v>
      </c>
      <c r="C70" s="121">
        <v>36.153846153846153</v>
      </c>
      <c r="D70" s="3"/>
      <c r="E70" s="121">
        <v>25.294117647058822</v>
      </c>
      <c r="F70" s="49"/>
    </row>
    <row r="71" spans="1:9" ht="24.95" customHeight="1" x14ac:dyDescent="0.25">
      <c r="A71" s="2">
        <v>61</v>
      </c>
      <c r="B71" s="4">
        <v>170804130101</v>
      </c>
      <c r="C71" s="121">
        <v>33.846153846153847</v>
      </c>
      <c r="D71" s="3"/>
      <c r="E71" s="121">
        <v>17.647058823529413</v>
      </c>
      <c r="F71" s="49"/>
    </row>
    <row r="72" spans="1:9" ht="24.95" customHeight="1" x14ac:dyDescent="0.25">
      <c r="A72" s="2">
        <v>62</v>
      </c>
      <c r="B72" s="4">
        <v>170804130102</v>
      </c>
      <c r="C72" s="121">
        <v>40</v>
      </c>
      <c r="D72" s="3"/>
      <c r="E72" s="121">
        <v>28.823529411764707</v>
      </c>
      <c r="F72" s="49"/>
    </row>
    <row r="73" spans="1:9" ht="24.95" customHeight="1" x14ac:dyDescent="0.25">
      <c r="A73" s="2">
        <v>63</v>
      </c>
      <c r="B73" s="4">
        <v>170804130103</v>
      </c>
      <c r="C73" s="121">
        <v>33.07692307692308</v>
      </c>
      <c r="D73" s="3"/>
      <c r="E73" s="121">
        <v>21.764705882352942</v>
      </c>
      <c r="F73" s="49"/>
    </row>
    <row r="74" spans="1:9" ht="24.95" customHeight="1" x14ac:dyDescent="0.25">
      <c r="A74" s="2">
        <v>64</v>
      </c>
      <c r="B74" s="4">
        <v>170804130104</v>
      </c>
      <c r="C74" s="121">
        <v>43.07692307692308</v>
      </c>
      <c r="D74" s="3"/>
      <c r="E74" s="121">
        <v>29.411764705882351</v>
      </c>
      <c r="F74" s="49"/>
    </row>
    <row r="75" spans="1:9" ht="24.95" customHeight="1" x14ac:dyDescent="0.25">
      <c r="A75" s="2">
        <v>65</v>
      </c>
      <c r="B75" s="4">
        <v>170804130105</v>
      </c>
      <c r="C75" s="121">
        <v>34.615384615384613</v>
      </c>
      <c r="D75" s="3"/>
      <c r="E75" s="121">
        <v>27.647058823529413</v>
      </c>
      <c r="F75" s="49"/>
    </row>
    <row r="76" spans="1:9" ht="24.95" customHeight="1" x14ac:dyDescent="0.25">
      <c r="A76" s="2">
        <v>66</v>
      </c>
      <c r="B76" s="4">
        <v>170804130106</v>
      </c>
      <c r="C76" s="121">
        <v>38.46153846153846</v>
      </c>
      <c r="D76" s="3"/>
      <c r="E76" s="121">
        <v>30</v>
      </c>
      <c r="F76" s="49"/>
    </row>
    <row r="77" spans="1:9" ht="24.95" customHeight="1" x14ac:dyDescent="0.25">
      <c r="A77" s="2">
        <v>67</v>
      </c>
      <c r="B77" s="4">
        <v>170804130107</v>
      </c>
      <c r="C77" s="121">
        <v>36.153846153846153</v>
      </c>
      <c r="D77" s="3"/>
      <c r="E77" s="121">
        <v>28.823529411764707</v>
      </c>
      <c r="F77" s="49"/>
    </row>
    <row r="78" spans="1:9" ht="24.95" customHeight="1" x14ac:dyDescent="0.25">
      <c r="A78" s="2">
        <v>68</v>
      </c>
      <c r="B78" s="4">
        <v>170804130108</v>
      </c>
      <c r="C78" s="121">
        <v>38.46153846153846</v>
      </c>
      <c r="D78" s="3"/>
      <c r="E78" s="121">
        <v>29.411764705882351</v>
      </c>
      <c r="F78" s="49"/>
    </row>
    <row r="79" spans="1:9" ht="24.95" customHeight="1" x14ac:dyDescent="0.25">
      <c r="A79" s="2">
        <v>69</v>
      </c>
      <c r="B79" s="4">
        <v>170804130109</v>
      </c>
      <c r="C79" s="121">
        <v>30.76923076923077</v>
      </c>
      <c r="D79" s="3"/>
      <c r="E79" s="121">
        <v>12.941176470588236</v>
      </c>
      <c r="F79" s="49"/>
      <c r="G79" s="5"/>
    </row>
    <row r="80" spans="1:9" ht="24.95" customHeight="1" x14ac:dyDescent="0.25">
      <c r="A80" s="2">
        <v>70</v>
      </c>
      <c r="B80" s="4">
        <v>170804130110</v>
      </c>
      <c r="C80" s="121">
        <v>35.384615384615387</v>
      </c>
      <c r="D80" s="112"/>
      <c r="E80" s="121">
        <v>16.470588235294116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170804130112</v>
      </c>
      <c r="C81" s="121">
        <v>39.230769230769234</v>
      </c>
      <c r="D81" s="112"/>
      <c r="E81" s="121">
        <v>25.882352941176471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170804130113</v>
      </c>
      <c r="C82" s="121">
        <v>35.384615384615387</v>
      </c>
      <c r="D82" s="3"/>
      <c r="E82" s="121">
        <v>24.705882352941178</v>
      </c>
      <c r="F82" s="49"/>
      <c r="G82" s="5"/>
      <c r="H82"/>
      <c r="I82"/>
    </row>
    <row r="83" spans="1:23" x14ac:dyDescent="0.25">
      <c r="A83" s="2">
        <v>73</v>
      </c>
      <c r="B83" s="4" t="s">
        <v>0</v>
      </c>
      <c r="C83" s="121">
        <v>36.92307692307692</v>
      </c>
      <c r="D83" s="5"/>
      <c r="E83" s="121">
        <v>29.411764705882351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170804130118</v>
      </c>
      <c r="C84" s="121">
        <v>33.846153846153847</v>
      </c>
      <c r="D84" s="115"/>
      <c r="E84" s="121">
        <v>28.823529411764707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170804130119</v>
      </c>
      <c r="C85" s="121">
        <v>39.230769230769234</v>
      </c>
      <c r="D85" s="5"/>
      <c r="E85" s="121">
        <v>29.411764705882351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170804130120</v>
      </c>
      <c r="C86" s="121">
        <v>34.615384615384613</v>
      </c>
      <c r="D86" s="116"/>
      <c r="E86" s="121">
        <v>27.058823529411764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170804130123</v>
      </c>
      <c r="C87" s="121">
        <v>44.615384615384613</v>
      </c>
      <c r="D87" s="5"/>
      <c r="E87" s="121">
        <v>28.823529411764707</v>
      </c>
      <c r="F87" s="5"/>
      <c r="G87" s="5"/>
      <c r="H87"/>
      <c r="I87"/>
    </row>
    <row r="88" spans="1:23" x14ac:dyDescent="0.25">
      <c r="A88" s="2">
        <v>78</v>
      </c>
      <c r="B88" s="4">
        <v>170804130124</v>
      </c>
      <c r="C88" s="121">
        <v>36.153846153846153</v>
      </c>
      <c r="D88" s="5"/>
      <c r="E88" s="121">
        <v>20</v>
      </c>
      <c r="F88" s="5"/>
      <c r="G88" s="5"/>
      <c r="H88"/>
      <c r="I88"/>
    </row>
    <row r="89" spans="1:23" x14ac:dyDescent="0.25">
      <c r="A89" s="2">
        <v>79</v>
      </c>
      <c r="B89" s="4">
        <v>170804130125</v>
      </c>
      <c r="C89" s="121">
        <v>40</v>
      </c>
      <c r="D89" s="5"/>
      <c r="E89" s="121">
        <v>29.411764705882351</v>
      </c>
      <c r="F89" s="5"/>
      <c r="G89" s="5"/>
      <c r="H89"/>
      <c r="I89"/>
    </row>
    <row r="90" spans="1:23" x14ac:dyDescent="0.25">
      <c r="A90" s="2">
        <v>80</v>
      </c>
      <c r="B90" s="4">
        <v>170804130126</v>
      </c>
      <c r="C90" s="121">
        <v>44.615384615384613</v>
      </c>
      <c r="D90" s="5"/>
      <c r="E90" s="121">
        <v>38.823529411764703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170804130127</v>
      </c>
      <c r="C91" s="121">
        <v>36.92307692307692</v>
      </c>
      <c r="D91" s="5"/>
      <c r="E91" s="121">
        <v>23.529411764705884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170804130128</v>
      </c>
      <c r="C92" s="121">
        <v>46.153846153846153</v>
      </c>
      <c r="D92" s="5"/>
      <c r="E92" s="121">
        <v>34.705882352941174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170804130131</v>
      </c>
      <c r="C93" s="121">
        <v>36.153846153846153</v>
      </c>
      <c r="D93" s="5"/>
      <c r="E93" s="121">
        <v>23.529411764705884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170804130132</v>
      </c>
      <c r="C94" s="121">
        <v>36.92307692307692</v>
      </c>
      <c r="D94" s="5"/>
      <c r="E94" s="121">
        <v>25.882352941176471</v>
      </c>
      <c r="F94" s="5"/>
      <c r="G94" s="5"/>
      <c r="H94"/>
      <c r="I94"/>
    </row>
    <row r="95" spans="1:23" x14ac:dyDescent="0.25">
      <c r="A95" s="2">
        <v>85</v>
      </c>
      <c r="B95" s="4">
        <v>170804130133</v>
      </c>
      <c r="C95" s="121">
        <v>36.92307692307692</v>
      </c>
      <c r="D95" s="5"/>
      <c r="E95" s="121">
        <v>31.176470588235293</v>
      </c>
      <c r="F95" s="5"/>
      <c r="G95" s="5"/>
      <c r="H95"/>
      <c r="I95"/>
    </row>
    <row r="96" spans="1:23" x14ac:dyDescent="0.25">
      <c r="A96" s="2">
        <v>86</v>
      </c>
      <c r="B96" s="4">
        <v>170804130134</v>
      </c>
      <c r="C96" s="121">
        <v>36.92307692307692</v>
      </c>
      <c r="D96" s="5"/>
      <c r="E96" s="121">
        <v>31.176470588235293</v>
      </c>
      <c r="F96" s="5"/>
      <c r="G96" s="5"/>
      <c r="H96"/>
      <c r="I96"/>
    </row>
    <row r="97" spans="1:23" x14ac:dyDescent="0.25">
      <c r="A97" s="2">
        <v>87</v>
      </c>
      <c r="B97" s="4">
        <v>170804130135</v>
      </c>
      <c r="C97" s="121">
        <v>0</v>
      </c>
      <c r="D97" s="5"/>
      <c r="E97" s="121">
        <v>0</v>
      </c>
      <c r="F97" s="5"/>
      <c r="G97" s="5"/>
      <c r="H97"/>
      <c r="I97"/>
    </row>
    <row r="98" spans="1:23" x14ac:dyDescent="0.25">
      <c r="A98" s="2">
        <v>88</v>
      </c>
      <c r="B98" s="4">
        <v>170804130136</v>
      </c>
      <c r="C98" s="121">
        <v>36.92307692307692</v>
      </c>
      <c r="D98" s="5"/>
      <c r="E98" s="121">
        <v>23.529411764705884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170804130137</v>
      </c>
      <c r="C99" s="121">
        <v>41.53846153846154</v>
      </c>
      <c r="D99" s="5"/>
      <c r="E99" s="121">
        <v>22.941176470588236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170804130139</v>
      </c>
      <c r="C100" s="121">
        <v>39.230769230769234</v>
      </c>
      <c r="D100" s="5"/>
      <c r="E100" s="121">
        <v>30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170804130140</v>
      </c>
      <c r="C101" s="121">
        <v>45.384615384615387</v>
      </c>
      <c r="D101" s="5"/>
      <c r="E101" s="121">
        <v>34.705882352941174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170804130142</v>
      </c>
      <c r="C102" s="121">
        <v>38.46153846153846</v>
      </c>
      <c r="D102" s="5"/>
      <c r="E102" s="121">
        <v>29.411764705882351</v>
      </c>
      <c r="F102" s="5"/>
      <c r="G102" s="5"/>
      <c r="H102"/>
      <c r="I102"/>
    </row>
    <row r="103" spans="1:23" x14ac:dyDescent="0.25">
      <c r="A103" s="2">
        <v>93</v>
      </c>
      <c r="B103" s="4">
        <v>170804130143</v>
      </c>
      <c r="C103" s="121">
        <v>40.769230769230766</v>
      </c>
      <c r="E103" s="121">
        <v>35.882352941176471</v>
      </c>
      <c r="G103" s="5"/>
      <c r="H103"/>
      <c r="I103"/>
    </row>
    <row r="104" spans="1:23" x14ac:dyDescent="0.25">
      <c r="A104" s="2">
        <v>94</v>
      </c>
      <c r="B104" s="4">
        <v>170804130144</v>
      </c>
      <c r="C104" s="121">
        <v>37.692307692307693</v>
      </c>
      <c r="E104" s="121">
        <v>29.411764705882351</v>
      </c>
      <c r="H104"/>
      <c r="I104"/>
    </row>
    <row r="105" spans="1:23" x14ac:dyDescent="0.25">
      <c r="A105" s="2">
        <v>95</v>
      </c>
      <c r="B105" s="4">
        <v>170804130145</v>
      </c>
      <c r="C105" s="121">
        <v>37.692307692307693</v>
      </c>
      <c r="E105" s="121">
        <v>30</v>
      </c>
    </row>
    <row r="106" spans="1:23" x14ac:dyDescent="0.25">
      <c r="A106" s="2">
        <v>96</v>
      </c>
      <c r="B106" s="4">
        <v>170804130146</v>
      </c>
      <c r="C106" s="121">
        <v>37.692307692307693</v>
      </c>
      <c r="E106" s="121">
        <v>29.411764705882351</v>
      </c>
    </row>
    <row r="107" spans="1:23" x14ac:dyDescent="0.25">
      <c r="A107" s="2">
        <v>97</v>
      </c>
      <c r="B107" s="4">
        <v>170804130147</v>
      </c>
      <c r="C107" s="121">
        <v>43.846153846153847</v>
      </c>
      <c r="E107" s="121">
        <v>29.411764705882351</v>
      </c>
    </row>
    <row r="108" spans="1:23" x14ac:dyDescent="0.25">
      <c r="A108" s="2">
        <v>98</v>
      </c>
      <c r="B108" s="4">
        <v>170804130148</v>
      </c>
      <c r="C108" s="121">
        <v>36.153846153846153</v>
      </c>
      <c r="E108" s="121">
        <v>21.176470588235293</v>
      </c>
    </row>
    <row r="109" spans="1:23" x14ac:dyDescent="0.25">
      <c r="A109" s="2">
        <v>99</v>
      </c>
      <c r="B109" s="4">
        <v>170804130149</v>
      </c>
      <c r="C109" s="121">
        <v>36.92307692307692</v>
      </c>
      <c r="E109" s="121">
        <v>20</v>
      </c>
    </row>
    <row r="110" spans="1:23" x14ac:dyDescent="0.25">
      <c r="A110" s="2">
        <v>100</v>
      </c>
      <c r="B110" s="4">
        <v>170804130150</v>
      </c>
      <c r="C110" s="121">
        <v>40</v>
      </c>
      <c r="E110" s="121">
        <v>24.117647058823529</v>
      </c>
    </row>
    <row r="111" spans="1:23" x14ac:dyDescent="0.25">
      <c r="A111" s="2">
        <v>101</v>
      </c>
      <c r="B111" s="4">
        <v>170804130151</v>
      </c>
      <c r="C111" s="121">
        <v>38.46153846153846</v>
      </c>
      <c r="E111" s="121">
        <v>30.588235294117649</v>
      </c>
    </row>
    <row r="112" spans="1:23" x14ac:dyDescent="0.25">
      <c r="A112" s="2">
        <v>102</v>
      </c>
      <c r="B112" s="4">
        <v>170804130152</v>
      </c>
      <c r="C112" s="121">
        <v>43.07692307692308</v>
      </c>
      <c r="E112" s="121">
        <v>32.941176470588232</v>
      </c>
    </row>
    <row r="113" spans="1:5" x14ac:dyDescent="0.25">
      <c r="A113" s="2">
        <v>103</v>
      </c>
      <c r="B113" s="4">
        <v>170804130154</v>
      </c>
      <c r="C113" s="121">
        <v>41.53846153846154</v>
      </c>
      <c r="E113" s="121">
        <v>31.764705882352942</v>
      </c>
    </row>
    <row r="114" spans="1:5" x14ac:dyDescent="0.25">
      <c r="A114" s="2">
        <v>104</v>
      </c>
      <c r="B114" s="4">
        <v>170804130155</v>
      </c>
      <c r="C114" s="121">
        <v>38.46153846153846</v>
      </c>
      <c r="E114" s="121">
        <v>27.647058823529413</v>
      </c>
    </row>
    <row r="115" spans="1:5" x14ac:dyDescent="0.25">
      <c r="A115" s="2">
        <v>105</v>
      </c>
      <c r="B115" s="4">
        <v>170804130157</v>
      </c>
      <c r="C115" s="121">
        <v>40</v>
      </c>
      <c r="E115" s="121">
        <v>30</v>
      </c>
    </row>
    <row r="116" spans="1:5" x14ac:dyDescent="0.25">
      <c r="A116" s="2">
        <v>106</v>
      </c>
      <c r="B116" s="4">
        <v>170804130158</v>
      </c>
      <c r="C116" s="121">
        <v>36.153846153846153</v>
      </c>
      <c r="E116" s="121">
        <v>22.941176470588236</v>
      </c>
    </row>
    <row r="117" spans="1:5" x14ac:dyDescent="0.25">
      <c r="A117" s="2">
        <v>107</v>
      </c>
      <c r="B117" s="4">
        <v>170804130159</v>
      </c>
      <c r="C117" s="121">
        <v>37.692307692307693</v>
      </c>
      <c r="E117" s="121">
        <v>24.705882352941178</v>
      </c>
    </row>
    <row r="118" spans="1:5" x14ac:dyDescent="0.25">
      <c r="A118" s="2">
        <v>108</v>
      </c>
      <c r="B118" s="4">
        <v>170804130160</v>
      </c>
      <c r="C118" s="121">
        <v>40</v>
      </c>
      <c r="E118" s="121">
        <v>28.235294117647058</v>
      </c>
    </row>
    <row r="119" spans="1:5" x14ac:dyDescent="0.25">
      <c r="A119" s="2">
        <v>109</v>
      </c>
      <c r="B119" s="4">
        <v>170804130161</v>
      </c>
      <c r="C119" s="121">
        <v>44.615384615384613</v>
      </c>
      <c r="E119" s="121">
        <v>30.588235294117649</v>
      </c>
    </row>
    <row r="120" spans="1:5" x14ac:dyDescent="0.25">
      <c r="A120" s="2">
        <v>110</v>
      </c>
      <c r="B120" s="4">
        <v>170804130162</v>
      </c>
      <c r="C120" s="121">
        <v>46.153846153846153</v>
      </c>
      <c r="E120" s="121">
        <v>33.529411764705884</v>
      </c>
    </row>
    <row r="121" spans="1:5" x14ac:dyDescent="0.25">
      <c r="A121" s="2">
        <v>111</v>
      </c>
      <c r="B121" s="4">
        <v>170804130163</v>
      </c>
      <c r="C121" s="121">
        <v>43.07692307692308</v>
      </c>
      <c r="E121" s="121">
        <v>36.470588235294116</v>
      </c>
    </row>
    <row r="122" spans="1:5" x14ac:dyDescent="0.25">
      <c r="A122" s="2">
        <v>112</v>
      </c>
      <c r="B122" s="4">
        <v>170804130166</v>
      </c>
      <c r="C122" s="121">
        <v>0</v>
      </c>
      <c r="E122" s="121">
        <v>0</v>
      </c>
    </row>
    <row r="123" spans="1:5" x14ac:dyDescent="0.25">
      <c r="A123" s="2">
        <v>113</v>
      </c>
      <c r="B123" s="4">
        <v>170804130167</v>
      </c>
      <c r="C123" s="121">
        <v>45.384615384615387</v>
      </c>
      <c r="E123" s="121">
        <v>41.176470588235297</v>
      </c>
    </row>
    <row r="124" spans="1:5" x14ac:dyDescent="0.25">
      <c r="A124" s="2">
        <v>114</v>
      </c>
      <c r="B124" s="4">
        <v>170804130168</v>
      </c>
      <c r="C124" s="121">
        <v>40</v>
      </c>
      <c r="E124" s="121">
        <v>27.647058823529413</v>
      </c>
    </row>
    <row r="125" spans="1:5" x14ac:dyDescent="0.25">
      <c r="A125" s="2">
        <v>115</v>
      </c>
      <c r="B125" s="4">
        <v>170804130169</v>
      </c>
      <c r="C125" s="121">
        <v>41.53846153846154</v>
      </c>
      <c r="E125" s="121">
        <v>31.764705882352942</v>
      </c>
    </row>
    <row r="126" spans="1:5" x14ac:dyDescent="0.25">
      <c r="A126" s="2">
        <v>116</v>
      </c>
      <c r="B126" s="4">
        <v>170804130171</v>
      </c>
      <c r="C126" s="121">
        <v>37.692307692307693</v>
      </c>
      <c r="E126" s="121">
        <v>22.941176470588236</v>
      </c>
    </row>
    <row r="127" spans="1:5" x14ac:dyDescent="0.25">
      <c r="A127" s="2">
        <v>117</v>
      </c>
      <c r="B127" s="4">
        <v>170804130172</v>
      </c>
      <c r="C127" s="121">
        <v>44.615384615384613</v>
      </c>
      <c r="E127" s="121">
        <v>31.764705882352942</v>
      </c>
    </row>
    <row r="128" spans="1:5" x14ac:dyDescent="0.25">
      <c r="A128" s="2">
        <v>118</v>
      </c>
      <c r="B128" s="4">
        <v>170804130173</v>
      </c>
      <c r="C128" s="121">
        <v>36.92307692307692</v>
      </c>
      <c r="E128" s="121">
        <v>30</v>
      </c>
    </row>
    <row r="129" spans="1:5" x14ac:dyDescent="0.25">
      <c r="A129" s="2">
        <v>119</v>
      </c>
      <c r="B129" s="4">
        <v>170804130174</v>
      </c>
      <c r="C129" s="121">
        <v>41.53846153846154</v>
      </c>
      <c r="E129" s="121">
        <v>29.411764705882351</v>
      </c>
    </row>
    <row r="130" spans="1:5" x14ac:dyDescent="0.25">
      <c r="A130" s="2">
        <v>120</v>
      </c>
      <c r="B130" s="4">
        <v>170804130176</v>
      </c>
      <c r="C130" s="121">
        <v>46.153846153846153</v>
      </c>
      <c r="E130" s="121">
        <v>36.470588235294116</v>
      </c>
    </row>
    <row r="131" spans="1:5" x14ac:dyDescent="0.25">
      <c r="A131" s="2">
        <v>121</v>
      </c>
      <c r="B131" s="4">
        <v>170804130177</v>
      </c>
      <c r="C131" s="121">
        <v>43.07692307692308</v>
      </c>
      <c r="E131" s="121">
        <v>33.529411764705884</v>
      </c>
    </row>
    <row r="132" spans="1:5" x14ac:dyDescent="0.25">
      <c r="A132" s="2">
        <v>122</v>
      </c>
      <c r="B132" s="4">
        <v>170804130178</v>
      </c>
      <c r="C132" s="121">
        <v>38.46153846153846</v>
      </c>
      <c r="E132" s="121">
        <v>29.411764705882351</v>
      </c>
    </row>
    <row r="133" spans="1:5" x14ac:dyDescent="0.25">
      <c r="A133" s="2">
        <v>123</v>
      </c>
      <c r="B133" s="4">
        <v>170804130179</v>
      </c>
      <c r="C133" s="121">
        <v>33.07692307692308</v>
      </c>
      <c r="E133" s="121">
        <v>27.058823529411764</v>
      </c>
    </row>
    <row r="134" spans="1:5" x14ac:dyDescent="0.25">
      <c r="A134" s="2">
        <v>124</v>
      </c>
      <c r="B134" s="4">
        <v>170804130180</v>
      </c>
      <c r="C134" s="121">
        <v>41.53846153846154</v>
      </c>
      <c r="E134" s="121">
        <v>31.176470588235293</v>
      </c>
    </row>
    <row r="135" spans="1:5" x14ac:dyDescent="0.25">
      <c r="A135" s="2">
        <v>125</v>
      </c>
      <c r="B135" s="4">
        <v>170804130181</v>
      </c>
      <c r="C135" s="121">
        <v>36.92307692307692</v>
      </c>
      <c r="E135" s="121">
        <v>29.411764705882351</v>
      </c>
    </row>
    <row r="136" spans="1:5" x14ac:dyDescent="0.25">
      <c r="A136" s="2">
        <v>126</v>
      </c>
      <c r="B136" s="4">
        <v>170804130183</v>
      </c>
      <c r="C136" s="121">
        <v>37.692307692307693</v>
      </c>
      <c r="E136" s="121">
        <v>32.941176470588232</v>
      </c>
    </row>
    <row r="137" spans="1:5" x14ac:dyDescent="0.25">
      <c r="A137" s="2">
        <v>127</v>
      </c>
      <c r="B137" s="4">
        <v>170804130185</v>
      </c>
      <c r="C137" s="121">
        <v>44.615384615384613</v>
      </c>
      <c r="E137" s="121">
        <v>33.529411764705884</v>
      </c>
    </row>
    <row r="138" spans="1:5" x14ac:dyDescent="0.25">
      <c r="A138" s="2">
        <v>128</v>
      </c>
      <c r="B138" s="4">
        <v>170804130186</v>
      </c>
      <c r="C138" s="121">
        <v>41.53846153846154</v>
      </c>
      <c r="E138" s="121">
        <v>31.764705882352942</v>
      </c>
    </row>
    <row r="139" spans="1:5" x14ac:dyDescent="0.25">
      <c r="A139" s="2">
        <v>129</v>
      </c>
      <c r="B139" s="4">
        <v>170804130187</v>
      </c>
      <c r="C139" s="121">
        <v>37.692307692307693</v>
      </c>
      <c r="E139" s="121">
        <v>22.941176470588236</v>
      </c>
    </row>
    <row r="140" spans="1:5" x14ac:dyDescent="0.25">
      <c r="A140" s="2">
        <v>130</v>
      </c>
      <c r="B140" s="4">
        <v>170804130188</v>
      </c>
      <c r="C140" s="121">
        <v>40</v>
      </c>
      <c r="E140" s="121">
        <v>30.588235294117649</v>
      </c>
    </row>
    <row r="141" spans="1:5" x14ac:dyDescent="0.25">
      <c r="A141" s="2">
        <v>131</v>
      </c>
      <c r="B141" s="4">
        <v>170804130189</v>
      </c>
      <c r="C141" s="121">
        <v>38.46153846153846</v>
      </c>
      <c r="E141" s="121">
        <v>36.470588235294116</v>
      </c>
    </row>
    <row r="142" spans="1:5" x14ac:dyDescent="0.25">
      <c r="A142" s="2">
        <v>132</v>
      </c>
      <c r="B142" s="4">
        <v>170804130190</v>
      </c>
      <c r="C142" s="121">
        <v>45.384615384615387</v>
      </c>
      <c r="E142" s="121">
        <v>35.294117647058826</v>
      </c>
    </row>
    <row r="143" spans="1:5" x14ac:dyDescent="0.25">
      <c r="A143" s="2">
        <v>133</v>
      </c>
      <c r="B143" s="4">
        <v>170804130191</v>
      </c>
      <c r="C143" s="121">
        <v>43.846153846153847</v>
      </c>
      <c r="E143" s="121">
        <v>30</v>
      </c>
    </row>
    <row r="144" spans="1:5" x14ac:dyDescent="0.25">
      <c r="A144" s="2">
        <v>134</v>
      </c>
      <c r="B144" s="4">
        <v>170804130192</v>
      </c>
      <c r="C144" s="121">
        <v>37.692307692307693</v>
      </c>
      <c r="E144" s="121">
        <v>25.294117647058822</v>
      </c>
    </row>
    <row r="145" spans="1:5" x14ac:dyDescent="0.25">
      <c r="A145" s="2">
        <v>135</v>
      </c>
      <c r="B145" s="4">
        <v>170804130195</v>
      </c>
      <c r="C145" s="121">
        <v>46.153846153846153</v>
      </c>
      <c r="E145" s="121">
        <v>34.117647058823529</v>
      </c>
    </row>
    <row r="146" spans="1:5" x14ac:dyDescent="0.25">
      <c r="A146" s="2">
        <v>136</v>
      </c>
      <c r="B146" s="4">
        <v>170804130196</v>
      </c>
      <c r="C146" s="121">
        <v>40.769230769230766</v>
      </c>
      <c r="E146" s="121">
        <v>32.941176470588232</v>
      </c>
    </row>
    <row r="147" spans="1:5" x14ac:dyDescent="0.25">
      <c r="A147" s="2">
        <v>137</v>
      </c>
      <c r="B147" s="4">
        <v>170804130197</v>
      </c>
      <c r="C147" s="121">
        <v>35.384615384615387</v>
      </c>
      <c r="E147" s="121">
        <v>22.941176470588236</v>
      </c>
    </row>
    <row r="148" spans="1:5" x14ac:dyDescent="0.25">
      <c r="A148" s="2">
        <v>138</v>
      </c>
      <c r="B148" s="4">
        <v>170804130198</v>
      </c>
      <c r="C148" s="121">
        <v>37.692307692307693</v>
      </c>
      <c r="E148" s="121">
        <v>25.294117647058822</v>
      </c>
    </row>
    <row r="149" spans="1:5" x14ac:dyDescent="0.25">
      <c r="A149" s="2">
        <v>139</v>
      </c>
      <c r="B149" s="4">
        <v>170804130199</v>
      </c>
      <c r="C149" s="121">
        <v>39.230769230769234</v>
      </c>
      <c r="E149" s="121">
        <v>31.176470588235293</v>
      </c>
    </row>
    <row r="150" spans="1:5" x14ac:dyDescent="0.25">
      <c r="A150" s="2">
        <v>140</v>
      </c>
      <c r="B150" s="4">
        <v>170804130200</v>
      </c>
      <c r="C150" s="121">
        <v>40</v>
      </c>
      <c r="E150" s="121">
        <v>32.941176470588232</v>
      </c>
    </row>
    <row r="151" spans="1:5" x14ac:dyDescent="0.25">
      <c r="A151" s="2">
        <v>141</v>
      </c>
      <c r="B151" s="4">
        <v>170804130202</v>
      </c>
      <c r="C151" s="121">
        <v>40</v>
      </c>
      <c r="E151" s="121">
        <v>32.941176470588232</v>
      </c>
    </row>
    <row r="152" spans="1:5" x14ac:dyDescent="0.25">
      <c r="A152" s="2">
        <v>142</v>
      </c>
      <c r="B152" s="4">
        <v>170804130203</v>
      </c>
      <c r="C152" s="121">
        <v>40</v>
      </c>
      <c r="E152" s="121">
        <v>30</v>
      </c>
    </row>
    <row r="153" spans="1:5" x14ac:dyDescent="0.25">
      <c r="A153" s="2">
        <v>143</v>
      </c>
      <c r="B153" s="4">
        <v>170804130204</v>
      </c>
      <c r="C153" s="121">
        <v>36.153846153846153</v>
      </c>
      <c r="E153" s="121">
        <v>32.352941176470587</v>
      </c>
    </row>
    <row r="154" spans="1:5" x14ac:dyDescent="0.25">
      <c r="A154" s="2">
        <v>144</v>
      </c>
      <c r="B154" s="4">
        <v>170804130205</v>
      </c>
      <c r="C154" s="121">
        <v>38.46153846153846</v>
      </c>
      <c r="E154" s="121">
        <v>32.352941176470587</v>
      </c>
    </row>
    <row r="155" spans="1:5" x14ac:dyDescent="0.25">
      <c r="A155" s="2">
        <v>145</v>
      </c>
      <c r="B155" s="4">
        <v>170804130206</v>
      </c>
      <c r="C155" s="121">
        <v>44.615384615384613</v>
      </c>
      <c r="E155" s="121">
        <v>32.941176470588232</v>
      </c>
    </row>
    <row r="156" spans="1:5" x14ac:dyDescent="0.25">
      <c r="A156" s="2">
        <v>146</v>
      </c>
      <c r="B156" s="4">
        <v>170804130207</v>
      </c>
      <c r="C156" s="121">
        <v>41.53846153846154</v>
      </c>
      <c r="E156" s="121">
        <v>34.705882352941174</v>
      </c>
    </row>
    <row r="157" spans="1:5" x14ac:dyDescent="0.25">
      <c r="A157" s="2">
        <v>147</v>
      </c>
      <c r="B157" s="4">
        <v>170804130208</v>
      </c>
      <c r="C157" s="121">
        <v>38.46153846153846</v>
      </c>
      <c r="E157" s="121">
        <v>33.529411764705884</v>
      </c>
    </row>
    <row r="158" spans="1:5" x14ac:dyDescent="0.25">
      <c r="A158" s="2">
        <v>148</v>
      </c>
      <c r="B158" s="4">
        <v>170804130209</v>
      </c>
      <c r="C158" s="121">
        <v>41.53846153846154</v>
      </c>
      <c r="E158" s="121">
        <v>37.647058823529413</v>
      </c>
    </row>
    <row r="159" spans="1:5" x14ac:dyDescent="0.25">
      <c r="A159" s="2">
        <v>149</v>
      </c>
      <c r="B159" s="4">
        <v>170804130211</v>
      </c>
      <c r="C159" s="121">
        <v>40</v>
      </c>
      <c r="E159" s="121">
        <v>36.470588235294116</v>
      </c>
    </row>
    <row r="160" spans="1:5" x14ac:dyDescent="0.25">
      <c r="A160" s="2">
        <v>150</v>
      </c>
      <c r="B160" s="4">
        <v>170804130212</v>
      </c>
      <c r="C160" s="121">
        <v>39.230769230769234</v>
      </c>
      <c r="E160" s="121">
        <v>32.941176470588232</v>
      </c>
    </row>
    <row r="161" spans="1:5" x14ac:dyDescent="0.25">
      <c r="A161" s="2">
        <v>151</v>
      </c>
      <c r="B161" s="4">
        <v>170804130213</v>
      </c>
      <c r="C161" s="121">
        <v>39.230769230769234</v>
      </c>
      <c r="E161" s="121">
        <v>30</v>
      </c>
    </row>
    <row r="162" spans="1:5" x14ac:dyDescent="0.25">
      <c r="A162" s="2">
        <v>152</v>
      </c>
      <c r="B162" s="4">
        <v>170804130214</v>
      </c>
      <c r="C162" s="121">
        <v>41.53846153846154</v>
      </c>
      <c r="E162" s="121">
        <v>31.764705882352942</v>
      </c>
    </row>
    <row r="163" spans="1:5" x14ac:dyDescent="0.25">
      <c r="A163" s="2">
        <v>153</v>
      </c>
      <c r="B163" s="4">
        <v>170804130216</v>
      </c>
      <c r="C163" s="121">
        <v>37.692307692307693</v>
      </c>
      <c r="E163" s="121">
        <v>34.705882352941174</v>
      </c>
    </row>
    <row r="164" spans="1:5" x14ac:dyDescent="0.25">
      <c r="A164" s="2">
        <v>154</v>
      </c>
      <c r="B164" s="4">
        <v>170804130217</v>
      </c>
      <c r="C164" s="121">
        <v>36.92307692307692</v>
      </c>
      <c r="E164" s="121">
        <v>34.117647058823529</v>
      </c>
    </row>
    <row r="165" spans="1:5" x14ac:dyDescent="0.25">
      <c r="A165" s="2">
        <v>155</v>
      </c>
      <c r="B165" s="4">
        <v>170804130218</v>
      </c>
      <c r="C165" s="121">
        <v>41.53846153846154</v>
      </c>
      <c r="E165" s="121">
        <v>34.117647058823529</v>
      </c>
    </row>
    <row r="166" spans="1:5" x14ac:dyDescent="0.25">
      <c r="A166" s="2">
        <v>156</v>
      </c>
      <c r="B166" s="4">
        <v>170804130220</v>
      </c>
      <c r="C166" s="121">
        <v>36.92307692307692</v>
      </c>
      <c r="E166" s="121">
        <v>30</v>
      </c>
    </row>
    <row r="167" spans="1:5" x14ac:dyDescent="0.25">
      <c r="A167" s="2">
        <v>157</v>
      </c>
      <c r="B167" s="4">
        <v>170804130221</v>
      </c>
      <c r="C167" s="121">
        <v>40</v>
      </c>
      <c r="E167" s="121">
        <v>35.294117647058826</v>
      </c>
    </row>
    <row r="168" spans="1:5" x14ac:dyDescent="0.25">
      <c r="A168" s="2">
        <v>158</v>
      </c>
      <c r="B168" s="4">
        <v>170804130222</v>
      </c>
      <c r="C168" s="121">
        <v>40</v>
      </c>
      <c r="E168" s="121">
        <v>35.294117647058826</v>
      </c>
    </row>
    <row r="169" spans="1:5" x14ac:dyDescent="0.25">
      <c r="A169" s="2">
        <v>159</v>
      </c>
      <c r="B169" s="4">
        <v>170804130223</v>
      </c>
      <c r="C169" s="121">
        <v>40</v>
      </c>
      <c r="E169" s="121">
        <v>32.941176470588232</v>
      </c>
    </row>
    <row r="170" spans="1:5" x14ac:dyDescent="0.25">
      <c r="A170" s="2">
        <v>160</v>
      </c>
      <c r="B170" s="4">
        <v>170804130224</v>
      </c>
      <c r="C170" s="121">
        <v>41.53846153846154</v>
      </c>
      <c r="E170" s="121">
        <v>31.764705882352942</v>
      </c>
    </row>
    <row r="171" spans="1:5" x14ac:dyDescent="0.25">
      <c r="A171" s="2">
        <v>161</v>
      </c>
      <c r="B171" s="4">
        <v>170804130226</v>
      </c>
      <c r="C171" s="121">
        <v>38.46153846153846</v>
      </c>
      <c r="E171" s="121">
        <v>25.882352941176471</v>
      </c>
    </row>
    <row r="172" spans="1:5" x14ac:dyDescent="0.25">
      <c r="A172" s="2">
        <v>162</v>
      </c>
      <c r="B172" s="4">
        <v>170804130227</v>
      </c>
      <c r="C172" s="121">
        <v>37.692307692307693</v>
      </c>
      <c r="E172" s="121">
        <v>31.176470588235293</v>
      </c>
    </row>
    <row r="173" spans="1:5" x14ac:dyDescent="0.25">
      <c r="A173" s="2">
        <v>163</v>
      </c>
      <c r="B173" s="4">
        <v>170804130228</v>
      </c>
      <c r="C173" s="121">
        <v>36.92307692307692</v>
      </c>
      <c r="E173" s="121">
        <v>30</v>
      </c>
    </row>
    <row r="174" spans="1:5" x14ac:dyDescent="0.25">
      <c r="A174" s="2">
        <v>164</v>
      </c>
      <c r="B174" s="4">
        <v>170804130229</v>
      </c>
      <c r="C174" s="121">
        <v>43.07692307692308</v>
      </c>
      <c r="E174" s="121">
        <v>31.176470588235293</v>
      </c>
    </row>
    <row r="175" spans="1:5" x14ac:dyDescent="0.25">
      <c r="A175" s="2">
        <v>165</v>
      </c>
      <c r="B175" s="4">
        <v>170804130231</v>
      </c>
      <c r="C175" s="121">
        <v>38.46153846153846</v>
      </c>
      <c r="E175" s="121">
        <v>31.176470588235293</v>
      </c>
    </row>
    <row r="176" spans="1:5" x14ac:dyDescent="0.25">
      <c r="A176" s="2">
        <v>166</v>
      </c>
      <c r="B176" s="4">
        <v>170804130233</v>
      </c>
      <c r="C176" s="121">
        <v>39.230769230769234</v>
      </c>
      <c r="E176" s="121">
        <v>29.411764705882351</v>
      </c>
    </row>
    <row r="177" spans="1:5" x14ac:dyDescent="0.25">
      <c r="A177" s="2">
        <v>167</v>
      </c>
      <c r="B177" s="4">
        <v>170804130234</v>
      </c>
      <c r="C177" s="121">
        <v>43.07692307692308</v>
      </c>
      <c r="E177" s="121">
        <v>34.705882352941174</v>
      </c>
    </row>
    <row r="178" spans="1:5" x14ac:dyDescent="0.25">
      <c r="A178" s="2">
        <v>168</v>
      </c>
      <c r="B178" s="4">
        <v>170804130241</v>
      </c>
      <c r="C178" s="121">
        <v>38.46153846153846</v>
      </c>
      <c r="E178" s="121">
        <v>22.941176470588236</v>
      </c>
    </row>
    <row r="179" spans="1:5" x14ac:dyDescent="0.25">
      <c r="A179" s="2">
        <v>169</v>
      </c>
      <c r="B179" s="4">
        <v>170804130242</v>
      </c>
      <c r="C179" s="121">
        <v>38.46153846153846</v>
      </c>
      <c r="E179" s="121">
        <v>35.882352941176471</v>
      </c>
    </row>
    <row r="180" spans="1:5" x14ac:dyDescent="0.25">
      <c r="A180" s="2">
        <v>170</v>
      </c>
      <c r="B180" s="4">
        <v>170804130243</v>
      </c>
      <c r="C180" s="121">
        <v>37.692307692307693</v>
      </c>
      <c r="E180" s="121">
        <v>29.411764705882351</v>
      </c>
    </row>
    <row r="181" spans="1:5" x14ac:dyDescent="0.25">
      <c r="A181" s="2">
        <v>171</v>
      </c>
      <c r="B181" s="4">
        <v>170804130244</v>
      </c>
      <c r="C181" s="121">
        <v>38.46153846153846</v>
      </c>
      <c r="E181" s="121">
        <v>30.588235294117649</v>
      </c>
    </row>
    <row r="182" spans="1:5" x14ac:dyDescent="0.25">
      <c r="A182" s="2">
        <v>172</v>
      </c>
      <c r="B182" s="4">
        <v>170804130245</v>
      </c>
      <c r="C182" s="121">
        <v>39.230769230769234</v>
      </c>
      <c r="E182" s="121">
        <v>28.823529411764707</v>
      </c>
    </row>
    <row r="183" spans="1:5" x14ac:dyDescent="0.25">
      <c r="A183" s="2">
        <v>173</v>
      </c>
      <c r="B183" s="4">
        <v>170804130246</v>
      </c>
      <c r="C183" s="121">
        <v>36.92307692307692</v>
      </c>
      <c r="E183" s="121">
        <v>28.823529411764707</v>
      </c>
    </row>
    <row r="184" spans="1:5" x14ac:dyDescent="0.25">
      <c r="A184" s="2">
        <v>174</v>
      </c>
      <c r="B184" s="4">
        <v>170804130247</v>
      </c>
      <c r="C184" s="121">
        <v>36.92307692307692</v>
      </c>
      <c r="E184" s="121">
        <v>23.529411764705884</v>
      </c>
    </row>
    <row r="185" spans="1:5" x14ac:dyDescent="0.25">
      <c r="A185" s="2">
        <v>175</v>
      </c>
      <c r="B185" s="4">
        <v>170804130248</v>
      </c>
      <c r="C185" s="121">
        <v>38.46153846153846</v>
      </c>
      <c r="E185" s="121">
        <v>31.764705882352942</v>
      </c>
    </row>
    <row r="186" spans="1:5" x14ac:dyDescent="0.25">
      <c r="A186" s="2">
        <v>176</v>
      </c>
      <c r="B186" s="4">
        <v>170804130249</v>
      </c>
      <c r="C186" s="121">
        <v>36.92307692307692</v>
      </c>
      <c r="E186" s="121">
        <v>26.470588235294116</v>
      </c>
    </row>
    <row r="187" spans="1:5" x14ac:dyDescent="0.25">
      <c r="A187" s="2">
        <v>177</v>
      </c>
      <c r="B187" s="4">
        <v>170804130250</v>
      </c>
      <c r="C187" s="121">
        <v>37.692307692307693</v>
      </c>
      <c r="E187" s="121">
        <v>24.705882352941178</v>
      </c>
    </row>
    <row r="188" spans="1:5" x14ac:dyDescent="0.25">
      <c r="A188" s="2">
        <v>178</v>
      </c>
      <c r="B188" s="4">
        <v>170804130251</v>
      </c>
      <c r="C188" s="121">
        <v>43.07692307692308</v>
      </c>
      <c r="E188" s="121">
        <v>30.588235294117649</v>
      </c>
    </row>
    <row r="189" spans="1:5" x14ac:dyDescent="0.25">
      <c r="A189" s="2">
        <v>179</v>
      </c>
      <c r="B189" s="4">
        <v>170804130253</v>
      </c>
      <c r="C189" s="121">
        <v>36.92307692307692</v>
      </c>
      <c r="E189" s="121">
        <v>20</v>
      </c>
    </row>
    <row r="190" spans="1:5" x14ac:dyDescent="0.25">
      <c r="A190" s="2">
        <v>180</v>
      </c>
      <c r="B190" s="4">
        <v>170804130254</v>
      </c>
      <c r="C190" s="121">
        <v>38.46153846153846</v>
      </c>
      <c r="E190" s="121">
        <v>32.352941176470587</v>
      </c>
    </row>
    <row r="191" spans="1:5" x14ac:dyDescent="0.25">
      <c r="A191" s="2">
        <v>181</v>
      </c>
      <c r="B191" s="4">
        <v>170804130255</v>
      </c>
      <c r="C191" s="121">
        <v>40</v>
      </c>
      <c r="E191" s="121">
        <v>31.764705882352942</v>
      </c>
    </row>
    <row r="192" spans="1:5" x14ac:dyDescent="0.25">
      <c r="A192" s="2">
        <v>182</v>
      </c>
      <c r="B192" s="4">
        <v>170804130256</v>
      </c>
      <c r="C192" s="121">
        <v>41.53846153846154</v>
      </c>
      <c r="E192" s="121">
        <v>36.470588235294116</v>
      </c>
    </row>
    <row r="193" spans="1:5" x14ac:dyDescent="0.25">
      <c r="A193" s="2">
        <v>183</v>
      </c>
      <c r="B193" s="4">
        <v>170804130257</v>
      </c>
      <c r="C193" s="121">
        <v>36.153846153846153</v>
      </c>
      <c r="E193" s="121">
        <v>21.764705882352942</v>
      </c>
    </row>
    <row r="194" spans="1:5" x14ac:dyDescent="0.25">
      <c r="A194" s="2">
        <v>184</v>
      </c>
      <c r="B194" s="4">
        <v>170804130258</v>
      </c>
      <c r="C194" s="121">
        <v>43.07692307692308</v>
      </c>
      <c r="E194" s="121">
        <v>33.529411764705884</v>
      </c>
    </row>
    <row r="195" spans="1:5" x14ac:dyDescent="0.25">
      <c r="A195" s="2">
        <v>185</v>
      </c>
      <c r="B195" s="4">
        <v>170804130259</v>
      </c>
      <c r="C195" s="121">
        <v>36.92307692307692</v>
      </c>
      <c r="E195" s="121">
        <v>23.529411764705884</v>
      </c>
    </row>
    <row r="196" spans="1:5" x14ac:dyDescent="0.25">
      <c r="A196" s="2">
        <v>186</v>
      </c>
      <c r="B196" s="4">
        <v>170804130260</v>
      </c>
      <c r="C196" s="121">
        <v>41.53846153846154</v>
      </c>
      <c r="E196" s="121">
        <v>30.588235294117649</v>
      </c>
    </row>
    <row r="197" spans="1:5" x14ac:dyDescent="0.25">
      <c r="A197" s="2">
        <v>187</v>
      </c>
      <c r="B197" s="4">
        <v>170804130262</v>
      </c>
      <c r="C197" s="121">
        <v>37.692307692307693</v>
      </c>
      <c r="E197" s="121">
        <v>22.352941176470587</v>
      </c>
    </row>
    <row r="198" spans="1:5" x14ac:dyDescent="0.25">
      <c r="A198" s="2">
        <v>188</v>
      </c>
      <c r="B198" s="4">
        <v>170804130263</v>
      </c>
      <c r="C198" s="121">
        <v>37.692307692307693</v>
      </c>
      <c r="E198" s="121">
        <v>26.470588235294116</v>
      </c>
    </row>
    <row r="199" spans="1:5" x14ac:dyDescent="0.25">
      <c r="A199" s="2">
        <v>189</v>
      </c>
      <c r="B199" s="4">
        <v>170804130264</v>
      </c>
      <c r="C199" s="121">
        <v>40</v>
      </c>
      <c r="E199" s="121">
        <v>29.411764705882351</v>
      </c>
    </row>
    <row r="200" spans="1:5" x14ac:dyDescent="0.25">
      <c r="A200" s="2">
        <v>190</v>
      </c>
      <c r="B200" s="4">
        <v>170804130265</v>
      </c>
      <c r="C200" s="121">
        <v>37.692307692307693</v>
      </c>
      <c r="E200" s="121">
        <v>19.411764705882351</v>
      </c>
    </row>
    <row r="201" spans="1:5" x14ac:dyDescent="0.25">
      <c r="A201" s="2">
        <v>191</v>
      </c>
      <c r="B201" s="4">
        <v>170804130266</v>
      </c>
      <c r="C201" s="121">
        <v>41.53846153846154</v>
      </c>
      <c r="E201" s="121">
        <v>19.411764705882351</v>
      </c>
    </row>
    <row r="202" spans="1:5" x14ac:dyDescent="0.25">
      <c r="A202" s="2">
        <v>192</v>
      </c>
      <c r="B202" s="4">
        <v>170804130267</v>
      </c>
      <c r="C202" s="121">
        <v>39.230769230769234</v>
      </c>
      <c r="E202" s="121">
        <v>29.411764705882351</v>
      </c>
    </row>
    <row r="203" spans="1:5" x14ac:dyDescent="0.25">
      <c r="A203" s="2">
        <v>193</v>
      </c>
      <c r="B203" s="4">
        <v>170804130269</v>
      </c>
      <c r="C203" s="121">
        <v>40</v>
      </c>
      <c r="E203" s="121">
        <v>29.411764705882351</v>
      </c>
    </row>
    <row r="204" spans="1:5" x14ac:dyDescent="0.25">
      <c r="A204" s="2">
        <v>194</v>
      </c>
      <c r="B204" s="4">
        <v>170804130270</v>
      </c>
      <c r="C204" s="121">
        <v>37.692307692307693</v>
      </c>
      <c r="E204" s="121">
        <v>17.647058823529413</v>
      </c>
    </row>
    <row r="205" spans="1:5" x14ac:dyDescent="0.25">
      <c r="A205" s="2">
        <v>195</v>
      </c>
      <c r="B205" s="4">
        <v>170804130271</v>
      </c>
      <c r="C205" s="121">
        <v>38.46153846153846</v>
      </c>
      <c r="E205" s="121">
        <v>30.588235294117649</v>
      </c>
    </row>
    <row r="206" spans="1:5" x14ac:dyDescent="0.25">
      <c r="A206" s="2">
        <v>196</v>
      </c>
      <c r="B206" s="4">
        <v>170804130272</v>
      </c>
      <c r="C206" s="121">
        <v>37.692307692307693</v>
      </c>
      <c r="E206" s="121">
        <v>22.941176470588236</v>
      </c>
    </row>
    <row r="207" spans="1:5" x14ac:dyDescent="0.25">
      <c r="A207" s="2">
        <v>197</v>
      </c>
      <c r="B207" s="4">
        <v>170804130273</v>
      </c>
      <c r="C207" s="121">
        <v>38.46153846153846</v>
      </c>
      <c r="E207" s="121">
        <v>33.529411764705884</v>
      </c>
    </row>
    <row r="208" spans="1:5" x14ac:dyDescent="0.25">
      <c r="A208" s="2">
        <v>198</v>
      </c>
      <c r="B208" s="4">
        <v>170804130274</v>
      </c>
      <c r="C208" s="121">
        <v>36.92307692307692</v>
      </c>
      <c r="E208" s="121">
        <v>25.882352941176471</v>
      </c>
    </row>
    <row r="209" spans="1:5" x14ac:dyDescent="0.25">
      <c r="A209" s="2">
        <v>199</v>
      </c>
      <c r="B209" s="4">
        <v>170804130275</v>
      </c>
      <c r="C209" s="121">
        <v>35.384615384615387</v>
      </c>
      <c r="E209" s="121">
        <v>22.352941176470587</v>
      </c>
    </row>
    <row r="210" spans="1:5" x14ac:dyDescent="0.25">
      <c r="A210" s="2">
        <v>200</v>
      </c>
      <c r="B210" s="4">
        <v>170804130276</v>
      </c>
      <c r="C210" s="121">
        <v>38.46153846153846</v>
      </c>
      <c r="E210" s="121">
        <v>27.058823529411764</v>
      </c>
    </row>
    <row r="211" spans="1:5" x14ac:dyDescent="0.25">
      <c r="A211" s="2">
        <v>201</v>
      </c>
      <c r="B211" s="4">
        <v>170804130277</v>
      </c>
      <c r="C211" s="121">
        <v>0</v>
      </c>
      <c r="E211" s="121">
        <v>0</v>
      </c>
    </row>
    <row r="212" spans="1:5" x14ac:dyDescent="0.25">
      <c r="A212" s="2">
        <v>202</v>
      </c>
      <c r="B212" s="4">
        <v>170804130279</v>
      </c>
      <c r="C212" s="121">
        <v>35.384615384615387</v>
      </c>
      <c r="E212" s="121">
        <v>20</v>
      </c>
    </row>
    <row r="213" spans="1:5" x14ac:dyDescent="0.25">
      <c r="A213" s="2">
        <v>203</v>
      </c>
      <c r="B213" s="4">
        <v>170804130280</v>
      </c>
      <c r="C213" s="121">
        <v>36.92307692307692</v>
      </c>
      <c r="E213" s="121">
        <v>33.529411764705884</v>
      </c>
    </row>
    <row r="214" spans="1:5" x14ac:dyDescent="0.25">
      <c r="A214" s="2">
        <v>204</v>
      </c>
      <c r="B214" s="4">
        <v>170804130281</v>
      </c>
      <c r="C214" s="121">
        <v>37.692307692307693</v>
      </c>
      <c r="E214" s="121">
        <v>30</v>
      </c>
    </row>
    <row r="215" spans="1:5" x14ac:dyDescent="0.25">
      <c r="A215" s="2">
        <v>205</v>
      </c>
      <c r="B215" s="4">
        <v>170804130282</v>
      </c>
      <c r="C215" s="121">
        <v>0</v>
      </c>
      <c r="E215" s="121">
        <v>0</v>
      </c>
    </row>
    <row r="216" spans="1:5" x14ac:dyDescent="0.25">
      <c r="A216" s="2">
        <v>206</v>
      </c>
      <c r="B216" s="4">
        <v>170804130283</v>
      </c>
      <c r="C216" s="121">
        <v>46.153846153846153</v>
      </c>
      <c r="E216" s="121">
        <v>37.647058823529413</v>
      </c>
    </row>
    <row r="217" spans="1:5" x14ac:dyDescent="0.25">
      <c r="A217" s="2">
        <v>207</v>
      </c>
      <c r="B217" s="4">
        <v>170804130284</v>
      </c>
      <c r="C217" s="121">
        <v>36.92307692307692</v>
      </c>
      <c r="E217" s="121">
        <v>32.352941176470587</v>
      </c>
    </row>
    <row r="218" spans="1:5" x14ac:dyDescent="0.25">
      <c r="A218" s="2">
        <v>208</v>
      </c>
      <c r="B218" s="4">
        <v>170804130285</v>
      </c>
      <c r="C218" s="121">
        <v>37.692307692307693</v>
      </c>
      <c r="E218" s="121">
        <v>32.941176470588232</v>
      </c>
    </row>
    <row r="219" spans="1:5" x14ac:dyDescent="0.25">
      <c r="A219" s="2">
        <v>209</v>
      </c>
      <c r="B219" s="4">
        <v>170804130286</v>
      </c>
      <c r="C219" s="121">
        <v>39.230769230769234</v>
      </c>
      <c r="E219" s="121">
        <v>36.470588235294116</v>
      </c>
    </row>
    <row r="220" spans="1:5" x14ac:dyDescent="0.25">
      <c r="A220" s="2">
        <v>210</v>
      </c>
      <c r="B220" s="4">
        <v>170804130287</v>
      </c>
      <c r="C220" s="121">
        <v>36.92307692307692</v>
      </c>
      <c r="E220" s="121">
        <v>31.764705882352942</v>
      </c>
    </row>
    <row r="221" spans="1:5" x14ac:dyDescent="0.25">
      <c r="A221" s="2">
        <v>211</v>
      </c>
      <c r="B221" s="4">
        <v>170804130288</v>
      </c>
      <c r="C221" s="121">
        <v>36.153846153846153</v>
      </c>
      <c r="E221" s="121">
        <v>28.235294117647058</v>
      </c>
    </row>
    <row r="222" spans="1:5" x14ac:dyDescent="0.25">
      <c r="A222" s="2">
        <v>212</v>
      </c>
      <c r="B222" s="4">
        <v>170804130289</v>
      </c>
      <c r="C222" s="121">
        <v>35.384615384615387</v>
      </c>
      <c r="E222" s="121">
        <v>28.235294117647058</v>
      </c>
    </row>
    <row r="223" spans="1:5" x14ac:dyDescent="0.25">
      <c r="A223" s="2">
        <v>213</v>
      </c>
      <c r="B223" s="4">
        <v>170804130291</v>
      </c>
      <c r="C223" s="121">
        <v>41.53846153846154</v>
      </c>
      <c r="E223" s="121">
        <v>33.529411764705884</v>
      </c>
    </row>
    <row r="224" spans="1:5" x14ac:dyDescent="0.25">
      <c r="A224" s="2">
        <v>214</v>
      </c>
      <c r="B224" s="4">
        <v>170804130292</v>
      </c>
      <c r="C224" s="121">
        <v>36.92307692307692</v>
      </c>
      <c r="E224" s="121">
        <v>28.235294117647058</v>
      </c>
    </row>
    <row r="225" spans="1:5" x14ac:dyDescent="0.25">
      <c r="A225" s="2">
        <v>215</v>
      </c>
      <c r="B225" s="4">
        <v>170804130293</v>
      </c>
      <c r="C225" s="121">
        <v>35.384615384615387</v>
      </c>
      <c r="E225" s="121">
        <v>31.176470588235293</v>
      </c>
    </row>
    <row r="226" spans="1:5" x14ac:dyDescent="0.25">
      <c r="A226" s="2">
        <v>216</v>
      </c>
      <c r="B226" s="4">
        <v>170804130294</v>
      </c>
      <c r="C226" s="121">
        <v>34.615384615384613</v>
      </c>
      <c r="E226" s="121">
        <v>18.823529411764707</v>
      </c>
    </row>
    <row r="227" spans="1:5" x14ac:dyDescent="0.25">
      <c r="A227" s="2">
        <v>217</v>
      </c>
      <c r="B227" s="4">
        <v>170804130295</v>
      </c>
      <c r="C227" s="121">
        <v>36.92307692307692</v>
      </c>
      <c r="E227" s="121">
        <v>30.588235294117649</v>
      </c>
    </row>
    <row r="228" spans="1:5" x14ac:dyDescent="0.25">
      <c r="A228" s="2">
        <v>218</v>
      </c>
      <c r="B228" s="4">
        <v>170804130296</v>
      </c>
      <c r="C228" s="121">
        <v>35.384615384615387</v>
      </c>
      <c r="E228" s="121">
        <v>19.411764705882351</v>
      </c>
    </row>
    <row r="229" spans="1:5" x14ac:dyDescent="0.25">
      <c r="A229" s="2">
        <v>219</v>
      </c>
      <c r="B229" s="4">
        <v>170804130297</v>
      </c>
      <c r="C229" s="121">
        <v>38.46153846153846</v>
      </c>
      <c r="E229" s="121">
        <v>31.764705882352942</v>
      </c>
    </row>
    <row r="230" spans="1:5" x14ac:dyDescent="0.25">
      <c r="A230" s="2">
        <v>220</v>
      </c>
      <c r="B230" s="4">
        <v>170804130298</v>
      </c>
      <c r="C230" s="121">
        <v>36.92307692307692</v>
      </c>
      <c r="E230" s="121">
        <v>22.941176470588236</v>
      </c>
    </row>
    <row r="231" spans="1:5" x14ac:dyDescent="0.25">
      <c r="A231" s="2">
        <v>221</v>
      </c>
      <c r="B231" s="4">
        <v>170804130299</v>
      </c>
      <c r="C231" s="121">
        <v>40</v>
      </c>
      <c r="E231" s="121">
        <v>27.058823529411764</v>
      </c>
    </row>
    <row r="232" spans="1:5" x14ac:dyDescent="0.25">
      <c r="A232" s="2">
        <v>222</v>
      </c>
      <c r="B232" s="4">
        <v>170804130300</v>
      </c>
      <c r="C232" s="121">
        <v>41.53846153846154</v>
      </c>
      <c r="E232" s="121">
        <v>33.529411764705884</v>
      </c>
    </row>
    <row r="233" spans="1:5" x14ac:dyDescent="0.25">
      <c r="A233" s="2">
        <v>223</v>
      </c>
      <c r="B233" s="4">
        <v>170804130301</v>
      </c>
      <c r="C233" s="121">
        <v>0</v>
      </c>
      <c r="E233" s="121">
        <v>0</v>
      </c>
    </row>
    <row r="234" spans="1:5" x14ac:dyDescent="0.25">
      <c r="A234" s="2">
        <v>224</v>
      </c>
      <c r="B234" s="4">
        <v>170804130302</v>
      </c>
      <c r="C234" s="121">
        <v>40</v>
      </c>
      <c r="E234" s="121">
        <v>25.294117647058822</v>
      </c>
    </row>
    <row r="235" spans="1:5" x14ac:dyDescent="0.25">
      <c r="A235" s="2">
        <v>225</v>
      </c>
      <c r="B235" s="4">
        <v>170804130303</v>
      </c>
      <c r="C235" s="121">
        <v>36.153846153846153</v>
      </c>
      <c r="E235" s="121">
        <v>25.882352941176471</v>
      </c>
    </row>
    <row r="236" spans="1:5" x14ac:dyDescent="0.25">
      <c r="A236" s="2">
        <v>226</v>
      </c>
      <c r="B236" s="4">
        <v>170804130304</v>
      </c>
      <c r="C236" s="121">
        <v>36.153846153846153</v>
      </c>
      <c r="E236" s="121">
        <v>24.117647058823529</v>
      </c>
    </row>
    <row r="237" spans="1:5" x14ac:dyDescent="0.25">
      <c r="A237" s="2">
        <v>227</v>
      </c>
      <c r="B237" s="4">
        <v>170804130306</v>
      </c>
      <c r="C237" s="121">
        <v>38.46153846153846</v>
      </c>
      <c r="E237" s="121">
        <v>34.117647058823529</v>
      </c>
    </row>
    <row r="238" spans="1:5" x14ac:dyDescent="0.25">
      <c r="A238" s="2">
        <v>228</v>
      </c>
      <c r="B238" s="4">
        <v>170804130307</v>
      </c>
      <c r="C238" s="121">
        <v>43.07692307692308</v>
      </c>
      <c r="E238" s="121">
        <v>37.058823529411768</v>
      </c>
    </row>
    <row r="239" spans="1:5" x14ac:dyDescent="0.25">
      <c r="A239" s="2">
        <v>229</v>
      </c>
      <c r="B239" s="4">
        <v>170804130308</v>
      </c>
      <c r="C239" s="121">
        <v>36.92307692307692</v>
      </c>
      <c r="E239" s="121">
        <v>22.352941176470587</v>
      </c>
    </row>
    <row r="240" spans="1:5" x14ac:dyDescent="0.25">
      <c r="A240" s="2">
        <v>230</v>
      </c>
      <c r="B240" s="4">
        <v>170804130309</v>
      </c>
      <c r="C240" s="121">
        <v>43.846153846153847</v>
      </c>
      <c r="E240" s="121">
        <v>25.294117647058822</v>
      </c>
    </row>
    <row r="241" spans="1:5" x14ac:dyDescent="0.25">
      <c r="A241" s="2">
        <v>231</v>
      </c>
      <c r="B241" s="4">
        <v>170804130310</v>
      </c>
      <c r="C241" s="121">
        <v>37.692307692307693</v>
      </c>
      <c r="E241" s="121">
        <v>25.294117647058822</v>
      </c>
    </row>
    <row r="242" spans="1:5" x14ac:dyDescent="0.25">
      <c r="A242" s="2">
        <v>232</v>
      </c>
      <c r="B242" s="4">
        <v>170804130311</v>
      </c>
      <c r="C242" s="121">
        <v>38.46153846153846</v>
      </c>
      <c r="E242" s="121">
        <v>28.823529411764707</v>
      </c>
    </row>
    <row r="243" spans="1:5" x14ac:dyDescent="0.25">
      <c r="A243" s="2">
        <v>233</v>
      </c>
      <c r="B243" s="4">
        <v>170804130312</v>
      </c>
      <c r="C243" s="121">
        <v>36.153846153846153</v>
      </c>
      <c r="E243" s="121">
        <v>20.588235294117649</v>
      </c>
    </row>
    <row r="244" spans="1:5" x14ac:dyDescent="0.25">
      <c r="A244" s="2">
        <v>234</v>
      </c>
      <c r="B244" s="4">
        <v>170804130313</v>
      </c>
      <c r="C244" s="121">
        <v>36.153846153846153</v>
      </c>
      <c r="E244" s="121">
        <v>17.647058823529413</v>
      </c>
    </row>
    <row r="245" spans="1:5" x14ac:dyDescent="0.25">
      <c r="A245" s="2">
        <v>235</v>
      </c>
      <c r="B245" s="4">
        <v>170804130314</v>
      </c>
      <c r="C245" s="121">
        <v>44.615384615384613</v>
      </c>
      <c r="E245" s="121">
        <v>40</v>
      </c>
    </row>
    <row r="246" spans="1:5" x14ac:dyDescent="0.25">
      <c r="A246" s="2">
        <v>236</v>
      </c>
      <c r="B246" s="4">
        <v>170804130315</v>
      </c>
      <c r="C246" s="121">
        <v>36.92307692307692</v>
      </c>
      <c r="E246" s="121">
        <v>30</v>
      </c>
    </row>
    <row r="247" spans="1:5" x14ac:dyDescent="0.25">
      <c r="A247" s="2">
        <v>237</v>
      </c>
      <c r="B247" s="4">
        <v>170804130317</v>
      </c>
      <c r="C247" s="121">
        <v>36.153846153846153</v>
      </c>
      <c r="E247" s="121">
        <v>27.058823529411764</v>
      </c>
    </row>
    <row r="248" spans="1:5" x14ac:dyDescent="0.25">
      <c r="A248" s="2">
        <v>238</v>
      </c>
      <c r="B248" s="4">
        <v>170804130318</v>
      </c>
      <c r="C248" s="121">
        <v>36.153846153846153</v>
      </c>
      <c r="E248" s="121">
        <v>20</v>
      </c>
    </row>
    <row r="249" spans="1:5" x14ac:dyDescent="0.25">
      <c r="A249" s="2">
        <v>239</v>
      </c>
      <c r="B249" s="4">
        <v>170804130319</v>
      </c>
      <c r="C249" s="121">
        <v>36.153846153846153</v>
      </c>
      <c r="E249" s="121">
        <v>31.764705882352942</v>
      </c>
    </row>
    <row r="250" spans="1:5" x14ac:dyDescent="0.25">
      <c r="A250" s="2">
        <v>240</v>
      </c>
      <c r="B250" s="4">
        <v>170804130320</v>
      </c>
      <c r="C250" s="121">
        <v>39.230769230769234</v>
      </c>
      <c r="E250" s="121">
        <v>31.176470588235293</v>
      </c>
    </row>
    <row r="251" spans="1:5" x14ac:dyDescent="0.25">
      <c r="A251" s="2">
        <v>241</v>
      </c>
      <c r="B251" s="4">
        <v>170804130322</v>
      </c>
      <c r="C251" s="121">
        <v>43.846153846153847</v>
      </c>
      <c r="E251" s="121">
        <v>31.176470588235293</v>
      </c>
    </row>
    <row r="252" spans="1:5" x14ac:dyDescent="0.25">
      <c r="A252" s="2">
        <v>242</v>
      </c>
      <c r="B252" s="4">
        <v>170804130323</v>
      </c>
      <c r="C252" s="121">
        <v>36.153846153846153</v>
      </c>
      <c r="E252" s="121">
        <v>21.176470588235293</v>
      </c>
    </row>
    <row r="253" spans="1:5" x14ac:dyDescent="0.25">
      <c r="A253" s="2">
        <v>243</v>
      </c>
      <c r="B253" s="4">
        <v>170804130324</v>
      </c>
      <c r="C253" s="121">
        <v>36.153846153846153</v>
      </c>
      <c r="E253" s="121">
        <v>36.470588235294116</v>
      </c>
    </row>
    <row r="254" spans="1:5" x14ac:dyDescent="0.25">
      <c r="A254" s="2">
        <v>244</v>
      </c>
      <c r="B254" s="4">
        <v>170804130325</v>
      </c>
      <c r="C254" s="121">
        <v>35.384615384615387</v>
      </c>
      <c r="E254" s="121">
        <v>22.352941176470587</v>
      </c>
    </row>
    <row r="255" spans="1:5" x14ac:dyDescent="0.25">
      <c r="A255" s="2">
        <v>245</v>
      </c>
      <c r="B255" s="4">
        <v>170804130326</v>
      </c>
      <c r="C255" s="121">
        <v>36.92307692307692</v>
      </c>
      <c r="E255" s="121">
        <v>22.352941176470587</v>
      </c>
    </row>
    <row r="256" spans="1:5" x14ac:dyDescent="0.25">
      <c r="A256" s="2">
        <v>246</v>
      </c>
      <c r="B256" s="4">
        <v>170804130327</v>
      </c>
      <c r="C256" s="121">
        <v>35.384615384615387</v>
      </c>
      <c r="E256" s="121">
        <v>29.411764705882351</v>
      </c>
    </row>
    <row r="257" spans="1:5" x14ac:dyDescent="0.25">
      <c r="A257" s="2">
        <v>247</v>
      </c>
      <c r="B257" s="4">
        <v>170804130328</v>
      </c>
      <c r="C257" s="121">
        <v>35.384615384615387</v>
      </c>
      <c r="E257" s="121">
        <v>20</v>
      </c>
    </row>
    <row r="258" spans="1:5" x14ac:dyDescent="0.25">
      <c r="A258" s="2">
        <v>248</v>
      </c>
      <c r="B258" s="4">
        <v>170804130329</v>
      </c>
      <c r="C258" s="121">
        <v>38.46153846153846</v>
      </c>
      <c r="E258" s="121">
        <v>25.294117647058822</v>
      </c>
    </row>
    <row r="259" spans="1:5" x14ac:dyDescent="0.25">
      <c r="A259" s="2">
        <v>249</v>
      </c>
      <c r="B259" s="4">
        <v>170804130330</v>
      </c>
      <c r="C259" s="121">
        <v>38.46153846153846</v>
      </c>
      <c r="E259" s="121">
        <v>26.470588235294116</v>
      </c>
    </row>
    <row r="260" spans="1:5" x14ac:dyDescent="0.25">
      <c r="A260" s="2">
        <v>250</v>
      </c>
      <c r="B260" s="4">
        <v>170804130331</v>
      </c>
      <c r="C260" s="121">
        <v>36.153846153846153</v>
      </c>
      <c r="E260" s="121">
        <v>31.176470588235293</v>
      </c>
    </row>
    <row r="261" spans="1:5" x14ac:dyDescent="0.25">
      <c r="A261" s="2">
        <v>251</v>
      </c>
      <c r="B261" s="4">
        <v>170804130332</v>
      </c>
      <c r="C261" s="121">
        <v>20</v>
      </c>
      <c r="E261" s="121">
        <v>14.705882352941176</v>
      </c>
    </row>
    <row r="262" spans="1:5" x14ac:dyDescent="0.25">
      <c r="A262" s="2">
        <v>252</v>
      </c>
      <c r="B262" s="4">
        <v>170804130333</v>
      </c>
      <c r="C262" s="121">
        <v>36.153846153846153</v>
      </c>
      <c r="E262" s="121">
        <v>22.352941176470587</v>
      </c>
    </row>
    <row r="263" spans="1:5" x14ac:dyDescent="0.25">
      <c r="A263" s="2">
        <v>253</v>
      </c>
      <c r="B263" s="4">
        <v>170804130334</v>
      </c>
      <c r="C263" s="121">
        <v>37.692307692307693</v>
      </c>
      <c r="E263" s="121">
        <v>31.176470588235293</v>
      </c>
    </row>
    <row r="264" spans="1:5" x14ac:dyDescent="0.25">
      <c r="A264" s="2">
        <v>254</v>
      </c>
      <c r="B264" s="4">
        <v>170804130336</v>
      </c>
      <c r="C264" s="121">
        <v>36.92307692307692</v>
      </c>
      <c r="E264" s="121">
        <v>25.882352941176471</v>
      </c>
    </row>
    <row r="265" spans="1:5" x14ac:dyDescent="0.25">
      <c r="A265" s="2">
        <v>255</v>
      </c>
      <c r="B265" s="4">
        <v>170804130337</v>
      </c>
      <c r="C265" s="121">
        <v>36.92307692307692</v>
      </c>
      <c r="E265" s="121">
        <v>29.411764705882351</v>
      </c>
    </row>
    <row r="266" spans="1:5" x14ac:dyDescent="0.25">
      <c r="A266" s="2">
        <v>256</v>
      </c>
      <c r="B266" s="4">
        <v>170804130338</v>
      </c>
      <c r="C266" s="121">
        <v>34.615384615384613</v>
      </c>
      <c r="E266" s="121">
        <v>30</v>
      </c>
    </row>
    <row r="267" spans="1:5" x14ac:dyDescent="0.25">
      <c r="A267" s="2">
        <v>257</v>
      </c>
      <c r="B267" s="4">
        <v>170804130339</v>
      </c>
      <c r="C267" s="121">
        <v>36.92307692307692</v>
      </c>
      <c r="E267" s="121">
        <v>28.235294117647058</v>
      </c>
    </row>
    <row r="268" spans="1:5" x14ac:dyDescent="0.25">
      <c r="A268" s="2">
        <v>258</v>
      </c>
      <c r="B268" s="4">
        <v>170804130340</v>
      </c>
      <c r="C268" s="121">
        <v>35.384615384615387</v>
      </c>
      <c r="E268" s="121">
        <v>29.411764705882351</v>
      </c>
    </row>
    <row r="269" spans="1:5" x14ac:dyDescent="0.25">
      <c r="A269" s="2">
        <v>259</v>
      </c>
      <c r="B269" s="4">
        <v>170804130341</v>
      </c>
      <c r="C269" s="121">
        <v>36.153846153846153</v>
      </c>
      <c r="E269" s="121">
        <v>32.352941176470587</v>
      </c>
    </row>
    <row r="270" spans="1:5" x14ac:dyDescent="0.25">
      <c r="A270" s="2">
        <v>260</v>
      </c>
      <c r="B270" s="4">
        <v>170804130342</v>
      </c>
      <c r="C270" s="121">
        <v>36.153846153846153</v>
      </c>
      <c r="E270" s="121">
        <v>24.705882352941178</v>
      </c>
    </row>
    <row r="271" spans="1:5" x14ac:dyDescent="0.25">
      <c r="A271" s="2">
        <v>261</v>
      </c>
      <c r="B271" s="4">
        <v>170804130343</v>
      </c>
      <c r="C271" s="121">
        <v>39.230769230769234</v>
      </c>
      <c r="E271" s="121">
        <v>30.588235294117649</v>
      </c>
    </row>
    <row r="272" spans="1:5" x14ac:dyDescent="0.25">
      <c r="A272" s="2">
        <v>262</v>
      </c>
      <c r="B272" s="4">
        <v>170804130344</v>
      </c>
      <c r="C272" s="121">
        <v>33.846153846153847</v>
      </c>
      <c r="E272" s="121">
        <v>28.235294117647058</v>
      </c>
    </row>
    <row r="273" spans="1:7" x14ac:dyDescent="0.25">
      <c r="A273" s="2">
        <v>263</v>
      </c>
      <c r="B273" s="4">
        <v>170804130345</v>
      </c>
      <c r="C273" s="121">
        <v>35.384615384615387</v>
      </c>
      <c r="E273" s="121">
        <v>24.117647058823529</v>
      </c>
    </row>
    <row r="274" spans="1:7" x14ac:dyDescent="0.25">
      <c r="A274" s="2">
        <v>264</v>
      </c>
      <c r="B274" s="4">
        <v>170804130346</v>
      </c>
      <c r="C274" s="121">
        <v>36.92307692307692</v>
      </c>
      <c r="E274" s="121">
        <v>25.294117647058822</v>
      </c>
    </row>
    <row r="275" spans="1:7" x14ac:dyDescent="0.25">
      <c r="A275" s="2">
        <v>265</v>
      </c>
      <c r="B275" s="4">
        <v>170804130347</v>
      </c>
      <c r="C275" s="121">
        <v>35.384615384615387</v>
      </c>
      <c r="E275" s="121">
        <v>29.411764705882351</v>
      </c>
    </row>
    <row r="276" spans="1:7" x14ac:dyDescent="0.25">
      <c r="A276" s="2">
        <v>266</v>
      </c>
      <c r="B276" s="4">
        <v>170804130348</v>
      </c>
      <c r="C276" s="121">
        <v>36.153846153846153</v>
      </c>
      <c r="E276" s="121">
        <v>25.882352941176471</v>
      </c>
    </row>
    <row r="277" spans="1:7" x14ac:dyDescent="0.25">
      <c r="A277" s="2">
        <v>267</v>
      </c>
      <c r="B277" s="4">
        <v>170804130349</v>
      </c>
      <c r="C277" s="121">
        <v>40.769230769230766</v>
      </c>
      <c r="E277" s="121">
        <v>31.764705882352942</v>
      </c>
    </row>
    <row r="278" spans="1:7" x14ac:dyDescent="0.25">
      <c r="A278" s="2">
        <v>268</v>
      </c>
      <c r="B278" s="4">
        <v>170804130350</v>
      </c>
      <c r="C278" s="121">
        <v>40.769230769230766</v>
      </c>
      <c r="E278" s="121">
        <v>31.764705882352942</v>
      </c>
    </row>
    <row r="279" spans="1:7" x14ac:dyDescent="0.25">
      <c r="A279" s="2">
        <v>269</v>
      </c>
      <c r="B279" s="4">
        <v>170804130351</v>
      </c>
      <c r="C279" s="121">
        <v>38.46153846153846</v>
      </c>
      <c r="E279" s="121">
        <v>29.411764705882351</v>
      </c>
    </row>
    <row r="280" spans="1:7" x14ac:dyDescent="0.25">
      <c r="A280" s="2">
        <v>270</v>
      </c>
      <c r="B280" s="4">
        <v>170804130353</v>
      </c>
      <c r="C280" s="121">
        <v>37.692307692307693</v>
      </c>
      <c r="E280" s="121">
        <v>30.588235294117649</v>
      </c>
    </row>
    <row r="281" spans="1:7" x14ac:dyDescent="0.25">
      <c r="A281" s="2">
        <v>271</v>
      </c>
      <c r="B281" s="4">
        <v>170804130354</v>
      </c>
      <c r="C281" s="121">
        <v>36.153846153846153</v>
      </c>
      <c r="E281" s="121">
        <v>25.882352941176471</v>
      </c>
    </row>
    <row r="282" spans="1:7" x14ac:dyDescent="0.25">
      <c r="A282" s="2">
        <v>272</v>
      </c>
      <c r="B282" s="4">
        <v>170804130356</v>
      </c>
      <c r="C282" s="121">
        <v>41.53846153846154</v>
      </c>
      <c r="D282" s="1"/>
      <c r="E282" s="121">
        <v>31.764705882352942</v>
      </c>
      <c r="F282" s="1"/>
      <c r="G282" s="1"/>
    </row>
    <row r="283" spans="1:7" x14ac:dyDescent="0.25">
      <c r="A283" s="2">
        <v>273</v>
      </c>
      <c r="B283" s="4">
        <v>170804130357</v>
      </c>
      <c r="C283" s="121">
        <v>36.153846153846153</v>
      </c>
      <c r="D283" s="1"/>
      <c r="E283" s="121">
        <v>29.411764705882351</v>
      </c>
      <c r="F283" s="1"/>
      <c r="G283" s="1"/>
    </row>
    <row r="284" spans="1:7" x14ac:dyDescent="0.25">
      <c r="A284" s="2">
        <v>274</v>
      </c>
      <c r="B284" s="4">
        <v>170804130358</v>
      </c>
      <c r="C284" s="121">
        <v>35.384615384615387</v>
      </c>
      <c r="D284" s="1"/>
      <c r="E284" s="121">
        <v>29.411764705882351</v>
      </c>
      <c r="F284" s="1"/>
      <c r="G284" s="1"/>
    </row>
    <row r="285" spans="1:7" x14ac:dyDescent="0.25">
      <c r="A285" s="2">
        <v>275</v>
      </c>
      <c r="B285" s="4">
        <v>170804130359</v>
      </c>
      <c r="C285" s="121">
        <v>41.53846153846154</v>
      </c>
      <c r="D285" s="1"/>
      <c r="E285" s="121">
        <v>29.411764705882351</v>
      </c>
      <c r="F285" s="1"/>
      <c r="G285" s="1"/>
    </row>
    <row r="286" spans="1:7" x14ac:dyDescent="0.25">
      <c r="A286" s="2">
        <v>276</v>
      </c>
      <c r="B286" s="4">
        <v>170804130360</v>
      </c>
      <c r="C286" s="121">
        <v>41.53846153846154</v>
      </c>
      <c r="D286" s="1"/>
      <c r="E286" s="121">
        <v>32.352941176470587</v>
      </c>
      <c r="F286" s="1"/>
      <c r="G286" s="1"/>
    </row>
    <row r="287" spans="1:7" x14ac:dyDescent="0.25">
      <c r="A287" s="2">
        <v>277</v>
      </c>
      <c r="B287" s="4">
        <v>170804130361</v>
      </c>
      <c r="C287" s="121">
        <v>35.384615384615387</v>
      </c>
      <c r="D287" s="1"/>
      <c r="E287" s="121">
        <v>25.294117647058822</v>
      </c>
      <c r="F287" s="1"/>
      <c r="G287" s="1"/>
    </row>
    <row r="288" spans="1:7" x14ac:dyDescent="0.25">
      <c r="A288" s="2">
        <v>278</v>
      </c>
      <c r="B288" s="4">
        <v>170804130362</v>
      </c>
      <c r="C288" s="121">
        <v>40.769230769230766</v>
      </c>
      <c r="D288" s="1"/>
      <c r="E288" s="121">
        <v>31.176470588235293</v>
      </c>
      <c r="F288" s="1"/>
      <c r="G288" s="1"/>
    </row>
    <row r="289" spans="1:7" x14ac:dyDescent="0.25">
      <c r="A289" s="2">
        <v>279</v>
      </c>
      <c r="B289" s="4">
        <v>170804130363</v>
      </c>
      <c r="C289" s="121">
        <v>37.692307692307693</v>
      </c>
      <c r="D289" s="1"/>
      <c r="E289" s="121">
        <v>27.058823529411764</v>
      </c>
      <c r="F289" s="1"/>
      <c r="G289" s="1"/>
    </row>
    <row r="290" spans="1:7" x14ac:dyDescent="0.25">
      <c r="A290" s="2">
        <v>280</v>
      </c>
      <c r="B290" s="4">
        <v>170804130364</v>
      </c>
      <c r="C290" s="121">
        <v>37.692307692307693</v>
      </c>
      <c r="D290" s="1"/>
      <c r="E290" s="121">
        <v>28.823529411764707</v>
      </c>
      <c r="F290" s="1"/>
      <c r="G290" s="1"/>
    </row>
    <row r="291" spans="1:7" x14ac:dyDescent="0.25">
      <c r="A291" s="2">
        <v>281</v>
      </c>
      <c r="B291" s="4">
        <v>170804130365</v>
      </c>
      <c r="C291" s="121">
        <v>36.153846153846153</v>
      </c>
      <c r="D291" s="1"/>
      <c r="E291" s="121">
        <v>34.705882352941174</v>
      </c>
      <c r="F291" s="1"/>
      <c r="G291" s="1"/>
    </row>
    <row r="292" spans="1:7" x14ac:dyDescent="0.25">
      <c r="B292" s="1"/>
      <c r="C292" s="1"/>
      <c r="D292" s="1"/>
      <c r="E292" s="1"/>
      <c r="F292" s="1"/>
      <c r="G292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2493D-F705-4B66-A610-4105CE477313}">
  <dimension ref="A1:W292"/>
  <sheetViews>
    <sheetView topLeftCell="H1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204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205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206</v>
      </c>
      <c r="B5" s="173"/>
      <c r="C5" s="173"/>
      <c r="D5" s="173"/>
      <c r="E5" s="174"/>
      <c r="F5" s="69"/>
      <c r="G5" s="26" t="s">
        <v>38</v>
      </c>
      <c r="H5" s="40">
        <f>D12</f>
        <v>85.663082437275989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89.247311827956992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87.45519713261649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170804130001</v>
      </c>
      <c r="C11" s="121">
        <v>40</v>
      </c>
      <c r="D11" s="3">
        <f>COUNTIF(C11:C281,"&gt;="&amp;D10)</f>
        <v>239</v>
      </c>
      <c r="E11" s="121">
        <v>33.333333333333336</v>
      </c>
      <c r="F11" s="95">
        <f>COUNTIF(E11:E281,"&gt;="&amp;F10)</f>
        <v>249</v>
      </c>
      <c r="G11" s="108" t="s">
        <v>5</v>
      </c>
      <c r="H11" s="26">
        <v>3</v>
      </c>
      <c r="I11" s="26">
        <v>3</v>
      </c>
      <c r="J11" s="15">
        <v>1</v>
      </c>
      <c r="K11" s="15">
        <v>2</v>
      </c>
      <c r="L11" s="15">
        <v>2</v>
      </c>
      <c r="M11" s="15">
        <v>2</v>
      </c>
      <c r="N11" s="15">
        <v>1</v>
      </c>
      <c r="O11" s="15">
        <v>3</v>
      </c>
      <c r="P11" s="15">
        <v>1</v>
      </c>
      <c r="Q11" s="15">
        <v>3</v>
      </c>
      <c r="R11" s="15">
        <v>1</v>
      </c>
      <c r="S11" s="15">
        <v>1</v>
      </c>
      <c r="T11" s="15">
        <v>1</v>
      </c>
    </row>
    <row r="12" spans="1:23" ht="24.95" customHeight="1" x14ac:dyDescent="0.25">
      <c r="A12" s="2">
        <v>2</v>
      </c>
      <c r="B12" s="4">
        <v>170804130004</v>
      </c>
      <c r="C12" s="121">
        <v>37.5</v>
      </c>
      <c r="D12" s="96">
        <f>(239/279)*100</f>
        <v>85.663082437275989</v>
      </c>
      <c r="E12" s="121">
        <v>46.666666666666664</v>
      </c>
      <c r="F12" s="97">
        <f>(249/279)*100</f>
        <v>89.247311827956992</v>
      </c>
      <c r="G12" s="108" t="s">
        <v>4</v>
      </c>
      <c r="H12" s="16">
        <v>3</v>
      </c>
      <c r="I12" s="16">
        <v>3</v>
      </c>
      <c r="J12" s="15">
        <v>1</v>
      </c>
      <c r="K12" s="15">
        <v>2</v>
      </c>
      <c r="L12" s="15">
        <v>2</v>
      </c>
      <c r="M12" s="15">
        <v>1</v>
      </c>
      <c r="N12" s="15">
        <v>1</v>
      </c>
      <c r="O12" s="15">
        <v>3</v>
      </c>
      <c r="P12" s="15">
        <v>1</v>
      </c>
      <c r="Q12" s="15">
        <v>3</v>
      </c>
      <c r="R12" s="15">
        <v>1</v>
      </c>
      <c r="S12" s="15">
        <v>1</v>
      </c>
      <c r="T12" s="15">
        <v>1</v>
      </c>
    </row>
    <row r="13" spans="1:23" ht="24.95" customHeight="1" x14ac:dyDescent="0.25">
      <c r="A13" s="2">
        <v>3</v>
      </c>
      <c r="B13" s="4">
        <v>170804130005</v>
      </c>
      <c r="C13" s="121">
        <v>42.5</v>
      </c>
      <c r="D13" s="3"/>
      <c r="E13" s="121">
        <v>38.333333333333336</v>
      </c>
      <c r="F13" s="109"/>
      <c r="G13" s="108" t="s">
        <v>3</v>
      </c>
      <c r="H13" s="16">
        <v>3</v>
      </c>
      <c r="I13" s="16">
        <v>3</v>
      </c>
      <c r="J13" s="15">
        <v>1</v>
      </c>
      <c r="K13" s="15">
        <v>1</v>
      </c>
      <c r="L13" s="15">
        <v>1</v>
      </c>
      <c r="M13" s="15">
        <v>2</v>
      </c>
      <c r="N13" s="15">
        <v>1</v>
      </c>
      <c r="O13" s="15">
        <v>3</v>
      </c>
      <c r="P13" s="15">
        <v>1</v>
      </c>
      <c r="Q13" s="15">
        <v>3</v>
      </c>
      <c r="R13" s="15">
        <v>2</v>
      </c>
      <c r="S13" s="15">
        <v>1</v>
      </c>
      <c r="T13" s="15">
        <v>2</v>
      </c>
    </row>
    <row r="14" spans="1:23" ht="35.450000000000003" customHeight="1" x14ac:dyDescent="0.25">
      <c r="A14" s="2">
        <v>4</v>
      </c>
      <c r="B14" s="4">
        <v>170804130006</v>
      </c>
      <c r="C14" s="121">
        <v>40</v>
      </c>
      <c r="D14" s="3"/>
      <c r="E14" s="121">
        <v>36.666666666666664</v>
      </c>
      <c r="F14" s="109"/>
      <c r="G14" s="108" t="s">
        <v>87</v>
      </c>
      <c r="H14" s="16">
        <v>3</v>
      </c>
      <c r="I14" s="16">
        <v>3</v>
      </c>
      <c r="J14" s="15">
        <v>2</v>
      </c>
      <c r="K14" s="15">
        <v>2</v>
      </c>
      <c r="L14" s="15">
        <v>2</v>
      </c>
      <c r="M14" s="15">
        <v>2</v>
      </c>
      <c r="N14" s="15">
        <v>1</v>
      </c>
      <c r="O14" s="15">
        <v>3</v>
      </c>
      <c r="P14" s="15">
        <v>1</v>
      </c>
      <c r="Q14" s="15">
        <v>3</v>
      </c>
      <c r="R14" s="15">
        <v>2</v>
      </c>
      <c r="S14" s="15">
        <v>1</v>
      </c>
      <c r="T14" s="15">
        <v>2</v>
      </c>
    </row>
    <row r="15" spans="1:23" ht="38.1" customHeight="1" x14ac:dyDescent="0.25">
      <c r="A15" s="2">
        <v>5</v>
      </c>
      <c r="B15" s="4">
        <v>170804130009</v>
      </c>
      <c r="C15" s="121">
        <v>32.5</v>
      </c>
      <c r="D15" s="3"/>
      <c r="E15" s="121">
        <v>40</v>
      </c>
      <c r="F15" s="109"/>
      <c r="G15" s="101" t="s">
        <v>2</v>
      </c>
      <c r="H15" s="52">
        <f>AVERAGE(H11:H14)</f>
        <v>3</v>
      </c>
      <c r="I15" s="52">
        <f t="shared" ref="I15:T15" si="0">AVERAGE(I11:I14)</f>
        <v>3</v>
      </c>
      <c r="J15" s="52">
        <f t="shared" si="0"/>
        <v>1.25</v>
      </c>
      <c r="K15" s="52">
        <f t="shared" si="0"/>
        <v>1.75</v>
      </c>
      <c r="L15" s="52">
        <f t="shared" si="0"/>
        <v>1.75</v>
      </c>
      <c r="M15" s="52">
        <f t="shared" si="0"/>
        <v>1.75</v>
      </c>
      <c r="N15" s="52">
        <f t="shared" si="0"/>
        <v>1</v>
      </c>
      <c r="O15" s="52">
        <f t="shared" si="0"/>
        <v>3</v>
      </c>
      <c r="P15" s="52">
        <f t="shared" si="0"/>
        <v>1</v>
      </c>
      <c r="Q15" s="52">
        <f t="shared" si="0"/>
        <v>3</v>
      </c>
      <c r="R15" s="52">
        <f t="shared" si="0"/>
        <v>1.5</v>
      </c>
      <c r="S15" s="52">
        <f t="shared" si="0"/>
        <v>1</v>
      </c>
      <c r="T15" s="52">
        <f t="shared" si="0"/>
        <v>1.5</v>
      </c>
    </row>
    <row r="16" spans="1:23" ht="24.95" customHeight="1" x14ac:dyDescent="0.25">
      <c r="A16" s="2">
        <v>6</v>
      </c>
      <c r="B16" s="4">
        <v>170804130010</v>
      </c>
      <c r="C16" s="121">
        <v>30</v>
      </c>
      <c r="D16" s="3"/>
      <c r="E16" s="121">
        <v>35</v>
      </c>
      <c r="F16" s="109"/>
      <c r="G16" s="102" t="s">
        <v>1</v>
      </c>
      <c r="H16" s="59">
        <f>(87.46*H15)/100</f>
        <v>2.6238000000000001</v>
      </c>
      <c r="I16" s="59">
        <f t="shared" ref="I16:S16" si="1">(87.46*I15)/100</f>
        <v>2.6238000000000001</v>
      </c>
      <c r="J16" s="59">
        <f t="shared" si="1"/>
        <v>1.0932499999999998</v>
      </c>
      <c r="K16" s="59">
        <f t="shared" si="1"/>
        <v>1.5305499999999999</v>
      </c>
      <c r="L16" s="59">
        <f t="shared" si="1"/>
        <v>1.5305499999999999</v>
      </c>
      <c r="M16" s="59">
        <f t="shared" si="1"/>
        <v>1.5305499999999999</v>
      </c>
      <c r="N16" s="59">
        <f t="shared" si="1"/>
        <v>0.87459999999999993</v>
      </c>
      <c r="O16" s="59">
        <f t="shared" si="1"/>
        <v>2.6238000000000001</v>
      </c>
      <c r="P16" s="59">
        <f t="shared" si="1"/>
        <v>0.87459999999999993</v>
      </c>
      <c r="Q16" s="59">
        <f t="shared" si="1"/>
        <v>2.6238000000000001</v>
      </c>
      <c r="R16" s="59">
        <f t="shared" si="1"/>
        <v>1.3119000000000001</v>
      </c>
      <c r="S16" s="59">
        <f t="shared" si="1"/>
        <v>0.87459999999999993</v>
      </c>
      <c r="T16" s="59">
        <f>(87.46*T15)/100</f>
        <v>1.3119000000000001</v>
      </c>
    </row>
    <row r="17" spans="1:22" ht="41.1" customHeight="1" x14ac:dyDescent="0.25">
      <c r="A17" s="2">
        <v>7</v>
      </c>
      <c r="B17" s="4">
        <v>170804130012</v>
      </c>
      <c r="C17" s="121">
        <v>35</v>
      </c>
      <c r="D17" s="3"/>
      <c r="E17" s="121">
        <v>40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40</v>
      </c>
      <c r="D18" s="3"/>
      <c r="E18" s="121">
        <v>40</v>
      </c>
      <c r="F18" s="49"/>
    </row>
    <row r="19" spans="1:22" ht="24.95" customHeight="1" x14ac:dyDescent="0.25">
      <c r="A19" s="2">
        <v>9</v>
      </c>
      <c r="B19" s="4">
        <v>170804130021</v>
      </c>
      <c r="C19" s="121">
        <v>42.5</v>
      </c>
      <c r="D19" s="3"/>
      <c r="E19" s="121">
        <v>41.666666666666664</v>
      </c>
      <c r="F19" s="49"/>
    </row>
    <row r="20" spans="1:22" ht="24.95" customHeight="1" x14ac:dyDescent="0.25">
      <c r="A20" s="2">
        <v>10</v>
      </c>
      <c r="B20" s="4">
        <v>170804130022</v>
      </c>
      <c r="C20" s="121">
        <v>22.5</v>
      </c>
      <c r="D20" s="3"/>
      <c r="E20" s="121">
        <v>30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21">
        <v>42.5</v>
      </c>
      <c r="D21" s="3"/>
      <c r="E21" s="121">
        <v>43.333333333333336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21">
        <v>37.5</v>
      </c>
      <c r="D22" s="3"/>
      <c r="E22" s="121">
        <v>36.666666666666664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21">
        <v>35</v>
      </c>
      <c r="D23" s="3"/>
      <c r="E23" s="121">
        <v>26.666666666666668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121">
        <v>32.5</v>
      </c>
      <c r="D24" s="3"/>
      <c r="E24" s="121">
        <v>35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121">
        <v>22.5</v>
      </c>
      <c r="D25" s="112"/>
      <c r="E25" s="121">
        <v>40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21">
        <v>32.5</v>
      </c>
      <c r="D26" s="3"/>
      <c r="E26" s="121">
        <v>41.666666666666664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37.5</v>
      </c>
      <c r="D27" s="3"/>
      <c r="E27" s="121">
        <v>43.333333333333336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35</v>
      </c>
      <c r="D28" s="3"/>
      <c r="E28" s="121">
        <v>40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40</v>
      </c>
      <c r="D29" s="3"/>
      <c r="E29" s="121">
        <v>31.666666666666668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32.5</v>
      </c>
      <c r="D30" s="3"/>
      <c r="E30" s="121">
        <v>30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32.5</v>
      </c>
      <c r="D31" s="3"/>
      <c r="E31" s="121">
        <v>35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32.5</v>
      </c>
      <c r="D32" s="3"/>
      <c r="E32" s="121">
        <v>40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42.5</v>
      </c>
      <c r="D33" s="3"/>
      <c r="E33" s="121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25</v>
      </c>
      <c r="D34" s="3"/>
      <c r="E34" s="121">
        <v>28.333333333333332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121">
        <v>40</v>
      </c>
      <c r="D35" s="3"/>
      <c r="E35" s="121">
        <v>35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121">
        <v>40</v>
      </c>
      <c r="D36" s="3"/>
      <c r="E36" s="121">
        <v>45</v>
      </c>
      <c r="F36" s="49"/>
    </row>
    <row r="37" spans="1:23" ht="24.95" customHeight="1" x14ac:dyDescent="0.25">
      <c r="A37" s="2">
        <v>27</v>
      </c>
      <c r="B37" s="4">
        <v>170804130057</v>
      </c>
      <c r="C37" s="121">
        <v>32.5</v>
      </c>
      <c r="D37" s="3"/>
      <c r="E37" s="121">
        <v>38.333333333333336</v>
      </c>
      <c r="F37" s="49"/>
    </row>
    <row r="38" spans="1:23" ht="24.95" customHeight="1" x14ac:dyDescent="0.25">
      <c r="A38" s="2">
        <v>28</v>
      </c>
      <c r="B38" s="4">
        <v>170804130058</v>
      </c>
      <c r="C38" s="121">
        <v>37.5</v>
      </c>
      <c r="D38" s="3"/>
      <c r="E38" s="121">
        <v>30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121">
        <v>32.5</v>
      </c>
      <c r="D39" s="3"/>
      <c r="E39" s="121">
        <v>26.666666666666668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21">
        <v>42.5</v>
      </c>
      <c r="D40" s="3"/>
      <c r="E40" s="121">
        <v>33.333333333333336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40</v>
      </c>
      <c r="D41" s="3"/>
      <c r="E41" s="121">
        <v>40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42.5</v>
      </c>
      <c r="D42" s="3"/>
      <c r="E42" s="121">
        <v>45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37.5</v>
      </c>
      <c r="D43" s="3"/>
      <c r="E43" s="121">
        <v>43.333333333333336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22.5</v>
      </c>
      <c r="D44" s="3"/>
      <c r="E44" s="121">
        <v>38.333333333333336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27.5</v>
      </c>
      <c r="D45" s="3"/>
      <c r="E45" s="121">
        <v>31.666666666666668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42.5</v>
      </c>
      <c r="D46" s="3"/>
      <c r="E46" s="121">
        <v>38.333333333333336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45</v>
      </c>
      <c r="D47" s="3"/>
      <c r="E47" s="121">
        <v>41.666666666666664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45</v>
      </c>
      <c r="D48" s="3"/>
      <c r="E48" s="121">
        <v>45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45</v>
      </c>
      <c r="D49" s="3"/>
      <c r="E49" s="121">
        <v>31.666666666666668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121">
        <v>40</v>
      </c>
      <c r="D50" s="3"/>
      <c r="E50" s="121">
        <v>46.666666666666664</v>
      </c>
      <c r="F50" s="49"/>
    </row>
    <row r="51" spans="1:22" ht="24.95" customHeight="1" x14ac:dyDescent="0.25">
      <c r="A51" s="2">
        <v>41</v>
      </c>
      <c r="B51" s="4">
        <v>170804130076</v>
      </c>
      <c r="C51" s="121">
        <v>37.5</v>
      </c>
      <c r="D51" s="3"/>
      <c r="E51" s="121">
        <v>43.333333333333336</v>
      </c>
      <c r="F51" s="49"/>
    </row>
    <row r="52" spans="1:22" ht="24.95" customHeight="1" x14ac:dyDescent="0.25">
      <c r="A52" s="2">
        <v>42</v>
      </c>
      <c r="B52" s="4">
        <v>170804130077</v>
      </c>
      <c r="C52" s="121">
        <v>35</v>
      </c>
      <c r="D52" s="112"/>
      <c r="E52" s="121">
        <v>30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121">
        <v>40</v>
      </c>
      <c r="D53" s="112"/>
      <c r="E53" s="121">
        <v>40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21">
        <v>37.5</v>
      </c>
      <c r="D54" s="3"/>
      <c r="E54" s="121">
        <v>35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37.5</v>
      </c>
      <c r="D55" s="3"/>
      <c r="E55" s="121">
        <v>38.333333333333336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37.5</v>
      </c>
      <c r="D56" s="3"/>
      <c r="E56" s="121">
        <v>38.333333333333336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35</v>
      </c>
      <c r="D57" s="3"/>
      <c r="E57" s="121">
        <v>28.333333333333332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40</v>
      </c>
      <c r="D58" s="3"/>
      <c r="E58" s="121">
        <v>36.666666666666664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30</v>
      </c>
      <c r="D59" s="3"/>
      <c r="E59" s="121">
        <v>36.666666666666664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35</v>
      </c>
      <c r="D60" s="3"/>
      <c r="E60" s="121">
        <v>43.333333333333336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32.5</v>
      </c>
      <c r="D61" s="3"/>
      <c r="E61" s="121">
        <v>43.333333333333336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35</v>
      </c>
      <c r="D62" s="3"/>
      <c r="E62" s="121">
        <v>38.333333333333336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32.5</v>
      </c>
      <c r="D63" s="3"/>
      <c r="E63" s="121">
        <v>41.666666666666664</v>
      </c>
      <c r="F63" s="49"/>
    </row>
    <row r="64" spans="1:22" ht="24.95" customHeight="1" x14ac:dyDescent="0.25">
      <c r="A64" s="2">
        <v>54</v>
      </c>
      <c r="B64" s="4">
        <v>170804130091</v>
      </c>
      <c r="C64" s="121">
        <v>42.5</v>
      </c>
      <c r="D64" s="3"/>
      <c r="E64" s="121">
        <v>43.333333333333336</v>
      </c>
      <c r="F64" s="49"/>
    </row>
    <row r="65" spans="1:9" ht="24.95" customHeight="1" x14ac:dyDescent="0.25">
      <c r="A65" s="2">
        <v>55</v>
      </c>
      <c r="B65" s="4">
        <v>170804130092</v>
      </c>
      <c r="C65" s="121">
        <v>35</v>
      </c>
      <c r="D65" s="3"/>
      <c r="E65" s="121">
        <v>36.666666666666664</v>
      </c>
      <c r="F65" s="49"/>
    </row>
    <row r="66" spans="1:9" ht="24.95" customHeight="1" x14ac:dyDescent="0.25">
      <c r="A66" s="2">
        <v>56</v>
      </c>
      <c r="B66" s="4">
        <v>170804130093</v>
      </c>
      <c r="C66" s="121">
        <v>30</v>
      </c>
      <c r="D66" s="3"/>
      <c r="E66" s="121">
        <v>33.333333333333336</v>
      </c>
      <c r="F66" s="49"/>
    </row>
    <row r="67" spans="1:9" ht="24.95" customHeight="1" x14ac:dyDescent="0.25">
      <c r="A67" s="2">
        <v>57</v>
      </c>
      <c r="B67" s="4">
        <v>170804130094</v>
      </c>
      <c r="C67" s="121">
        <v>32.5</v>
      </c>
      <c r="D67" s="3"/>
      <c r="E67" s="121">
        <v>28.333333333333332</v>
      </c>
      <c r="F67" s="49"/>
    </row>
    <row r="68" spans="1:9" ht="24.95" customHeight="1" x14ac:dyDescent="0.25">
      <c r="A68" s="2">
        <v>58</v>
      </c>
      <c r="B68" s="4">
        <v>170804130096</v>
      </c>
      <c r="C68" s="121">
        <v>0</v>
      </c>
      <c r="D68" s="3"/>
      <c r="E68" s="121">
        <v>0</v>
      </c>
      <c r="F68" s="49"/>
    </row>
    <row r="69" spans="1:9" ht="24.95" customHeight="1" x14ac:dyDescent="0.25">
      <c r="A69" s="2">
        <v>59</v>
      </c>
      <c r="B69" s="4">
        <v>170804130097</v>
      </c>
      <c r="C69" s="121">
        <v>37.5</v>
      </c>
      <c r="D69" s="3"/>
      <c r="E69" s="121">
        <v>43.333333333333336</v>
      </c>
      <c r="F69" s="49"/>
    </row>
    <row r="70" spans="1:9" ht="24.95" customHeight="1" x14ac:dyDescent="0.25">
      <c r="A70" s="2">
        <v>60</v>
      </c>
      <c r="B70" s="4">
        <v>170804130099</v>
      </c>
      <c r="C70" s="121">
        <v>37.5</v>
      </c>
      <c r="D70" s="3"/>
      <c r="E70" s="121">
        <v>38.333333333333336</v>
      </c>
      <c r="F70" s="49"/>
    </row>
    <row r="71" spans="1:9" ht="24.95" customHeight="1" x14ac:dyDescent="0.25">
      <c r="A71" s="2">
        <v>61</v>
      </c>
      <c r="B71" s="4">
        <v>170804130101</v>
      </c>
      <c r="C71" s="121">
        <v>27.5</v>
      </c>
      <c r="D71" s="3"/>
      <c r="E71" s="121">
        <v>40</v>
      </c>
      <c r="F71" s="49"/>
    </row>
    <row r="72" spans="1:9" ht="24.95" customHeight="1" x14ac:dyDescent="0.25">
      <c r="A72" s="2">
        <v>62</v>
      </c>
      <c r="B72" s="4">
        <v>170804130102</v>
      </c>
      <c r="C72" s="121">
        <v>40</v>
      </c>
      <c r="D72" s="3"/>
      <c r="E72" s="121">
        <v>38.333333333333336</v>
      </c>
      <c r="F72" s="49"/>
    </row>
    <row r="73" spans="1:9" ht="24.95" customHeight="1" x14ac:dyDescent="0.25">
      <c r="A73" s="2">
        <v>63</v>
      </c>
      <c r="B73" s="4">
        <v>170804130103</v>
      </c>
      <c r="C73" s="121">
        <v>42.5</v>
      </c>
      <c r="D73" s="3"/>
      <c r="E73" s="121">
        <v>45</v>
      </c>
      <c r="F73" s="49"/>
    </row>
    <row r="74" spans="1:9" ht="24.95" customHeight="1" x14ac:dyDescent="0.25">
      <c r="A74" s="2">
        <v>64</v>
      </c>
      <c r="B74" s="4">
        <v>170804130104</v>
      </c>
      <c r="C74" s="121">
        <v>42.5</v>
      </c>
      <c r="D74" s="3"/>
      <c r="E74" s="121">
        <v>38.333333333333336</v>
      </c>
      <c r="F74" s="49"/>
    </row>
    <row r="75" spans="1:9" ht="24.95" customHeight="1" x14ac:dyDescent="0.25">
      <c r="A75" s="2">
        <v>65</v>
      </c>
      <c r="B75" s="4">
        <v>170804130105</v>
      </c>
      <c r="C75" s="121">
        <v>25</v>
      </c>
      <c r="D75" s="3"/>
      <c r="E75" s="121">
        <v>26.666666666666668</v>
      </c>
      <c r="F75" s="49"/>
    </row>
    <row r="76" spans="1:9" ht="24.95" customHeight="1" x14ac:dyDescent="0.25">
      <c r="A76" s="2">
        <v>66</v>
      </c>
      <c r="B76" s="4">
        <v>170804130106</v>
      </c>
      <c r="C76" s="121">
        <v>37.5</v>
      </c>
      <c r="D76" s="3"/>
      <c r="E76" s="121">
        <v>43.333333333333336</v>
      </c>
      <c r="F76" s="49"/>
    </row>
    <row r="77" spans="1:9" ht="24.95" customHeight="1" x14ac:dyDescent="0.25">
      <c r="A77" s="2">
        <v>67</v>
      </c>
      <c r="B77" s="4">
        <v>170804130107</v>
      </c>
      <c r="C77" s="121">
        <v>37.5</v>
      </c>
      <c r="D77" s="3"/>
      <c r="E77" s="121">
        <v>46.666666666666664</v>
      </c>
      <c r="F77" s="49"/>
    </row>
    <row r="78" spans="1:9" ht="24.95" customHeight="1" x14ac:dyDescent="0.25">
      <c r="A78" s="2">
        <v>68</v>
      </c>
      <c r="B78" s="4">
        <v>170804130108</v>
      </c>
      <c r="C78" s="121">
        <v>27.5</v>
      </c>
      <c r="D78" s="3"/>
      <c r="E78" s="121">
        <v>36.666666666666664</v>
      </c>
      <c r="F78" s="49"/>
    </row>
    <row r="79" spans="1:9" ht="24.95" customHeight="1" x14ac:dyDescent="0.25">
      <c r="A79" s="2">
        <v>69</v>
      </c>
      <c r="B79" s="4">
        <v>170804130109</v>
      </c>
      <c r="C79" s="121">
        <v>25</v>
      </c>
      <c r="D79" s="3"/>
      <c r="E79" s="121">
        <v>35</v>
      </c>
      <c r="F79" s="49"/>
      <c r="G79" s="5"/>
    </row>
    <row r="80" spans="1:9" ht="24.95" customHeight="1" x14ac:dyDescent="0.25">
      <c r="A80" s="2">
        <v>70</v>
      </c>
      <c r="B80" s="4">
        <v>170804130110</v>
      </c>
      <c r="C80" s="121">
        <v>40</v>
      </c>
      <c r="D80" s="112"/>
      <c r="E80" s="121">
        <v>40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170804130112</v>
      </c>
      <c r="C81" s="121">
        <v>42.5</v>
      </c>
      <c r="D81" s="112"/>
      <c r="E81" s="121">
        <v>35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170804130113</v>
      </c>
      <c r="C82" s="121">
        <v>42.5</v>
      </c>
      <c r="D82" s="3"/>
      <c r="E82" s="121">
        <v>41.666666666666664</v>
      </c>
      <c r="F82" s="49"/>
      <c r="G82" s="5"/>
      <c r="H82"/>
      <c r="I82"/>
    </row>
    <row r="83" spans="1:23" x14ac:dyDescent="0.25">
      <c r="A83" s="2">
        <v>73</v>
      </c>
      <c r="B83" s="4">
        <v>170804130117</v>
      </c>
      <c r="C83" s="121">
        <v>40</v>
      </c>
      <c r="D83" s="5"/>
      <c r="E83" s="121">
        <v>45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170804130118</v>
      </c>
      <c r="C84" s="121">
        <v>37.5</v>
      </c>
      <c r="D84" s="115"/>
      <c r="E84" s="121">
        <v>40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170804130119</v>
      </c>
      <c r="C85" s="121">
        <v>25</v>
      </c>
      <c r="D85" s="5"/>
      <c r="E85" s="121">
        <v>28.333333333333332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170804130120</v>
      </c>
      <c r="C86" s="121">
        <v>37.5</v>
      </c>
      <c r="D86" s="116"/>
      <c r="E86" s="121">
        <v>43.333333333333336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170804130123</v>
      </c>
      <c r="C87" s="121">
        <v>30</v>
      </c>
      <c r="D87" s="5"/>
      <c r="E87" s="121">
        <v>43.333333333333336</v>
      </c>
      <c r="F87" s="5"/>
      <c r="G87" s="5"/>
      <c r="H87"/>
      <c r="I87"/>
    </row>
    <row r="88" spans="1:23" x14ac:dyDescent="0.25">
      <c r="A88" s="2">
        <v>78</v>
      </c>
      <c r="B88" s="4">
        <v>170804130124</v>
      </c>
      <c r="C88" s="121">
        <v>15</v>
      </c>
      <c r="D88" s="5"/>
      <c r="E88" s="121">
        <v>40</v>
      </c>
      <c r="F88" s="5"/>
      <c r="G88" s="5"/>
      <c r="H88"/>
      <c r="I88"/>
    </row>
    <row r="89" spans="1:23" x14ac:dyDescent="0.25">
      <c r="A89" s="2">
        <v>79</v>
      </c>
      <c r="B89" s="4">
        <v>170804130125</v>
      </c>
      <c r="C89" s="121">
        <v>40</v>
      </c>
      <c r="D89" s="5"/>
      <c r="E89" s="121">
        <v>36.666666666666664</v>
      </c>
      <c r="F89" s="5"/>
      <c r="G89" s="5"/>
      <c r="H89"/>
      <c r="I89"/>
    </row>
    <row r="90" spans="1:23" x14ac:dyDescent="0.25">
      <c r="A90" s="2">
        <v>80</v>
      </c>
      <c r="B90" s="4">
        <v>170804130126</v>
      </c>
      <c r="C90" s="121">
        <v>47.5</v>
      </c>
      <c r="D90" s="5"/>
      <c r="E90" s="121">
        <v>40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170804130127</v>
      </c>
      <c r="C91" s="121">
        <v>45</v>
      </c>
      <c r="D91" s="5"/>
      <c r="E91" s="121">
        <v>33.333333333333336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170804130128</v>
      </c>
      <c r="C92" s="121">
        <v>45</v>
      </c>
      <c r="D92" s="5"/>
      <c r="E92" s="121">
        <v>40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170804130131</v>
      </c>
      <c r="C93" s="121">
        <v>27.5</v>
      </c>
      <c r="D93" s="5"/>
      <c r="E93" s="121">
        <v>45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170804130132</v>
      </c>
      <c r="C94" s="121">
        <v>42.5</v>
      </c>
      <c r="D94" s="5"/>
      <c r="E94" s="121">
        <v>33.333333333333336</v>
      </c>
      <c r="F94" s="5"/>
      <c r="G94" s="5"/>
      <c r="H94"/>
      <c r="I94"/>
    </row>
    <row r="95" spans="1:23" x14ac:dyDescent="0.25">
      <c r="A95" s="2">
        <v>85</v>
      </c>
      <c r="B95" s="4">
        <v>170804130133</v>
      </c>
      <c r="C95" s="121">
        <v>42.5</v>
      </c>
      <c r="D95" s="5"/>
      <c r="E95" s="121">
        <v>38.333333333333336</v>
      </c>
      <c r="F95" s="5"/>
      <c r="G95" s="5"/>
      <c r="H95"/>
      <c r="I95"/>
    </row>
    <row r="96" spans="1:23" x14ac:dyDescent="0.25">
      <c r="A96" s="2">
        <v>86</v>
      </c>
      <c r="B96" s="4">
        <v>170804130134</v>
      </c>
      <c r="C96" s="121">
        <v>42.5</v>
      </c>
      <c r="D96" s="5"/>
      <c r="E96" s="121">
        <v>33.333333333333336</v>
      </c>
      <c r="F96" s="5"/>
      <c r="G96" s="5"/>
      <c r="H96"/>
      <c r="I96"/>
    </row>
    <row r="97" spans="1:23" x14ac:dyDescent="0.25">
      <c r="A97" s="2">
        <v>87</v>
      </c>
      <c r="B97" s="4">
        <v>170804130135</v>
      </c>
      <c r="C97" s="121">
        <v>0</v>
      </c>
      <c r="D97" s="5"/>
      <c r="E97" s="121">
        <v>0</v>
      </c>
      <c r="F97" s="5"/>
      <c r="G97" s="5"/>
      <c r="H97"/>
      <c r="I97"/>
    </row>
    <row r="98" spans="1:23" x14ac:dyDescent="0.25">
      <c r="A98" s="2">
        <v>88</v>
      </c>
      <c r="B98" s="4">
        <v>170804130136</v>
      </c>
      <c r="C98" s="121">
        <v>42.5</v>
      </c>
      <c r="D98" s="5"/>
      <c r="E98" s="121">
        <v>36.666666666666664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170804130137</v>
      </c>
      <c r="C99" s="121">
        <v>42.5</v>
      </c>
      <c r="D99" s="5"/>
      <c r="E99" s="121">
        <v>35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170804130139</v>
      </c>
      <c r="C100" s="121">
        <v>40</v>
      </c>
      <c r="D100" s="5"/>
      <c r="E100" s="121">
        <v>41.666666666666664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170804130140</v>
      </c>
      <c r="C101" s="121">
        <v>45</v>
      </c>
      <c r="D101" s="5"/>
      <c r="E101" s="121">
        <v>38.333333333333336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170804130142</v>
      </c>
      <c r="C102" s="121">
        <v>45</v>
      </c>
      <c r="D102" s="5"/>
      <c r="E102" s="121">
        <v>36.666666666666664</v>
      </c>
      <c r="F102" s="5"/>
      <c r="G102" s="5"/>
      <c r="H102"/>
      <c r="I102"/>
    </row>
    <row r="103" spans="1:23" x14ac:dyDescent="0.25">
      <c r="A103" s="2">
        <v>93</v>
      </c>
      <c r="B103" s="4">
        <v>170804130143</v>
      </c>
      <c r="C103" s="121">
        <v>37.5</v>
      </c>
      <c r="E103" s="121">
        <v>41.666666666666664</v>
      </c>
      <c r="G103" s="5"/>
      <c r="H103"/>
      <c r="I103"/>
    </row>
    <row r="104" spans="1:23" x14ac:dyDescent="0.25">
      <c r="A104" s="2">
        <v>94</v>
      </c>
      <c r="B104" s="4">
        <v>170804130144</v>
      </c>
      <c r="C104" s="121">
        <v>42.5</v>
      </c>
      <c r="E104" s="121">
        <v>36.666666666666664</v>
      </c>
      <c r="H104"/>
      <c r="I104"/>
    </row>
    <row r="105" spans="1:23" x14ac:dyDescent="0.25">
      <c r="A105" s="2">
        <v>95</v>
      </c>
      <c r="B105" s="4">
        <v>170804130145</v>
      </c>
      <c r="C105" s="121">
        <v>42.5</v>
      </c>
      <c r="E105" s="121">
        <v>33.333333333333336</v>
      </c>
    </row>
    <row r="106" spans="1:23" x14ac:dyDescent="0.25">
      <c r="A106" s="2">
        <v>96</v>
      </c>
      <c r="B106" s="4">
        <v>170804130146</v>
      </c>
      <c r="C106" s="121">
        <v>45</v>
      </c>
      <c r="E106" s="121">
        <v>30</v>
      </c>
    </row>
    <row r="107" spans="1:23" x14ac:dyDescent="0.25">
      <c r="A107" s="2">
        <v>97</v>
      </c>
      <c r="B107" s="4">
        <v>170804130147</v>
      </c>
      <c r="C107" s="121">
        <v>45</v>
      </c>
      <c r="E107" s="121">
        <v>35</v>
      </c>
    </row>
    <row r="108" spans="1:23" x14ac:dyDescent="0.25">
      <c r="A108" s="2">
        <v>98</v>
      </c>
      <c r="B108" s="4">
        <v>170804130149</v>
      </c>
      <c r="C108" s="121">
        <v>37.5</v>
      </c>
      <c r="E108" s="121">
        <v>26.666666666666668</v>
      </c>
    </row>
    <row r="109" spans="1:23" x14ac:dyDescent="0.25">
      <c r="A109" s="2">
        <v>99</v>
      </c>
      <c r="B109" s="4">
        <v>170804130150</v>
      </c>
      <c r="C109" s="121">
        <v>42.5</v>
      </c>
      <c r="E109" s="121">
        <v>48.333333333333336</v>
      </c>
    </row>
    <row r="110" spans="1:23" x14ac:dyDescent="0.25">
      <c r="A110" s="2">
        <v>100</v>
      </c>
      <c r="B110" s="4">
        <v>170804130151</v>
      </c>
      <c r="C110" s="121">
        <v>45</v>
      </c>
      <c r="E110" s="121">
        <v>43.333333333333336</v>
      </c>
    </row>
    <row r="111" spans="1:23" x14ac:dyDescent="0.25">
      <c r="A111" s="2">
        <v>101</v>
      </c>
      <c r="B111" s="4">
        <v>170804130152</v>
      </c>
      <c r="C111" s="121">
        <v>45</v>
      </c>
      <c r="E111" s="121">
        <v>40</v>
      </c>
    </row>
    <row r="112" spans="1:23" x14ac:dyDescent="0.25">
      <c r="A112" s="2">
        <v>102</v>
      </c>
      <c r="B112" s="4">
        <v>170804130154</v>
      </c>
      <c r="C112" s="121">
        <v>45</v>
      </c>
      <c r="E112" s="121">
        <v>36.666666666666664</v>
      </c>
    </row>
    <row r="113" spans="1:5" x14ac:dyDescent="0.25">
      <c r="A113" s="2">
        <v>103</v>
      </c>
      <c r="B113" s="4">
        <v>170804130155</v>
      </c>
      <c r="C113" s="121">
        <v>37.5</v>
      </c>
      <c r="E113" s="121">
        <v>45</v>
      </c>
    </row>
    <row r="114" spans="1:5" x14ac:dyDescent="0.25">
      <c r="A114" s="2">
        <v>104</v>
      </c>
      <c r="B114" s="4">
        <v>170804130157</v>
      </c>
      <c r="C114" s="121">
        <v>45</v>
      </c>
      <c r="E114" s="121">
        <v>48.333333333333336</v>
      </c>
    </row>
    <row r="115" spans="1:5" x14ac:dyDescent="0.25">
      <c r="A115" s="2">
        <v>105</v>
      </c>
      <c r="B115" s="4">
        <v>170804130158</v>
      </c>
      <c r="C115" s="121">
        <v>27.5</v>
      </c>
      <c r="E115" s="121">
        <v>35</v>
      </c>
    </row>
    <row r="116" spans="1:5" x14ac:dyDescent="0.25">
      <c r="A116" s="2">
        <v>106</v>
      </c>
      <c r="B116" s="4">
        <v>170804130159</v>
      </c>
      <c r="C116" s="121">
        <v>25</v>
      </c>
      <c r="E116" s="121">
        <v>40</v>
      </c>
    </row>
    <row r="117" spans="1:5" x14ac:dyDescent="0.25">
      <c r="A117" s="2">
        <v>107</v>
      </c>
      <c r="B117" s="4">
        <v>170804130160</v>
      </c>
      <c r="C117" s="121">
        <v>42.5</v>
      </c>
      <c r="E117" s="121">
        <v>41.666666666666664</v>
      </c>
    </row>
    <row r="118" spans="1:5" x14ac:dyDescent="0.25">
      <c r="A118" s="2">
        <v>108</v>
      </c>
      <c r="B118" s="4">
        <v>170804130161</v>
      </c>
      <c r="C118" s="121">
        <v>42.5</v>
      </c>
      <c r="E118" s="121">
        <v>45</v>
      </c>
    </row>
    <row r="119" spans="1:5" x14ac:dyDescent="0.25">
      <c r="A119" s="2">
        <v>109</v>
      </c>
      <c r="B119" s="4">
        <v>170804130162</v>
      </c>
      <c r="C119" s="121">
        <v>47.5</v>
      </c>
      <c r="E119" s="121">
        <v>45</v>
      </c>
    </row>
    <row r="120" spans="1:5" x14ac:dyDescent="0.25">
      <c r="A120" s="2">
        <v>110</v>
      </c>
      <c r="B120" s="4">
        <v>170804130163</v>
      </c>
      <c r="C120" s="121">
        <v>42.5</v>
      </c>
      <c r="E120" s="121">
        <v>48.333333333333336</v>
      </c>
    </row>
    <row r="121" spans="1:5" x14ac:dyDescent="0.25">
      <c r="A121" s="2">
        <v>111</v>
      </c>
      <c r="B121" s="4">
        <v>170804130167</v>
      </c>
      <c r="C121" s="121">
        <v>40</v>
      </c>
      <c r="E121" s="121">
        <v>43.333333333333336</v>
      </c>
    </row>
    <row r="122" spans="1:5" x14ac:dyDescent="0.25">
      <c r="A122" s="2">
        <v>112</v>
      </c>
      <c r="B122" s="4">
        <v>170804130168</v>
      </c>
      <c r="C122" s="121">
        <v>42.5</v>
      </c>
      <c r="E122" s="121">
        <v>40</v>
      </c>
    </row>
    <row r="123" spans="1:5" x14ac:dyDescent="0.25">
      <c r="A123" s="2">
        <v>113</v>
      </c>
      <c r="B123" s="4">
        <v>170804130169</v>
      </c>
      <c r="C123" s="121">
        <v>42.5</v>
      </c>
      <c r="E123" s="121">
        <v>36.666666666666664</v>
      </c>
    </row>
    <row r="124" spans="1:5" x14ac:dyDescent="0.25">
      <c r="A124" s="2">
        <v>114</v>
      </c>
      <c r="B124" s="4">
        <v>170804130171</v>
      </c>
      <c r="C124" s="121">
        <v>37.5</v>
      </c>
      <c r="E124" s="121">
        <v>0</v>
      </c>
    </row>
    <row r="125" spans="1:5" x14ac:dyDescent="0.25">
      <c r="A125" s="2">
        <v>115</v>
      </c>
      <c r="B125" s="4">
        <v>170804130172</v>
      </c>
      <c r="C125" s="121">
        <v>42.5</v>
      </c>
      <c r="E125" s="121">
        <v>36.666666666666664</v>
      </c>
    </row>
    <row r="126" spans="1:5" x14ac:dyDescent="0.25">
      <c r="A126" s="2">
        <v>116</v>
      </c>
      <c r="B126" s="4">
        <v>170804130173</v>
      </c>
      <c r="C126" s="121">
        <v>42.5</v>
      </c>
      <c r="E126" s="121">
        <v>45</v>
      </c>
    </row>
    <row r="127" spans="1:5" x14ac:dyDescent="0.25">
      <c r="A127" s="2">
        <v>117</v>
      </c>
      <c r="B127" s="4">
        <v>170804130174</v>
      </c>
      <c r="C127" s="121">
        <v>47.5</v>
      </c>
      <c r="E127" s="121">
        <v>41.666666666666664</v>
      </c>
    </row>
    <row r="128" spans="1:5" x14ac:dyDescent="0.25">
      <c r="A128" s="2">
        <v>118</v>
      </c>
      <c r="B128" s="4">
        <v>170804130176</v>
      </c>
      <c r="C128" s="121">
        <v>47.5</v>
      </c>
      <c r="E128" s="121">
        <v>45</v>
      </c>
    </row>
    <row r="129" spans="1:5" x14ac:dyDescent="0.25">
      <c r="A129" s="2">
        <v>119</v>
      </c>
      <c r="B129" s="4">
        <v>170804130177</v>
      </c>
      <c r="C129" s="121">
        <v>47.5</v>
      </c>
      <c r="E129" s="121">
        <v>45</v>
      </c>
    </row>
    <row r="130" spans="1:5" x14ac:dyDescent="0.25">
      <c r="A130" s="2">
        <v>120</v>
      </c>
      <c r="B130" s="4">
        <v>170804130178</v>
      </c>
      <c r="C130" s="121">
        <v>40</v>
      </c>
      <c r="E130" s="121">
        <v>35</v>
      </c>
    </row>
    <row r="131" spans="1:5" x14ac:dyDescent="0.25">
      <c r="A131" s="2">
        <v>121</v>
      </c>
      <c r="B131" s="4">
        <v>170804130179</v>
      </c>
      <c r="C131" s="121">
        <v>20</v>
      </c>
      <c r="E131" s="121">
        <v>28.333333333333332</v>
      </c>
    </row>
    <row r="132" spans="1:5" x14ac:dyDescent="0.25">
      <c r="A132" s="2">
        <v>122</v>
      </c>
      <c r="B132" s="4">
        <v>170804130180</v>
      </c>
      <c r="C132" s="121">
        <v>42.5</v>
      </c>
      <c r="E132" s="121">
        <v>33.333333333333336</v>
      </c>
    </row>
    <row r="133" spans="1:5" x14ac:dyDescent="0.25">
      <c r="A133" s="2">
        <v>123</v>
      </c>
      <c r="B133" s="4">
        <v>170804130181</v>
      </c>
      <c r="C133" s="121">
        <v>42.5</v>
      </c>
      <c r="E133" s="121">
        <v>46.666666666666664</v>
      </c>
    </row>
    <row r="134" spans="1:5" x14ac:dyDescent="0.25">
      <c r="A134" s="2">
        <v>124</v>
      </c>
      <c r="B134" s="4">
        <v>170804130183</v>
      </c>
      <c r="C134" s="121">
        <v>40</v>
      </c>
      <c r="E134" s="121">
        <v>41.666666666666664</v>
      </c>
    </row>
    <row r="135" spans="1:5" x14ac:dyDescent="0.25">
      <c r="A135" s="2">
        <v>125</v>
      </c>
      <c r="B135" s="4">
        <v>170804130185</v>
      </c>
      <c r="C135" s="121">
        <v>42.5</v>
      </c>
      <c r="E135" s="121">
        <v>43.333333333333336</v>
      </c>
    </row>
    <row r="136" spans="1:5" x14ac:dyDescent="0.25">
      <c r="A136" s="2">
        <v>126</v>
      </c>
      <c r="B136" s="4">
        <v>170804130186</v>
      </c>
      <c r="C136" s="121">
        <v>42.5</v>
      </c>
      <c r="E136" s="121">
        <v>48.333333333333336</v>
      </c>
    </row>
    <row r="137" spans="1:5" x14ac:dyDescent="0.25">
      <c r="A137" s="2">
        <v>127</v>
      </c>
      <c r="B137" s="4">
        <v>170804130187</v>
      </c>
      <c r="C137" s="121">
        <v>42.5</v>
      </c>
      <c r="E137" s="121">
        <v>36.666666666666664</v>
      </c>
    </row>
    <row r="138" spans="1:5" x14ac:dyDescent="0.25">
      <c r="A138" s="2">
        <v>128</v>
      </c>
      <c r="B138" s="4">
        <v>170804130188</v>
      </c>
      <c r="C138" s="121">
        <v>40</v>
      </c>
      <c r="E138" s="121">
        <v>38.333333333333336</v>
      </c>
    </row>
    <row r="139" spans="1:5" x14ac:dyDescent="0.25">
      <c r="A139" s="2">
        <v>129</v>
      </c>
      <c r="B139" s="4">
        <v>170804130189</v>
      </c>
      <c r="C139" s="121">
        <v>35</v>
      </c>
      <c r="E139" s="121">
        <v>48.333333333333336</v>
      </c>
    </row>
    <row r="140" spans="1:5" x14ac:dyDescent="0.25">
      <c r="A140" s="2">
        <v>130</v>
      </c>
      <c r="B140" s="4">
        <v>170804130190</v>
      </c>
      <c r="C140" s="121">
        <v>40</v>
      </c>
      <c r="E140" s="121">
        <v>46.666666666666664</v>
      </c>
    </row>
    <row r="141" spans="1:5" x14ac:dyDescent="0.25">
      <c r="A141" s="2">
        <v>131</v>
      </c>
      <c r="B141" s="4">
        <v>170804130191</v>
      </c>
      <c r="C141" s="121">
        <v>47.5</v>
      </c>
      <c r="E141" s="121">
        <v>36.666666666666664</v>
      </c>
    </row>
    <row r="142" spans="1:5" x14ac:dyDescent="0.25">
      <c r="A142" s="2">
        <v>132</v>
      </c>
      <c r="B142" s="4">
        <v>170804130192</v>
      </c>
      <c r="C142" s="121">
        <v>25</v>
      </c>
      <c r="E142" s="121">
        <v>33.333333333333336</v>
      </c>
    </row>
    <row r="143" spans="1:5" x14ac:dyDescent="0.25">
      <c r="A143" s="2">
        <v>133</v>
      </c>
      <c r="B143" s="4">
        <v>170804130195</v>
      </c>
      <c r="C143" s="121">
        <v>40</v>
      </c>
      <c r="E143" s="121">
        <v>41.666666666666664</v>
      </c>
    </row>
    <row r="144" spans="1:5" x14ac:dyDescent="0.25">
      <c r="A144" s="2">
        <v>134</v>
      </c>
      <c r="B144" s="4">
        <v>170804130196</v>
      </c>
      <c r="C144" s="121">
        <v>37.5</v>
      </c>
      <c r="E144" s="121">
        <v>46.666666666666664</v>
      </c>
    </row>
    <row r="145" spans="1:5" x14ac:dyDescent="0.25">
      <c r="A145" s="2">
        <v>135</v>
      </c>
      <c r="B145" s="4">
        <v>170804130197</v>
      </c>
      <c r="C145" s="121">
        <v>40</v>
      </c>
      <c r="E145" s="121">
        <v>45</v>
      </c>
    </row>
    <row r="146" spans="1:5" x14ac:dyDescent="0.25">
      <c r="A146" s="2">
        <v>136</v>
      </c>
      <c r="B146" s="4">
        <v>170804130198</v>
      </c>
      <c r="C146" s="121">
        <v>25</v>
      </c>
      <c r="E146" s="121">
        <v>40</v>
      </c>
    </row>
    <row r="147" spans="1:5" x14ac:dyDescent="0.25">
      <c r="A147" s="2">
        <v>137</v>
      </c>
      <c r="B147" s="4">
        <v>170804130199</v>
      </c>
      <c r="C147" s="121">
        <v>42.5</v>
      </c>
      <c r="E147" s="121">
        <v>45</v>
      </c>
    </row>
    <row r="148" spans="1:5" x14ac:dyDescent="0.25">
      <c r="A148" s="2">
        <v>138</v>
      </c>
      <c r="B148" s="4">
        <v>170804130200</v>
      </c>
      <c r="C148" s="121">
        <v>45</v>
      </c>
      <c r="E148" s="121">
        <v>41.666666666666664</v>
      </c>
    </row>
    <row r="149" spans="1:5" x14ac:dyDescent="0.25">
      <c r="A149" s="2">
        <v>139</v>
      </c>
      <c r="B149" s="4">
        <v>170804130202</v>
      </c>
      <c r="C149" s="121">
        <v>45</v>
      </c>
      <c r="E149" s="121">
        <v>43.333333333333336</v>
      </c>
    </row>
    <row r="150" spans="1:5" x14ac:dyDescent="0.25">
      <c r="A150" s="2">
        <v>140</v>
      </c>
      <c r="B150" s="4">
        <v>170804130203</v>
      </c>
      <c r="C150" s="121">
        <v>45</v>
      </c>
      <c r="E150" s="121">
        <v>38.333333333333336</v>
      </c>
    </row>
    <row r="151" spans="1:5" x14ac:dyDescent="0.25">
      <c r="A151" s="2">
        <v>141</v>
      </c>
      <c r="B151" s="4">
        <v>170804130204</v>
      </c>
      <c r="C151" s="121">
        <v>42.5</v>
      </c>
      <c r="E151" s="121">
        <v>33.333333333333336</v>
      </c>
    </row>
    <row r="152" spans="1:5" x14ac:dyDescent="0.25">
      <c r="A152" s="2">
        <v>142</v>
      </c>
      <c r="B152" s="4">
        <v>170804130205</v>
      </c>
      <c r="C152" s="121">
        <v>42.5</v>
      </c>
      <c r="E152" s="121">
        <v>45</v>
      </c>
    </row>
    <row r="153" spans="1:5" x14ac:dyDescent="0.25">
      <c r="A153" s="2">
        <v>143</v>
      </c>
      <c r="B153" s="4">
        <v>170804130206</v>
      </c>
      <c r="C153" s="121">
        <v>42.5</v>
      </c>
      <c r="E153" s="121">
        <v>40</v>
      </c>
    </row>
    <row r="154" spans="1:5" x14ac:dyDescent="0.25">
      <c r="A154" s="2">
        <v>144</v>
      </c>
      <c r="B154" s="4">
        <v>170804130207</v>
      </c>
      <c r="C154" s="121">
        <v>42.5</v>
      </c>
      <c r="E154" s="121">
        <v>43.333333333333336</v>
      </c>
    </row>
    <row r="155" spans="1:5" x14ac:dyDescent="0.25">
      <c r="A155" s="2">
        <v>145</v>
      </c>
      <c r="B155" s="4">
        <v>170804130208</v>
      </c>
      <c r="C155" s="121">
        <v>45</v>
      </c>
      <c r="E155" s="121">
        <v>45</v>
      </c>
    </row>
    <row r="156" spans="1:5" x14ac:dyDescent="0.25">
      <c r="A156" s="2">
        <v>146</v>
      </c>
      <c r="B156" s="4">
        <v>170804130209</v>
      </c>
      <c r="C156" s="121">
        <v>45</v>
      </c>
      <c r="E156" s="121">
        <v>46.666666666666664</v>
      </c>
    </row>
    <row r="157" spans="1:5" x14ac:dyDescent="0.25">
      <c r="A157" s="2">
        <v>147</v>
      </c>
      <c r="B157" s="4">
        <v>170804130211</v>
      </c>
      <c r="C157" s="121">
        <v>42.5</v>
      </c>
      <c r="E157" s="121">
        <v>48.333333333333336</v>
      </c>
    </row>
    <row r="158" spans="1:5" x14ac:dyDescent="0.25">
      <c r="A158" s="2">
        <v>148</v>
      </c>
      <c r="B158" s="4">
        <v>170804130212</v>
      </c>
      <c r="C158" s="121">
        <v>42.5</v>
      </c>
      <c r="E158" s="121">
        <v>43.333333333333336</v>
      </c>
    </row>
    <row r="159" spans="1:5" x14ac:dyDescent="0.25">
      <c r="A159" s="2">
        <v>149</v>
      </c>
      <c r="B159" s="4">
        <v>170804130213</v>
      </c>
      <c r="C159" s="121">
        <v>42.5</v>
      </c>
      <c r="E159" s="121">
        <v>33.333333333333336</v>
      </c>
    </row>
    <row r="160" spans="1:5" x14ac:dyDescent="0.25">
      <c r="A160" s="2">
        <v>150</v>
      </c>
      <c r="B160" s="4">
        <v>170804130214</v>
      </c>
      <c r="C160" s="121">
        <v>42.5</v>
      </c>
      <c r="E160" s="121">
        <v>41.666666666666664</v>
      </c>
    </row>
    <row r="161" spans="1:5" x14ac:dyDescent="0.25">
      <c r="A161" s="2">
        <v>151</v>
      </c>
      <c r="B161" s="4">
        <v>170804130216</v>
      </c>
      <c r="C161" s="121">
        <v>40</v>
      </c>
      <c r="E161" s="121">
        <v>40</v>
      </c>
    </row>
    <row r="162" spans="1:5" x14ac:dyDescent="0.25">
      <c r="A162" s="2">
        <v>152</v>
      </c>
      <c r="B162" s="4">
        <v>170804130217</v>
      </c>
      <c r="C162" s="121">
        <v>42.5</v>
      </c>
      <c r="E162" s="121">
        <v>41.666666666666664</v>
      </c>
    </row>
    <row r="163" spans="1:5" x14ac:dyDescent="0.25">
      <c r="A163" s="2">
        <v>153</v>
      </c>
      <c r="B163" s="4">
        <v>170804130218</v>
      </c>
      <c r="C163" s="121">
        <v>45</v>
      </c>
      <c r="E163" s="121">
        <v>43.333333333333336</v>
      </c>
    </row>
    <row r="164" spans="1:5" x14ac:dyDescent="0.25">
      <c r="A164" s="2">
        <v>154</v>
      </c>
      <c r="B164" s="4">
        <v>170804130220</v>
      </c>
      <c r="C164" s="121">
        <v>45</v>
      </c>
      <c r="E164" s="121">
        <v>33.333333333333336</v>
      </c>
    </row>
    <row r="165" spans="1:5" x14ac:dyDescent="0.25">
      <c r="A165" s="2">
        <v>155</v>
      </c>
      <c r="B165" s="4">
        <v>170804130221</v>
      </c>
      <c r="C165" s="121">
        <v>45</v>
      </c>
      <c r="E165" s="121">
        <v>43.333333333333336</v>
      </c>
    </row>
    <row r="166" spans="1:5" x14ac:dyDescent="0.25">
      <c r="A166" s="2">
        <v>156</v>
      </c>
      <c r="B166" s="4">
        <v>170804130222</v>
      </c>
      <c r="C166" s="121">
        <v>45</v>
      </c>
      <c r="E166" s="121">
        <v>38.333333333333336</v>
      </c>
    </row>
    <row r="167" spans="1:5" x14ac:dyDescent="0.25">
      <c r="A167" s="2">
        <v>157</v>
      </c>
      <c r="B167" s="4">
        <v>170804130223</v>
      </c>
      <c r="C167" s="121">
        <v>45</v>
      </c>
      <c r="E167" s="121">
        <v>43.333333333333336</v>
      </c>
    </row>
    <row r="168" spans="1:5" x14ac:dyDescent="0.25">
      <c r="A168" s="2">
        <v>158</v>
      </c>
      <c r="B168" s="4">
        <v>170804130224</v>
      </c>
      <c r="C168" s="121">
        <v>42.5</v>
      </c>
      <c r="E168" s="121">
        <v>38.333333333333336</v>
      </c>
    </row>
    <row r="169" spans="1:5" x14ac:dyDescent="0.25">
      <c r="A169" s="2">
        <v>159</v>
      </c>
      <c r="B169" s="4">
        <v>170804130226</v>
      </c>
      <c r="C169" s="121">
        <v>42.5</v>
      </c>
      <c r="E169" s="121">
        <v>35</v>
      </c>
    </row>
    <row r="170" spans="1:5" x14ac:dyDescent="0.25">
      <c r="A170" s="2">
        <v>160</v>
      </c>
      <c r="B170" s="4">
        <v>170804130227</v>
      </c>
      <c r="C170" s="121">
        <v>42.5</v>
      </c>
      <c r="E170" s="121">
        <v>35</v>
      </c>
    </row>
    <row r="171" spans="1:5" x14ac:dyDescent="0.25">
      <c r="A171" s="2">
        <v>161</v>
      </c>
      <c r="B171" s="4">
        <v>170804130228</v>
      </c>
      <c r="C171" s="121">
        <v>0</v>
      </c>
      <c r="E171" s="121">
        <v>0</v>
      </c>
    </row>
    <row r="172" spans="1:5" x14ac:dyDescent="0.25">
      <c r="A172" s="2">
        <v>162</v>
      </c>
      <c r="B172" s="4">
        <v>170804130229</v>
      </c>
      <c r="C172" s="121">
        <v>42.5</v>
      </c>
      <c r="E172" s="121">
        <v>36.666666666666664</v>
      </c>
    </row>
    <row r="173" spans="1:5" x14ac:dyDescent="0.25">
      <c r="A173" s="2">
        <v>163</v>
      </c>
      <c r="B173" s="4">
        <v>170804130231</v>
      </c>
      <c r="C173" s="121">
        <v>42.5</v>
      </c>
      <c r="E173" s="121">
        <v>43.333333333333336</v>
      </c>
    </row>
    <row r="174" spans="1:5" x14ac:dyDescent="0.25">
      <c r="A174" s="2">
        <v>164</v>
      </c>
      <c r="B174" s="4">
        <v>170804130233</v>
      </c>
      <c r="C174" s="121">
        <v>42.5</v>
      </c>
      <c r="E174" s="121">
        <v>41.666666666666664</v>
      </c>
    </row>
    <row r="175" spans="1:5" x14ac:dyDescent="0.25">
      <c r="A175" s="2">
        <v>165</v>
      </c>
      <c r="B175" s="4">
        <v>170804130234</v>
      </c>
      <c r="C175" s="121">
        <v>45</v>
      </c>
      <c r="E175" s="121">
        <v>36.666666666666664</v>
      </c>
    </row>
    <row r="176" spans="1:5" x14ac:dyDescent="0.25">
      <c r="A176" s="2">
        <v>166</v>
      </c>
      <c r="B176" s="4">
        <v>170804130241</v>
      </c>
      <c r="C176" s="121">
        <v>42.5</v>
      </c>
      <c r="E176" s="121">
        <v>41.666666666666664</v>
      </c>
    </row>
    <row r="177" spans="1:5" x14ac:dyDescent="0.25">
      <c r="A177" s="2">
        <v>167</v>
      </c>
      <c r="B177" s="4">
        <v>170804130242</v>
      </c>
      <c r="C177" s="121">
        <v>40</v>
      </c>
      <c r="E177" s="121">
        <v>41.666666666666664</v>
      </c>
    </row>
    <row r="178" spans="1:5" x14ac:dyDescent="0.25">
      <c r="A178" s="2">
        <v>168</v>
      </c>
      <c r="B178" s="4">
        <v>170804130243</v>
      </c>
      <c r="C178" s="121">
        <v>42.5</v>
      </c>
      <c r="E178" s="121">
        <v>36.666666666666664</v>
      </c>
    </row>
    <row r="179" spans="1:5" x14ac:dyDescent="0.25">
      <c r="A179" s="2">
        <v>169</v>
      </c>
      <c r="B179" s="4">
        <v>170804130244</v>
      </c>
      <c r="C179" s="121">
        <v>42.5</v>
      </c>
      <c r="E179" s="121">
        <v>35</v>
      </c>
    </row>
    <row r="180" spans="1:5" x14ac:dyDescent="0.25">
      <c r="A180" s="2">
        <v>170</v>
      </c>
      <c r="B180" s="4">
        <v>170804130245</v>
      </c>
      <c r="C180" s="121">
        <v>42.5</v>
      </c>
      <c r="E180" s="121">
        <v>43.333333333333336</v>
      </c>
    </row>
    <row r="181" spans="1:5" x14ac:dyDescent="0.25">
      <c r="A181" s="2">
        <v>171</v>
      </c>
      <c r="B181" s="4">
        <v>170804130246</v>
      </c>
      <c r="C181" s="121">
        <v>42.5</v>
      </c>
      <c r="E181" s="121">
        <v>28.333333333333332</v>
      </c>
    </row>
    <row r="182" spans="1:5" x14ac:dyDescent="0.25">
      <c r="A182" s="2">
        <v>172</v>
      </c>
      <c r="B182" s="4">
        <v>170804130247</v>
      </c>
      <c r="C182" s="121">
        <v>40</v>
      </c>
      <c r="E182" s="121">
        <v>35</v>
      </c>
    </row>
    <row r="183" spans="1:5" x14ac:dyDescent="0.25">
      <c r="A183" s="2">
        <v>173</v>
      </c>
      <c r="B183" s="4">
        <v>170804130248</v>
      </c>
      <c r="C183" s="121">
        <v>40</v>
      </c>
      <c r="E183" s="121">
        <v>41.666666666666664</v>
      </c>
    </row>
    <row r="184" spans="1:5" x14ac:dyDescent="0.25">
      <c r="A184" s="2">
        <v>174</v>
      </c>
      <c r="B184" s="4">
        <v>170804130249</v>
      </c>
      <c r="C184" s="121">
        <v>45</v>
      </c>
      <c r="E184" s="121">
        <v>41.666666666666664</v>
      </c>
    </row>
    <row r="185" spans="1:5" x14ac:dyDescent="0.25">
      <c r="A185" s="2">
        <v>175</v>
      </c>
      <c r="B185" s="4">
        <v>170804130250</v>
      </c>
      <c r="C185" s="121">
        <v>42.5</v>
      </c>
      <c r="E185" s="121">
        <v>45</v>
      </c>
    </row>
    <row r="186" spans="1:5" x14ac:dyDescent="0.25">
      <c r="A186" s="2">
        <v>176</v>
      </c>
      <c r="B186" s="4">
        <v>170804130251</v>
      </c>
      <c r="C186" s="121">
        <v>22.5</v>
      </c>
      <c r="E186" s="121">
        <v>33.333333333333336</v>
      </c>
    </row>
    <row r="187" spans="1:5" x14ac:dyDescent="0.25">
      <c r="A187" s="2">
        <v>177</v>
      </c>
      <c r="B187" s="4">
        <v>170804130253</v>
      </c>
      <c r="C187" s="121">
        <v>42.5</v>
      </c>
      <c r="E187" s="121">
        <v>30</v>
      </c>
    </row>
    <row r="188" spans="1:5" x14ac:dyDescent="0.25">
      <c r="A188" s="2">
        <v>178</v>
      </c>
      <c r="B188" s="4">
        <v>170804130254</v>
      </c>
      <c r="C188" s="121">
        <v>40</v>
      </c>
      <c r="E188" s="121">
        <v>45</v>
      </c>
    </row>
    <row r="189" spans="1:5" x14ac:dyDescent="0.25">
      <c r="A189" s="2">
        <v>179</v>
      </c>
      <c r="B189" s="4">
        <v>170804130255</v>
      </c>
      <c r="C189" s="121">
        <v>40</v>
      </c>
      <c r="E189" s="121">
        <v>40</v>
      </c>
    </row>
    <row r="190" spans="1:5" x14ac:dyDescent="0.25">
      <c r="A190" s="2">
        <v>180</v>
      </c>
      <c r="B190" s="4">
        <v>170804130256</v>
      </c>
      <c r="C190" s="121">
        <v>42.5</v>
      </c>
      <c r="E190" s="121">
        <v>38.333333333333336</v>
      </c>
    </row>
    <row r="191" spans="1:5" x14ac:dyDescent="0.25">
      <c r="A191" s="2">
        <v>181</v>
      </c>
      <c r="B191" s="4">
        <v>170804130257</v>
      </c>
      <c r="C191" s="121">
        <v>27.5</v>
      </c>
      <c r="E191" s="121">
        <v>36.666666666666664</v>
      </c>
    </row>
    <row r="192" spans="1:5" x14ac:dyDescent="0.25">
      <c r="A192" s="2">
        <v>182</v>
      </c>
      <c r="B192" s="4">
        <v>170804130258</v>
      </c>
      <c r="C192" s="121">
        <v>40</v>
      </c>
      <c r="E192" s="121">
        <v>46.666666666666664</v>
      </c>
    </row>
    <row r="193" spans="1:5" x14ac:dyDescent="0.25">
      <c r="A193" s="2">
        <v>183</v>
      </c>
      <c r="B193" s="4">
        <v>170804130259</v>
      </c>
      <c r="C193" s="121">
        <v>40</v>
      </c>
      <c r="E193" s="121">
        <v>35</v>
      </c>
    </row>
    <row r="194" spans="1:5" x14ac:dyDescent="0.25">
      <c r="A194" s="2">
        <v>184</v>
      </c>
      <c r="B194" s="4">
        <v>170804130260</v>
      </c>
      <c r="C194" s="121">
        <v>45</v>
      </c>
      <c r="E194" s="121">
        <v>31.666666666666668</v>
      </c>
    </row>
    <row r="195" spans="1:5" x14ac:dyDescent="0.25">
      <c r="A195" s="2">
        <v>185</v>
      </c>
      <c r="B195" s="4">
        <v>170804130262</v>
      </c>
      <c r="C195" s="121">
        <v>35</v>
      </c>
      <c r="E195" s="121">
        <v>36.666666666666664</v>
      </c>
    </row>
    <row r="196" spans="1:5" x14ac:dyDescent="0.25">
      <c r="A196" s="2">
        <v>186</v>
      </c>
      <c r="B196" s="4">
        <v>170804130263</v>
      </c>
      <c r="C196" s="121">
        <v>40</v>
      </c>
      <c r="E196" s="121">
        <v>38.333333333333336</v>
      </c>
    </row>
    <row r="197" spans="1:5" x14ac:dyDescent="0.25">
      <c r="A197" s="2">
        <v>187</v>
      </c>
      <c r="B197" s="4">
        <v>170804130264</v>
      </c>
      <c r="C197" s="121">
        <v>42.5</v>
      </c>
      <c r="E197" s="121">
        <v>35</v>
      </c>
    </row>
    <row r="198" spans="1:5" x14ac:dyDescent="0.25">
      <c r="A198" s="2">
        <v>188</v>
      </c>
      <c r="B198" s="4">
        <v>170804130265</v>
      </c>
      <c r="C198" s="121">
        <v>42.5</v>
      </c>
      <c r="E198" s="121">
        <v>31.666666666666668</v>
      </c>
    </row>
    <row r="199" spans="1:5" x14ac:dyDescent="0.25">
      <c r="A199" s="2">
        <v>189</v>
      </c>
      <c r="B199" s="4">
        <v>170804130266</v>
      </c>
      <c r="C199" s="121">
        <v>42.5</v>
      </c>
      <c r="E199" s="121">
        <v>35</v>
      </c>
    </row>
    <row r="200" spans="1:5" x14ac:dyDescent="0.25">
      <c r="A200" s="2">
        <v>190</v>
      </c>
      <c r="B200" s="4">
        <v>170804130267</v>
      </c>
      <c r="C200" s="121">
        <v>45</v>
      </c>
      <c r="E200" s="121">
        <v>35</v>
      </c>
    </row>
    <row r="201" spans="1:5" x14ac:dyDescent="0.25">
      <c r="A201" s="2">
        <v>191</v>
      </c>
      <c r="B201" s="4">
        <v>170804130269</v>
      </c>
      <c r="C201" s="121">
        <v>42.5</v>
      </c>
      <c r="E201" s="121">
        <v>36.666666666666664</v>
      </c>
    </row>
    <row r="202" spans="1:5" x14ac:dyDescent="0.25">
      <c r="A202" s="2">
        <v>192</v>
      </c>
      <c r="B202" s="4">
        <v>170804130270</v>
      </c>
      <c r="C202" s="121">
        <v>42.5</v>
      </c>
      <c r="E202" s="121">
        <v>35</v>
      </c>
    </row>
    <row r="203" spans="1:5" x14ac:dyDescent="0.25">
      <c r="A203" s="2">
        <v>193</v>
      </c>
      <c r="B203" s="4">
        <v>170804130271</v>
      </c>
      <c r="C203" s="121">
        <v>42.5</v>
      </c>
      <c r="E203" s="121">
        <v>45</v>
      </c>
    </row>
    <row r="204" spans="1:5" x14ac:dyDescent="0.25">
      <c r="A204" s="2">
        <v>194</v>
      </c>
      <c r="B204" s="4">
        <v>170804130272</v>
      </c>
      <c r="C204" s="121">
        <v>42.5</v>
      </c>
      <c r="E204" s="121">
        <v>40</v>
      </c>
    </row>
    <row r="205" spans="1:5" x14ac:dyDescent="0.25">
      <c r="A205" s="2">
        <v>195</v>
      </c>
      <c r="B205" s="4">
        <v>170804130273</v>
      </c>
      <c r="C205" s="121">
        <v>40</v>
      </c>
      <c r="E205" s="121">
        <v>38.333333333333336</v>
      </c>
    </row>
    <row r="206" spans="1:5" x14ac:dyDescent="0.25">
      <c r="A206" s="2">
        <v>196</v>
      </c>
      <c r="B206" s="4">
        <v>170804130274</v>
      </c>
      <c r="C206" s="121">
        <v>20</v>
      </c>
      <c r="E206" s="121">
        <v>35</v>
      </c>
    </row>
    <row r="207" spans="1:5" x14ac:dyDescent="0.25">
      <c r="A207" s="2">
        <v>197</v>
      </c>
      <c r="B207" s="4">
        <v>170804130275</v>
      </c>
      <c r="C207" s="121">
        <v>42.5</v>
      </c>
      <c r="E207" s="121">
        <v>40</v>
      </c>
    </row>
    <row r="208" spans="1:5" x14ac:dyDescent="0.25">
      <c r="A208" s="2">
        <v>198</v>
      </c>
      <c r="B208" s="4">
        <v>170804130276</v>
      </c>
      <c r="C208" s="121">
        <v>40</v>
      </c>
      <c r="E208" s="121">
        <v>43.333333333333336</v>
      </c>
    </row>
    <row r="209" spans="1:5" x14ac:dyDescent="0.25">
      <c r="A209" s="2">
        <v>199</v>
      </c>
      <c r="B209" s="4">
        <v>170804130277</v>
      </c>
      <c r="C209" s="121">
        <v>0</v>
      </c>
      <c r="E209" s="121">
        <v>0</v>
      </c>
    </row>
    <row r="210" spans="1:5" x14ac:dyDescent="0.25">
      <c r="A210" s="2">
        <v>200</v>
      </c>
      <c r="B210" s="4">
        <v>170804130279</v>
      </c>
      <c r="C210" s="121">
        <v>42.5</v>
      </c>
      <c r="E210" s="121">
        <v>36.666666666666664</v>
      </c>
    </row>
    <row r="211" spans="1:5" x14ac:dyDescent="0.25">
      <c r="A211" s="2">
        <v>201</v>
      </c>
      <c r="B211" s="4">
        <v>170804130280</v>
      </c>
      <c r="C211" s="121">
        <v>42.5</v>
      </c>
      <c r="E211" s="121">
        <v>45</v>
      </c>
    </row>
    <row r="212" spans="1:5" x14ac:dyDescent="0.25">
      <c r="A212" s="2">
        <v>202</v>
      </c>
      <c r="B212" s="4">
        <v>170804130281</v>
      </c>
      <c r="C212" s="121">
        <v>42.5</v>
      </c>
      <c r="E212" s="121">
        <v>35</v>
      </c>
    </row>
    <row r="213" spans="1:5" x14ac:dyDescent="0.25">
      <c r="A213" s="2">
        <v>203</v>
      </c>
      <c r="B213" s="4">
        <v>170804130283</v>
      </c>
      <c r="C213" s="121">
        <v>42.5</v>
      </c>
      <c r="E213" s="121">
        <v>46.666666666666664</v>
      </c>
    </row>
    <row r="214" spans="1:5" x14ac:dyDescent="0.25">
      <c r="A214" s="2">
        <v>204</v>
      </c>
      <c r="B214" s="4">
        <v>170804130284</v>
      </c>
      <c r="C214" s="121">
        <v>42.5</v>
      </c>
      <c r="E214" s="121">
        <v>43.333333333333336</v>
      </c>
    </row>
    <row r="215" spans="1:5" x14ac:dyDescent="0.25">
      <c r="A215" s="2">
        <v>205</v>
      </c>
      <c r="B215" s="4">
        <v>170804130285</v>
      </c>
      <c r="C215" s="121">
        <v>42.5</v>
      </c>
      <c r="E215" s="121">
        <v>41.666666666666664</v>
      </c>
    </row>
    <row r="216" spans="1:5" x14ac:dyDescent="0.25">
      <c r="A216" s="2">
        <v>206</v>
      </c>
      <c r="B216" s="4">
        <v>170804130286</v>
      </c>
      <c r="C216" s="121">
        <v>37.5</v>
      </c>
      <c r="E216" s="121">
        <v>40</v>
      </c>
    </row>
    <row r="217" spans="1:5" x14ac:dyDescent="0.25">
      <c r="A217" s="2">
        <v>207</v>
      </c>
      <c r="B217" s="4">
        <v>170804130287</v>
      </c>
      <c r="C217" s="121">
        <v>42.5</v>
      </c>
      <c r="E217" s="121">
        <v>38.333333333333336</v>
      </c>
    </row>
    <row r="218" spans="1:5" x14ac:dyDescent="0.25">
      <c r="A218" s="2">
        <v>208</v>
      </c>
      <c r="B218" s="4">
        <v>170804130288</v>
      </c>
      <c r="C218" s="121">
        <v>40</v>
      </c>
      <c r="E218" s="121">
        <v>33.333333333333336</v>
      </c>
    </row>
    <row r="219" spans="1:5" x14ac:dyDescent="0.25">
      <c r="A219" s="2">
        <v>209</v>
      </c>
      <c r="B219" s="4">
        <v>170804130289</v>
      </c>
      <c r="C219" s="121">
        <v>42.5</v>
      </c>
      <c r="E219" s="121">
        <v>45</v>
      </c>
    </row>
    <row r="220" spans="1:5" x14ac:dyDescent="0.25">
      <c r="A220" s="2">
        <v>210</v>
      </c>
      <c r="B220" s="4">
        <v>170804130291</v>
      </c>
      <c r="C220" s="121">
        <v>42.5</v>
      </c>
      <c r="E220" s="121">
        <v>48.333333333333336</v>
      </c>
    </row>
    <row r="221" spans="1:5" x14ac:dyDescent="0.25">
      <c r="A221" s="2">
        <v>211</v>
      </c>
      <c r="B221" s="4">
        <v>170804130292</v>
      </c>
      <c r="C221" s="121">
        <v>40</v>
      </c>
      <c r="E221" s="121">
        <v>45</v>
      </c>
    </row>
    <row r="222" spans="1:5" x14ac:dyDescent="0.25">
      <c r="A222" s="2">
        <v>212</v>
      </c>
      <c r="B222" s="4">
        <v>170804130293</v>
      </c>
      <c r="C222" s="121">
        <v>40</v>
      </c>
      <c r="E222" s="121">
        <v>45</v>
      </c>
    </row>
    <row r="223" spans="1:5" x14ac:dyDescent="0.25">
      <c r="A223" s="2">
        <v>213</v>
      </c>
      <c r="B223" s="4">
        <v>170804130294</v>
      </c>
      <c r="C223" s="121">
        <v>42.5</v>
      </c>
      <c r="E223" s="121">
        <v>28.333333333333332</v>
      </c>
    </row>
    <row r="224" spans="1:5" x14ac:dyDescent="0.25">
      <c r="A224" s="2">
        <v>214</v>
      </c>
      <c r="B224" s="4">
        <v>170804130295</v>
      </c>
      <c r="C224" s="121">
        <v>37.5</v>
      </c>
      <c r="E224" s="121">
        <v>36.666666666666664</v>
      </c>
    </row>
    <row r="225" spans="1:5" x14ac:dyDescent="0.25">
      <c r="A225" s="2">
        <v>215</v>
      </c>
      <c r="B225" s="4">
        <v>170804130296</v>
      </c>
      <c r="C225" s="121">
        <v>32.5</v>
      </c>
      <c r="E225" s="121">
        <v>26.666666666666668</v>
      </c>
    </row>
    <row r="226" spans="1:5" x14ac:dyDescent="0.25">
      <c r="A226" s="2">
        <v>216</v>
      </c>
      <c r="B226" s="4">
        <v>170804130297</v>
      </c>
      <c r="C226" s="121">
        <v>40</v>
      </c>
      <c r="E226" s="121">
        <v>48.333333333333336</v>
      </c>
    </row>
    <row r="227" spans="1:5" x14ac:dyDescent="0.25">
      <c r="A227" s="2">
        <v>217</v>
      </c>
      <c r="B227" s="4">
        <v>170804130298</v>
      </c>
      <c r="C227" s="121">
        <v>42.5</v>
      </c>
      <c r="E227" s="121">
        <v>28.333333333333332</v>
      </c>
    </row>
    <row r="228" spans="1:5" x14ac:dyDescent="0.25">
      <c r="A228" s="2">
        <v>218</v>
      </c>
      <c r="B228" s="4">
        <v>170804130299</v>
      </c>
      <c r="C228" s="121">
        <v>42.5</v>
      </c>
      <c r="E228" s="121">
        <v>26.666666666666668</v>
      </c>
    </row>
    <row r="229" spans="1:5" x14ac:dyDescent="0.25">
      <c r="A229" s="2">
        <v>219</v>
      </c>
      <c r="B229" s="4">
        <v>170804130300</v>
      </c>
      <c r="C229" s="121">
        <v>42.5</v>
      </c>
      <c r="E229" s="121">
        <v>36.666666666666664</v>
      </c>
    </row>
    <row r="230" spans="1:5" x14ac:dyDescent="0.25">
      <c r="A230" s="2">
        <v>220</v>
      </c>
      <c r="B230" s="4">
        <v>170804130301</v>
      </c>
      <c r="C230" s="121">
        <v>0</v>
      </c>
      <c r="E230" s="121">
        <v>0</v>
      </c>
    </row>
    <row r="231" spans="1:5" x14ac:dyDescent="0.25">
      <c r="A231" s="2">
        <v>221</v>
      </c>
      <c r="B231" s="4">
        <v>170804130302</v>
      </c>
      <c r="C231" s="121">
        <v>30</v>
      </c>
      <c r="E231" s="121">
        <v>40</v>
      </c>
    </row>
    <row r="232" spans="1:5" x14ac:dyDescent="0.25">
      <c r="A232" s="2">
        <v>222</v>
      </c>
      <c r="B232" s="4">
        <v>170804130303</v>
      </c>
      <c r="C232" s="121">
        <v>42.5</v>
      </c>
      <c r="E232" s="121">
        <v>33.333333333333336</v>
      </c>
    </row>
    <row r="233" spans="1:5" x14ac:dyDescent="0.25">
      <c r="A233" s="2">
        <v>223</v>
      </c>
      <c r="B233" s="4">
        <v>170804130304</v>
      </c>
      <c r="C233" s="121">
        <v>30</v>
      </c>
      <c r="E233" s="121">
        <v>38.333333333333336</v>
      </c>
    </row>
    <row r="234" spans="1:5" x14ac:dyDescent="0.25">
      <c r="A234" s="2">
        <v>224</v>
      </c>
      <c r="B234" s="4">
        <v>170804130306</v>
      </c>
      <c r="C234" s="121">
        <v>42.5</v>
      </c>
      <c r="E234" s="121">
        <v>36.666666666666664</v>
      </c>
    </row>
    <row r="235" spans="1:5" x14ac:dyDescent="0.25">
      <c r="A235" s="2">
        <v>225</v>
      </c>
      <c r="B235" s="4">
        <v>170804130307</v>
      </c>
      <c r="C235" s="121">
        <v>42.5</v>
      </c>
      <c r="E235" s="121">
        <v>43.333333333333336</v>
      </c>
    </row>
    <row r="236" spans="1:5" x14ac:dyDescent="0.25">
      <c r="A236" s="2">
        <v>226</v>
      </c>
      <c r="B236" s="4">
        <v>170804130308</v>
      </c>
      <c r="C236" s="121">
        <v>40</v>
      </c>
      <c r="E236" s="121">
        <v>40</v>
      </c>
    </row>
    <row r="237" spans="1:5" x14ac:dyDescent="0.25">
      <c r="A237" s="2">
        <v>227</v>
      </c>
      <c r="B237" s="4">
        <v>170804130309</v>
      </c>
      <c r="C237" s="121">
        <v>30</v>
      </c>
      <c r="E237" s="121">
        <v>45</v>
      </c>
    </row>
    <row r="238" spans="1:5" x14ac:dyDescent="0.25">
      <c r="A238" s="2">
        <v>228</v>
      </c>
      <c r="B238" s="4">
        <v>170804130310</v>
      </c>
      <c r="C238" s="121">
        <v>42.5</v>
      </c>
      <c r="E238" s="121">
        <v>46.666666666666664</v>
      </c>
    </row>
    <row r="239" spans="1:5" x14ac:dyDescent="0.25">
      <c r="A239" s="2">
        <v>229</v>
      </c>
      <c r="B239" s="4">
        <v>170804130311</v>
      </c>
      <c r="C239" s="121">
        <v>40</v>
      </c>
      <c r="E239" s="121">
        <v>48.333333333333336</v>
      </c>
    </row>
    <row r="240" spans="1:5" x14ac:dyDescent="0.25">
      <c r="A240" s="2">
        <v>230</v>
      </c>
      <c r="B240" s="4">
        <v>170804130312</v>
      </c>
      <c r="C240" s="121">
        <v>35</v>
      </c>
      <c r="E240" s="121">
        <v>40</v>
      </c>
    </row>
    <row r="241" spans="1:5" x14ac:dyDescent="0.25">
      <c r="A241" s="2">
        <v>231</v>
      </c>
      <c r="B241" s="4">
        <v>170804130313</v>
      </c>
      <c r="C241" s="121">
        <v>7.5</v>
      </c>
      <c r="E241" s="121">
        <v>0</v>
      </c>
    </row>
    <row r="242" spans="1:5" x14ac:dyDescent="0.25">
      <c r="A242" s="2">
        <v>232</v>
      </c>
      <c r="B242" s="4">
        <v>170804130314</v>
      </c>
      <c r="C242" s="121">
        <v>42.5</v>
      </c>
      <c r="E242" s="121">
        <v>43.333333333333336</v>
      </c>
    </row>
    <row r="243" spans="1:5" x14ac:dyDescent="0.25">
      <c r="A243" s="2">
        <v>233</v>
      </c>
      <c r="B243" s="4">
        <v>170804130315</v>
      </c>
      <c r="C243" s="121">
        <v>32.5</v>
      </c>
      <c r="E243" s="121">
        <v>33.333333333333336</v>
      </c>
    </row>
    <row r="244" spans="1:5" x14ac:dyDescent="0.25">
      <c r="A244" s="2">
        <v>234</v>
      </c>
      <c r="B244" s="4">
        <v>170804130317</v>
      </c>
      <c r="C244" s="121">
        <v>37.5</v>
      </c>
      <c r="E244" s="121">
        <v>48.333333333333336</v>
      </c>
    </row>
    <row r="245" spans="1:5" x14ac:dyDescent="0.25">
      <c r="A245" s="2">
        <v>235</v>
      </c>
      <c r="B245" s="4">
        <v>170804130318</v>
      </c>
      <c r="C245" s="121">
        <v>20</v>
      </c>
      <c r="E245" s="121">
        <v>38.333333333333336</v>
      </c>
    </row>
    <row r="246" spans="1:5" x14ac:dyDescent="0.25">
      <c r="A246" s="2">
        <v>236</v>
      </c>
      <c r="B246" s="4">
        <v>170804130319</v>
      </c>
      <c r="C246" s="121">
        <v>27.5</v>
      </c>
      <c r="E246" s="121">
        <v>43.333333333333336</v>
      </c>
    </row>
    <row r="247" spans="1:5" x14ac:dyDescent="0.25">
      <c r="A247" s="2">
        <v>237</v>
      </c>
      <c r="B247" s="4">
        <v>170804130320</v>
      </c>
      <c r="C247" s="121">
        <v>40</v>
      </c>
      <c r="E247" s="121">
        <v>40</v>
      </c>
    </row>
    <row r="248" spans="1:5" x14ac:dyDescent="0.25">
      <c r="A248" s="2">
        <v>238</v>
      </c>
      <c r="B248" s="4">
        <v>170804130322</v>
      </c>
      <c r="C248" s="121">
        <v>42.5</v>
      </c>
      <c r="E248" s="121">
        <v>46.666666666666664</v>
      </c>
    </row>
    <row r="249" spans="1:5" x14ac:dyDescent="0.25">
      <c r="A249" s="2">
        <v>239</v>
      </c>
      <c r="B249" s="4">
        <v>170804130323</v>
      </c>
      <c r="C249" s="121">
        <v>37.5</v>
      </c>
      <c r="E249" s="121">
        <v>31.666666666666668</v>
      </c>
    </row>
    <row r="250" spans="1:5" x14ac:dyDescent="0.25">
      <c r="A250" s="2">
        <v>240</v>
      </c>
      <c r="B250" s="4">
        <v>170804130324</v>
      </c>
      <c r="C250" s="121">
        <v>37.5</v>
      </c>
      <c r="E250" s="121">
        <v>46.666666666666664</v>
      </c>
    </row>
    <row r="251" spans="1:5" x14ac:dyDescent="0.25">
      <c r="A251" s="2">
        <v>241</v>
      </c>
      <c r="B251" s="4">
        <v>170804130325</v>
      </c>
      <c r="C251" s="121">
        <v>35</v>
      </c>
      <c r="E251" s="121">
        <v>41.666666666666664</v>
      </c>
    </row>
    <row r="252" spans="1:5" x14ac:dyDescent="0.25">
      <c r="A252" s="2">
        <v>242</v>
      </c>
      <c r="B252" s="4">
        <v>170804130326</v>
      </c>
      <c r="C252" s="121">
        <v>27.5</v>
      </c>
      <c r="E252" s="121">
        <v>31.666666666666668</v>
      </c>
    </row>
    <row r="253" spans="1:5" x14ac:dyDescent="0.25">
      <c r="A253" s="2">
        <v>243</v>
      </c>
      <c r="B253" s="4">
        <v>170804130327</v>
      </c>
      <c r="C253" s="121">
        <v>37.5</v>
      </c>
      <c r="E253" s="121">
        <v>48.333333333333336</v>
      </c>
    </row>
    <row r="254" spans="1:5" x14ac:dyDescent="0.25">
      <c r="A254" s="2">
        <v>244</v>
      </c>
      <c r="B254" s="4">
        <v>170804130328</v>
      </c>
      <c r="C254" s="121">
        <v>32.5</v>
      </c>
      <c r="E254" s="121">
        <v>41.666666666666664</v>
      </c>
    </row>
    <row r="255" spans="1:5" x14ac:dyDescent="0.25">
      <c r="A255" s="2">
        <v>245</v>
      </c>
      <c r="B255" s="4">
        <v>170804130329</v>
      </c>
      <c r="C255" s="121">
        <v>32.5</v>
      </c>
      <c r="E255" s="121">
        <v>35</v>
      </c>
    </row>
    <row r="256" spans="1:5" x14ac:dyDescent="0.25">
      <c r="A256" s="2">
        <v>246</v>
      </c>
      <c r="B256" s="4">
        <v>170804130330</v>
      </c>
      <c r="C256" s="121">
        <v>37.5</v>
      </c>
      <c r="E256" s="121">
        <v>33.333333333333336</v>
      </c>
    </row>
    <row r="257" spans="1:5" x14ac:dyDescent="0.25">
      <c r="A257" s="2">
        <v>247</v>
      </c>
      <c r="B257" s="4">
        <v>170804130331</v>
      </c>
      <c r="C257" s="121">
        <v>40</v>
      </c>
      <c r="E257" s="121">
        <v>45</v>
      </c>
    </row>
    <row r="258" spans="1:5" x14ac:dyDescent="0.25">
      <c r="A258" s="2">
        <v>248</v>
      </c>
      <c r="B258" s="4">
        <v>170804130332</v>
      </c>
      <c r="C258" s="121">
        <v>20</v>
      </c>
      <c r="E258" s="121">
        <v>28.333333333333332</v>
      </c>
    </row>
    <row r="259" spans="1:5" x14ac:dyDescent="0.25">
      <c r="A259" s="2">
        <v>249</v>
      </c>
      <c r="B259" s="4">
        <v>170804130333</v>
      </c>
      <c r="C259" s="121">
        <v>35</v>
      </c>
      <c r="E259" s="121">
        <v>33.333333333333336</v>
      </c>
    </row>
    <row r="260" spans="1:5" x14ac:dyDescent="0.25">
      <c r="A260" s="2">
        <v>250</v>
      </c>
      <c r="B260" s="4">
        <v>170804130334</v>
      </c>
      <c r="C260" s="121">
        <v>37.5</v>
      </c>
      <c r="E260" s="121">
        <v>46.666666666666664</v>
      </c>
    </row>
    <row r="261" spans="1:5" x14ac:dyDescent="0.25">
      <c r="A261" s="2">
        <v>251</v>
      </c>
      <c r="B261" s="4">
        <v>170804130336</v>
      </c>
      <c r="C261" s="121">
        <v>37.5</v>
      </c>
      <c r="E261" s="121">
        <v>43.333333333333336</v>
      </c>
    </row>
    <row r="262" spans="1:5" x14ac:dyDescent="0.25">
      <c r="A262" s="2">
        <v>252</v>
      </c>
      <c r="B262" s="4">
        <v>170804130337</v>
      </c>
      <c r="C262" s="121">
        <v>25</v>
      </c>
      <c r="E262" s="121">
        <v>41.666666666666664</v>
      </c>
    </row>
    <row r="263" spans="1:5" x14ac:dyDescent="0.25">
      <c r="A263" s="2">
        <v>253</v>
      </c>
      <c r="B263" s="4">
        <v>170804130338</v>
      </c>
      <c r="C263" s="121">
        <v>37.5</v>
      </c>
      <c r="E263" s="121">
        <v>46.666666666666664</v>
      </c>
    </row>
    <row r="264" spans="1:5" x14ac:dyDescent="0.25">
      <c r="A264" s="2">
        <v>254</v>
      </c>
      <c r="B264" s="4">
        <v>170804130339</v>
      </c>
      <c r="C264" s="121">
        <v>30</v>
      </c>
      <c r="E264" s="121">
        <v>46.666666666666664</v>
      </c>
    </row>
    <row r="265" spans="1:5" x14ac:dyDescent="0.25">
      <c r="A265" s="2">
        <v>255</v>
      </c>
      <c r="B265" s="4">
        <v>170804130340</v>
      </c>
      <c r="C265" s="121">
        <v>37.5</v>
      </c>
      <c r="E265" s="121">
        <v>46.666666666666664</v>
      </c>
    </row>
    <row r="266" spans="1:5" x14ac:dyDescent="0.25">
      <c r="A266" s="2">
        <v>256</v>
      </c>
      <c r="B266" s="4">
        <v>170804130341</v>
      </c>
      <c r="C266" s="121">
        <v>35</v>
      </c>
      <c r="E266" s="121">
        <v>36.666666666666664</v>
      </c>
    </row>
    <row r="267" spans="1:5" x14ac:dyDescent="0.25">
      <c r="A267" s="2">
        <v>257</v>
      </c>
      <c r="B267" s="4">
        <v>170804130342</v>
      </c>
      <c r="C267" s="121">
        <v>37.5</v>
      </c>
      <c r="E267" s="121">
        <v>40</v>
      </c>
    </row>
    <row r="268" spans="1:5" x14ac:dyDescent="0.25">
      <c r="A268" s="2">
        <v>258</v>
      </c>
      <c r="B268" s="4">
        <v>170804130343</v>
      </c>
      <c r="C268" s="121">
        <v>40</v>
      </c>
      <c r="E268" s="121">
        <v>41.666666666666664</v>
      </c>
    </row>
    <row r="269" spans="1:5" x14ac:dyDescent="0.25">
      <c r="A269" s="2">
        <v>259</v>
      </c>
      <c r="B269" s="4">
        <v>170804130344</v>
      </c>
      <c r="C269" s="121">
        <v>35</v>
      </c>
      <c r="E269" s="121">
        <v>41.666666666666664</v>
      </c>
    </row>
    <row r="270" spans="1:5" x14ac:dyDescent="0.25">
      <c r="A270" s="2">
        <v>260</v>
      </c>
      <c r="B270" s="4">
        <v>170804130345</v>
      </c>
      <c r="C270" s="121">
        <v>35</v>
      </c>
      <c r="E270" s="121">
        <v>36.666666666666664</v>
      </c>
    </row>
    <row r="271" spans="1:5" x14ac:dyDescent="0.25">
      <c r="A271" s="2">
        <v>261</v>
      </c>
      <c r="B271" s="4">
        <v>170804130346</v>
      </c>
      <c r="C271" s="121">
        <v>25</v>
      </c>
      <c r="E271" s="121">
        <v>45</v>
      </c>
    </row>
    <row r="272" spans="1:5" x14ac:dyDescent="0.25">
      <c r="A272" s="2">
        <v>262</v>
      </c>
      <c r="B272" s="4">
        <v>170804130347</v>
      </c>
      <c r="C272" s="121">
        <v>40</v>
      </c>
      <c r="E272" s="121">
        <v>41.666666666666664</v>
      </c>
    </row>
    <row r="273" spans="1:7" x14ac:dyDescent="0.25">
      <c r="A273" s="2">
        <v>263</v>
      </c>
      <c r="B273" s="4">
        <v>170804130348</v>
      </c>
      <c r="C273" s="121">
        <v>37.5</v>
      </c>
      <c r="E273" s="121">
        <v>40</v>
      </c>
    </row>
    <row r="274" spans="1:7" x14ac:dyDescent="0.25">
      <c r="A274" s="2">
        <v>264</v>
      </c>
      <c r="B274" s="4">
        <v>170804130349</v>
      </c>
      <c r="C274" s="121">
        <v>37.5</v>
      </c>
      <c r="E274" s="121">
        <v>48.333333333333336</v>
      </c>
    </row>
    <row r="275" spans="1:7" x14ac:dyDescent="0.25">
      <c r="A275" s="2">
        <v>265</v>
      </c>
      <c r="B275" s="4">
        <v>170804130350</v>
      </c>
      <c r="C275" s="121">
        <v>32.5</v>
      </c>
      <c r="E275" s="121">
        <v>45</v>
      </c>
    </row>
    <row r="276" spans="1:7" x14ac:dyDescent="0.25">
      <c r="A276" s="2">
        <v>266</v>
      </c>
      <c r="B276" s="4">
        <v>170804130351</v>
      </c>
      <c r="C276" s="121">
        <v>32.5</v>
      </c>
      <c r="E276" s="121">
        <v>33.333333333333336</v>
      </c>
    </row>
    <row r="277" spans="1:7" x14ac:dyDescent="0.25">
      <c r="A277" s="2">
        <v>267</v>
      </c>
      <c r="B277" s="4">
        <v>170804130353</v>
      </c>
      <c r="C277" s="121">
        <v>37.5</v>
      </c>
      <c r="E277" s="121">
        <v>45</v>
      </c>
    </row>
    <row r="278" spans="1:7" x14ac:dyDescent="0.25">
      <c r="A278" s="2">
        <v>268</v>
      </c>
      <c r="B278" s="4">
        <v>170804130354</v>
      </c>
      <c r="C278" s="121">
        <v>37.5</v>
      </c>
      <c r="E278" s="121">
        <v>36.666666666666664</v>
      </c>
    </row>
    <row r="279" spans="1:7" x14ac:dyDescent="0.25">
      <c r="A279" s="2">
        <v>269</v>
      </c>
      <c r="B279" s="4">
        <v>170804130356</v>
      </c>
      <c r="C279" s="121">
        <v>35</v>
      </c>
      <c r="E279" s="121">
        <v>46.666666666666664</v>
      </c>
    </row>
    <row r="280" spans="1:7" x14ac:dyDescent="0.25">
      <c r="A280" s="2">
        <v>270</v>
      </c>
      <c r="B280" s="4">
        <v>170804130357</v>
      </c>
      <c r="C280" s="121">
        <v>37.5</v>
      </c>
      <c r="E280" s="121">
        <v>46.666666666666664</v>
      </c>
    </row>
    <row r="281" spans="1:7" x14ac:dyDescent="0.25">
      <c r="A281" s="2">
        <v>271</v>
      </c>
      <c r="B281" s="4">
        <v>170804130358</v>
      </c>
      <c r="C281" s="121">
        <v>37.5</v>
      </c>
      <c r="E281" s="121">
        <v>40</v>
      </c>
    </row>
    <row r="282" spans="1:7" x14ac:dyDescent="0.25">
      <c r="A282" s="2">
        <v>272</v>
      </c>
      <c r="B282" s="4">
        <v>170804130359</v>
      </c>
      <c r="C282" s="121">
        <v>40</v>
      </c>
      <c r="D282" s="1"/>
      <c r="E282" s="121">
        <v>45</v>
      </c>
      <c r="F282" s="1"/>
      <c r="G282" s="1"/>
    </row>
    <row r="283" spans="1:7" x14ac:dyDescent="0.25">
      <c r="A283" s="2">
        <v>273</v>
      </c>
      <c r="B283" s="4">
        <v>170804130360</v>
      </c>
      <c r="C283" s="121">
        <v>37.5</v>
      </c>
      <c r="D283" s="1"/>
      <c r="E283" s="121">
        <v>46.666666666666664</v>
      </c>
      <c r="F283" s="1"/>
      <c r="G283" s="1"/>
    </row>
    <row r="284" spans="1:7" x14ac:dyDescent="0.25">
      <c r="A284" s="2">
        <v>274</v>
      </c>
      <c r="B284" s="4">
        <v>170804130361</v>
      </c>
      <c r="C284" s="121">
        <v>35</v>
      </c>
      <c r="D284" s="1"/>
      <c r="E284" s="121">
        <v>38.333333333333336</v>
      </c>
      <c r="F284" s="1"/>
      <c r="G284" s="1"/>
    </row>
    <row r="285" spans="1:7" x14ac:dyDescent="0.25">
      <c r="A285" s="2">
        <v>275</v>
      </c>
      <c r="B285" s="4">
        <v>170804130362</v>
      </c>
      <c r="C285" s="121">
        <v>40</v>
      </c>
      <c r="D285" s="1"/>
      <c r="E285" s="121">
        <v>46.666666666666664</v>
      </c>
      <c r="F285" s="1"/>
      <c r="G285" s="1"/>
    </row>
    <row r="286" spans="1:7" x14ac:dyDescent="0.25">
      <c r="A286" s="2">
        <v>276</v>
      </c>
      <c r="B286" s="4">
        <v>170804130363</v>
      </c>
      <c r="C286" s="121">
        <v>37.5</v>
      </c>
      <c r="D286" s="1"/>
      <c r="E286" s="121">
        <v>33.333333333333336</v>
      </c>
      <c r="F286" s="1"/>
      <c r="G286" s="1"/>
    </row>
    <row r="287" spans="1:7" x14ac:dyDescent="0.25">
      <c r="A287" s="2">
        <v>277</v>
      </c>
      <c r="B287" s="4">
        <v>170804130364</v>
      </c>
      <c r="C287" s="121">
        <v>37.5</v>
      </c>
      <c r="D287" s="1"/>
      <c r="E287" s="121">
        <v>41.666666666666664</v>
      </c>
      <c r="F287" s="1"/>
      <c r="G287" s="1"/>
    </row>
    <row r="288" spans="1:7" x14ac:dyDescent="0.25">
      <c r="A288" s="2">
        <v>278</v>
      </c>
      <c r="B288" s="4">
        <v>170804130365</v>
      </c>
      <c r="C288" s="121">
        <v>37.5</v>
      </c>
      <c r="D288" s="1"/>
      <c r="E288" s="121">
        <v>38.333333333333336</v>
      </c>
      <c r="F288" s="1"/>
      <c r="G288" s="1"/>
    </row>
    <row r="289" spans="1:7" x14ac:dyDescent="0.25">
      <c r="A289" s="2">
        <v>279</v>
      </c>
      <c r="B289" s="4">
        <v>170804130148</v>
      </c>
      <c r="C289" s="121">
        <v>15</v>
      </c>
      <c r="D289" s="1"/>
      <c r="E289" s="121">
        <v>31.666666666666668</v>
      </c>
      <c r="F289" s="1"/>
      <c r="G289" s="1"/>
    </row>
    <row r="290" spans="1:7" x14ac:dyDescent="0.25">
      <c r="B290" s="1"/>
      <c r="C290" s="1"/>
      <c r="D290" s="1"/>
      <c r="E290" s="1"/>
      <c r="F290" s="1"/>
      <c r="G290" s="1"/>
    </row>
    <row r="291" spans="1:7" x14ac:dyDescent="0.25">
      <c r="B291" s="1"/>
      <c r="C291" s="1"/>
      <c r="D291" s="1"/>
      <c r="E291" s="1"/>
      <c r="F291" s="1"/>
      <c r="G291" s="1"/>
    </row>
    <row r="292" spans="1:7" x14ac:dyDescent="0.25">
      <c r="B292" s="1"/>
      <c r="C292" s="1"/>
      <c r="D292" s="1"/>
      <c r="E292" s="1"/>
      <c r="F292" s="1"/>
      <c r="G292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BC07-238B-496C-8175-5DBAB1AB91B6}">
  <dimension ref="A1:W292"/>
  <sheetViews>
    <sheetView topLeftCell="I1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207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208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209</v>
      </c>
      <c r="B5" s="173"/>
      <c r="C5" s="173"/>
      <c r="D5" s="173"/>
      <c r="E5" s="174"/>
      <c r="F5" s="69"/>
      <c r="G5" s="26" t="s">
        <v>38</v>
      </c>
      <c r="H5" s="40">
        <f>D12</f>
        <v>95.588235294117652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92.64705882352942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94.117647058823536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170804130001</v>
      </c>
      <c r="C11" s="121">
        <v>35.555555555555557</v>
      </c>
      <c r="D11" s="3">
        <f>COUNTIF(C11:C146,"&gt;="&amp;D10)</f>
        <v>130</v>
      </c>
      <c r="E11" s="121">
        <v>31.818181818181817</v>
      </c>
      <c r="F11" s="95">
        <f>COUNTIF(E11:E146,"&gt;="&amp;F10)</f>
        <v>126</v>
      </c>
      <c r="G11" s="108" t="s">
        <v>5</v>
      </c>
      <c r="H11" s="26">
        <v>3</v>
      </c>
      <c r="I11" s="26">
        <v>3</v>
      </c>
      <c r="J11" s="17">
        <v>1</v>
      </c>
      <c r="K11" s="17">
        <v>3</v>
      </c>
      <c r="L11" s="17">
        <v>2</v>
      </c>
      <c r="M11" s="17">
        <v>3</v>
      </c>
      <c r="N11" s="17">
        <v>1</v>
      </c>
      <c r="O11" s="17">
        <v>2</v>
      </c>
      <c r="P11" s="17">
        <v>1</v>
      </c>
      <c r="Q11" s="17">
        <v>3</v>
      </c>
      <c r="R11" s="17">
        <v>2</v>
      </c>
      <c r="S11" s="17">
        <v>1</v>
      </c>
      <c r="T11" s="17">
        <v>1</v>
      </c>
    </row>
    <row r="12" spans="1:23" ht="24.95" customHeight="1" x14ac:dyDescent="0.25">
      <c r="A12" s="2">
        <v>2</v>
      </c>
      <c r="B12" s="4">
        <v>170804130004</v>
      </c>
      <c r="C12" s="121">
        <v>38.888888888888886</v>
      </c>
      <c r="D12" s="96">
        <f>(130/136)*100</f>
        <v>95.588235294117652</v>
      </c>
      <c r="E12" s="121">
        <v>36.363636363636367</v>
      </c>
      <c r="F12" s="97">
        <f>(126/136)*100</f>
        <v>92.64705882352942</v>
      </c>
      <c r="G12" s="108" t="s">
        <v>4</v>
      </c>
      <c r="H12" s="16">
        <v>3</v>
      </c>
      <c r="I12" s="16">
        <v>3</v>
      </c>
      <c r="J12" s="17">
        <v>1</v>
      </c>
      <c r="K12" s="17">
        <v>3</v>
      </c>
      <c r="L12" s="17">
        <v>1</v>
      </c>
      <c r="M12" s="17">
        <v>2</v>
      </c>
      <c r="N12" s="17">
        <v>1</v>
      </c>
      <c r="O12" s="17">
        <v>2</v>
      </c>
      <c r="P12" s="17">
        <v>1</v>
      </c>
      <c r="Q12" s="17">
        <v>3</v>
      </c>
      <c r="R12" s="17">
        <v>1</v>
      </c>
      <c r="S12" s="17">
        <v>1</v>
      </c>
      <c r="T12" s="17">
        <v>1</v>
      </c>
    </row>
    <row r="13" spans="1:23" ht="24.95" customHeight="1" x14ac:dyDescent="0.25">
      <c r="A13" s="2">
        <v>3</v>
      </c>
      <c r="B13" s="4">
        <v>170804130005</v>
      </c>
      <c r="C13" s="121">
        <v>36.666666666666664</v>
      </c>
      <c r="D13" s="3"/>
      <c r="E13" s="121">
        <v>38.18181818181818</v>
      </c>
      <c r="F13" s="109"/>
      <c r="G13" s="108" t="s">
        <v>3</v>
      </c>
      <c r="H13" s="16">
        <v>2</v>
      </c>
      <c r="I13" s="16">
        <v>1</v>
      </c>
      <c r="J13" s="17">
        <v>1</v>
      </c>
      <c r="K13" s="17">
        <v>2</v>
      </c>
      <c r="L13" s="17">
        <v>1</v>
      </c>
      <c r="M13" s="17">
        <v>1</v>
      </c>
      <c r="N13" s="17">
        <v>1</v>
      </c>
      <c r="O13" s="17">
        <v>1</v>
      </c>
      <c r="P13" s="17">
        <v>1</v>
      </c>
      <c r="Q13" s="17">
        <v>2</v>
      </c>
      <c r="R13" s="17">
        <v>1</v>
      </c>
      <c r="S13" s="17">
        <v>1</v>
      </c>
      <c r="T13" s="17">
        <v>1</v>
      </c>
    </row>
    <row r="14" spans="1:23" ht="35.450000000000003" customHeight="1" x14ac:dyDescent="0.25">
      <c r="A14" s="2">
        <v>4</v>
      </c>
      <c r="B14" s="4">
        <v>170804130006</v>
      </c>
      <c r="C14" s="121">
        <v>38.888888888888886</v>
      </c>
      <c r="D14" s="3"/>
      <c r="E14" s="121">
        <v>37.272727272727273</v>
      </c>
      <c r="F14" s="109"/>
      <c r="G14" s="101" t="s">
        <v>2</v>
      </c>
      <c r="H14" s="52">
        <f t="shared" ref="H14:T14" si="0">AVERAGE(H11:H13)</f>
        <v>2.6666666666666665</v>
      </c>
      <c r="I14" s="52">
        <f t="shared" si="0"/>
        <v>2.3333333333333335</v>
      </c>
      <c r="J14" s="52">
        <f t="shared" si="0"/>
        <v>1</v>
      </c>
      <c r="K14" s="52">
        <f t="shared" si="0"/>
        <v>2.6666666666666665</v>
      </c>
      <c r="L14" s="52">
        <f t="shared" si="0"/>
        <v>1.3333333333333333</v>
      </c>
      <c r="M14" s="52">
        <f t="shared" si="0"/>
        <v>2</v>
      </c>
      <c r="N14" s="52">
        <f t="shared" si="0"/>
        <v>1</v>
      </c>
      <c r="O14" s="52">
        <f t="shared" si="0"/>
        <v>1.6666666666666667</v>
      </c>
      <c r="P14" s="52">
        <f t="shared" si="0"/>
        <v>1</v>
      </c>
      <c r="Q14" s="52">
        <f t="shared" si="0"/>
        <v>2.6666666666666665</v>
      </c>
      <c r="R14" s="52">
        <f t="shared" si="0"/>
        <v>1.3333333333333333</v>
      </c>
      <c r="S14" s="52">
        <f t="shared" si="0"/>
        <v>1</v>
      </c>
      <c r="T14" s="52">
        <f t="shared" si="0"/>
        <v>1</v>
      </c>
    </row>
    <row r="15" spans="1:23" ht="38.1" customHeight="1" x14ac:dyDescent="0.25">
      <c r="A15" s="2">
        <v>5</v>
      </c>
      <c r="B15" s="4">
        <v>170804130009</v>
      </c>
      <c r="C15" s="121">
        <v>35.555555555555557</v>
      </c>
      <c r="D15" s="3"/>
      <c r="E15" s="121">
        <v>34.545454545454547</v>
      </c>
      <c r="F15" s="109"/>
      <c r="G15" s="102" t="s">
        <v>1</v>
      </c>
      <c r="H15" s="59">
        <f>(94.12*H14)/100</f>
        <v>2.5098666666666669</v>
      </c>
      <c r="I15" s="59">
        <f t="shared" ref="I15:S15" si="1">(94.12*I14)/100</f>
        <v>2.1961333333333335</v>
      </c>
      <c r="J15" s="59">
        <f t="shared" si="1"/>
        <v>0.94120000000000004</v>
      </c>
      <c r="K15" s="59">
        <f t="shared" si="1"/>
        <v>2.5098666666666669</v>
      </c>
      <c r="L15" s="59">
        <f t="shared" si="1"/>
        <v>1.2549333333333335</v>
      </c>
      <c r="M15" s="59">
        <f t="shared" si="1"/>
        <v>1.8824000000000001</v>
      </c>
      <c r="N15" s="59">
        <f t="shared" si="1"/>
        <v>0.94120000000000004</v>
      </c>
      <c r="O15" s="59">
        <f t="shared" si="1"/>
        <v>1.5686666666666667</v>
      </c>
      <c r="P15" s="59">
        <f t="shared" si="1"/>
        <v>0.94120000000000004</v>
      </c>
      <c r="Q15" s="59">
        <f t="shared" si="1"/>
        <v>2.5098666666666669</v>
      </c>
      <c r="R15" s="59">
        <f t="shared" si="1"/>
        <v>1.2549333333333335</v>
      </c>
      <c r="S15" s="59">
        <f t="shared" si="1"/>
        <v>0.94120000000000004</v>
      </c>
      <c r="T15" s="59">
        <f>(94.12*T14)/100</f>
        <v>0.94120000000000004</v>
      </c>
    </row>
    <row r="16" spans="1:23" ht="24.95" customHeight="1" x14ac:dyDescent="0.25">
      <c r="A16" s="2">
        <v>6</v>
      </c>
      <c r="B16" s="4">
        <v>170804130010</v>
      </c>
      <c r="C16" s="121">
        <v>35.555555555555557</v>
      </c>
      <c r="D16" s="3"/>
      <c r="E16" s="121">
        <v>34.545454545454547</v>
      </c>
      <c r="F16" s="109"/>
    </row>
    <row r="17" spans="1:22" ht="41.1" customHeight="1" x14ac:dyDescent="0.25">
      <c r="A17" s="2">
        <v>7</v>
      </c>
      <c r="B17" s="4">
        <v>170804130012</v>
      </c>
      <c r="C17" s="121">
        <v>36.666666666666664</v>
      </c>
      <c r="D17" s="3"/>
      <c r="E17" s="121">
        <v>37.272727272727273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41.111111111111114</v>
      </c>
      <c r="D18" s="3"/>
      <c r="E18" s="121">
        <v>34.545454545454547</v>
      </c>
      <c r="F18" s="49"/>
    </row>
    <row r="19" spans="1:22" ht="24.95" customHeight="1" x14ac:dyDescent="0.25">
      <c r="A19" s="2">
        <v>9</v>
      </c>
      <c r="B19" s="4">
        <v>170804130028</v>
      </c>
      <c r="C19" s="121">
        <v>37.777777777777779</v>
      </c>
      <c r="D19" s="3"/>
      <c r="E19" s="121">
        <v>39.090909090909093</v>
      </c>
      <c r="F19" s="49"/>
      <c r="J19" s="7"/>
      <c r="K19" s="7"/>
    </row>
    <row r="20" spans="1:22" ht="24.95" customHeight="1" x14ac:dyDescent="0.25">
      <c r="A20" s="2">
        <v>10</v>
      </c>
      <c r="B20" s="4">
        <v>170804130031</v>
      </c>
      <c r="C20" s="121">
        <v>38.888888888888886</v>
      </c>
      <c r="D20" s="3"/>
      <c r="E20" s="121">
        <v>37.272727272727273</v>
      </c>
      <c r="F20" s="49"/>
      <c r="H20" s="104"/>
      <c r="I20" s="165"/>
      <c r="J20" s="165"/>
      <c r="M20" s="7"/>
      <c r="N20" s="7"/>
      <c r="O20" s="7"/>
      <c r="P20" s="7"/>
      <c r="Q20" s="7"/>
    </row>
    <row r="21" spans="1:22" ht="31.5" customHeight="1" x14ac:dyDescent="0.25">
      <c r="A21" s="2">
        <v>11</v>
      </c>
      <c r="B21" s="4">
        <v>170804130032</v>
      </c>
      <c r="C21" s="121">
        <v>38.888888888888886</v>
      </c>
      <c r="D21" s="3"/>
      <c r="E21" s="121">
        <v>36.363636363636367</v>
      </c>
      <c r="F21" s="49"/>
      <c r="H21" s="111"/>
      <c r="I21" s="84"/>
      <c r="J21" s="84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170804130036</v>
      </c>
      <c r="C22" s="121">
        <v>38.888888888888886</v>
      </c>
      <c r="D22" s="3"/>
      <c r="E22" s="121">
        <v>39.090909090909093</v>
      </c>
      <c r="F22" s="49"/>
      <c r="H22" s="2"/>
      <c r="N22" s="7"/>
      <c r="O22" s="7"/>
      <c r="P22" s="7"/>
      <c r="Q22" s="7"/>
      <c r="R22" s="7"/>
    </row>
    <row r="23" spans="1:22" ht="24.95" customHeight="1" x14ac:dyDescent="0.25">
      <c r="A23" s="2">
        <v>13</v>
      </c>
      <c r="B23" s="4">
        <v>170804130045</v>
      </c>
      <c r="C23" s="121">
        <v>37.777777777777779</v>
      </c>
      <c r="D23" s="3"/>
      <c r="E23" s="121">
        <v>39.090909090909093</v>
      </c>
      <c r="F23" s="49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</row>
    <row r="24" spans="1:22" ht="24.95" customHeight="1" x14ac:dyDescent="0.25">
      <c r="A24" s="2">
        <v>14</v>
      </c>
      <c r="B24" s="4">
        <v>170804130047</v>
      </c>
      <c r="C24" s="121">
        <v>35.555555555555557</v>
      </c>
      <c r="D24" s="3"/>
      <c r="E24" s="121">
        <v>32.727272727272727</v>
      </c>
      <c r="F24" s="49"/>
      <c r="G24" s="114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170804130048</v>
      </c>
      <c r="C25" s="121">
        <v>36.666666666666664</v>
      </c>
      <c r="D25" s="112"/>
      <c r="E25" s="121">
        <v>34.545454545454547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170804130049</v>
      </c>
      <c r="C26" s="121">
        <v>36.666666666666664</v>
      </c>
      <c r="D26" s="3"/>
      <c r="E26" s="121">
        <v>35.454545454545453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170804130050</v>
      </c>
      <c r="C27" s="121">
        <v>36.666666666666664</v>
      </c>
      <c r="D27" s="3"/>
      <c r="E27" s="121">
        <v>33.636363636363633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170804130051</v>
      </c>
      <c r="C28" s="121">
        <v>22.222222222222221</v>
      </c>
      <c r="D28" s="3"/>
      <c r="E28" s="121">
        <v>33.636363636363633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170804130052</v>
      </c>
      <c r="C29" s="121">
        <v>36.666666666666664</v>
      </c>
      <c r="D29" s="3"/>
      <c r="E29" s="121">
        <v>42.727272727272727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170804130053</v>
      </c>
      <c r="C30" s="121">
        <v>35.555555555555557</v>
      </c>
      <c r="D30" s="3"/>
      <c r="E30" s="121">
        <v>27.272727272727273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170804130054</v>
      </c>
      <c r="C31" s="121">
        <v>33.333333333333336</v>
      </c>
      <c r="D31" s="3"/>
      <c r="E31" s="121">
        <v>30.90909090909091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170804130056</v>
      </c>
      <c r="C32" s="121">
        <v>36.666666666666664</v>
      </c>
      <c r="D32" s="3"/>
      <c r="E32" s="121">
        <v>38.18181818181818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170804130057</v>
      </c>
      <c r="C33" s="121">
        <v>36.666666666666664</v>
      </c>
      <c r="D33" s="3"/>
      <c r="E33" s="121">
        <v>35.454545454545453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170804130058</v>
      </c>
      <c r="C34" s="121">
        <v>38.888888888888886</v>
      </c>
      <c r="D34" s="3"/>
      <c r="E34" s="121">
        <v>35.454545454545453</v>
      </c>
      <c r="F34" s="49"/>
      <c r="G34" s="9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1"/>
      <c r="V34" s="111"/>
      <c r="W34" s="111"/>
    </row>
    <row r="35" spans="1:23" ht="24.95" customHeight="1" x14ac:dyDescent="0.25">
      <c r="A35" s="2">
        <v>25</v>
      </c>
      <c r="B35" s="4">
        <v>170804130059</v>
      </c>
      <c r="C35" s="121">
        <v>35.555555555555557</v>
      </c>
      <c r="D35" s="3"/>
      <c r="E35" s="121">
        <v>24.545454545454547</v>
      </c>
      <c r="F35" s="49"/>
      <c r="U35" s="110"/>
      <c r="V35" s="110"/>
    </row>
    <row r="36" spans="1:23" ht="24.95" customHeight="1" x14ac:dyDescent="0.25">
      <c r="A36" s="2">
        <v>26</v>
      </c>
      <c r="B36" s="4">
        <v>170804130061</v>
      </c>
      <c r="C36" s="121">
        <v>38.888888888888886</v>
      </c>
      <c r="D36" s="3"/>
      <c r="E36" s="121">
        <v>34.545454545454547</v>
      </c>
      <c r="F36" s="49"/>
    </row>
    <row r="37" spans="1:23" ht="24.95" customHeight="1" x14ac:dyDescent="0.25">
      <c r="A37" s="2">
        <v>27</v>
      </c>
      <c r="B37" s="4">
        <v>170804130062</v>
      </c>
      <c r="C37" s="121">
        <v>35.555555555555557</v>
      </c>
      <c r="D37" s="3"/>
      <c r="E37" s="121">
        <v>40.909090909090907</v>
      </c>
      <c r="F37" s="49"/>
      <c r="G37" s="114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</row>
    <row r="38" spans="1:23" ht="24.95" customHeight="1" x14ac:dyDescent="0.25">
      <c r="A38" s="2">
        <v>28</v>
      </c>
      <c r="B38" s="4">
        <v>170804130063</v>
      </c>
      <c r="C38" s="121">
        <v>37.777777777777779</v>
      </c>
      <c r="D38" s="3"/>
      <c r="E38" s="121">
        <v>35.454545454545453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170804130065</v>
      </c>
      <c r="C39" s="121">
        <v>28.888888888888889</v>
      </c>
      <c r="D39" s="3"/>
      <c r="E39" s="121">
        <v>38.18181818181818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170804130066</v>
      </c>
      <c r="C40" s="121">
        <v>36.666666666666664</v>
      </c>
      <c r="D40" s="3"/>
      <c r="E40" s="121">
        <v>38.18181818181818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170804130067</v>
      </c>
      <c r="C41" s="121">
        <v>38.888888888888886</v>
      </c>
      <c r="D41" s="3"/>
      <c r="E41" s="121">
        <v>37.272727272727273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170804130069</v>
      </c>
      <c r="C42" s="121">
        <v>38.888888888888886</v>
      </c>
      <c r="D42" s="3"/>
      <c r="E42" s="121">
        <v>45.454545454545453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170804130071</v>
      </c>
      <c r="C43" s="121">
        <v>42.222222222222221</v>
      </c>
      <c r="D43" s="3"/>
      <c r="E43" s="121">
        <v>41.81818181818182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170804130075</v>
      </c>
      <c r="C44" s="121">
        <v>36.666666666666664</v>
      </c>
      <c r="D44" s="3"/>
      <c r="E44" s="121">
        <v>39.090909090909093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170804130076</v>
      </c>
      <c r="C45" s="121">
        <v>42.222222222222221</v>
      </c>
      <c r="D45" s="3"/>
      <c r="E45" s="121">
        <v>34.545454545454547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170804130077</v>
      </c>
      <c r="C46" s="121">
        <v>41.111111111111114</v>
      </c>
      <c r="D46" s="3"/>
      <c r="E46" s="121">
        <v>39.090909090909093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170804130078</v>
      </c>
      <c r="C47" s="121">
        <v>40</v>
      </c>
      <c r="D47" s="3"/>
      <c r="E47" s="121">
        <v>32.727272727272727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170804130079</v>
      </c>
      <c r="C48" s="121">
        <v>42.222222222222221</v>
      </c>
      <c r="D48" s="3"/>
      <c r="E48" s="121">
        <v>40</v>
      </c>
      <c r="F48" s="49"/>
      <c r="G48" s="9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1"/>
      <c r="V48" s="111"/>
    </row>
    <row r="49" spans="1:22" ht="24.95" customHeight="1" x14ac:dyDescent="0.25">
      <c r="A49" s="2">
        <v>39</v>
      </c>
      <c r="B49" s="4">
        <v>170804130080</v>
      </c>
      <c r="C49" s="121">
        <v>43.333333333333336</v>
      </c>
      <c r="D49" s="3"/>
      <c r="E49" s="121">
        <v>38.18181818181818</v>
      </c>
      <c r="F49" s="49"/>
      <c r="U49" s="110"/>
      <c r="V49" s="110"/>
    </row>
    <row r="50" spans="1:22" ht="24.95" customHeight="1" x14ac:dyDescent="0.25">
      <c r="A50" s="2">
        <v>40</v>
      </c>
      <c r="B50" s="4">
        <v>170804130081</v>
      </c>
      <c r="C50" s="121">
        <v>43.333333333333336</v>
      </c>
      <c r="D50" s="3"/>
      <c r="E50" s="121">
        <v>36.363636363636367</v>
      </c>
      <c r="F50" s="49"/>
    </row>
    <row r="51" spans="1:22" ht="24.95" customHeight="1" x14ac:dyDescent="0.25">
      <c r="A51" s="2">
        <v>41</v>
      </c>
      <c r="B51" s="4">
        <v>170804130082</v>
      </c>
      <c r="C51" s="121">
        <v>41.111111111111114</v>
      </c>
      <c r="D51" s="3"/>
      <c r="E51" s="121">
        <v>33.636363636363633</v>
      </c>
      <c r="F51" s="49"/>
      <c r="G51" s="114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</row>
    <row r="52" spans="1:22" ht="24.95" customHeight="1" x14ac:dyDescent="0.25">
      <c r="A52" s="2">
        <v>42</v>
      </c>
      <c r="B52" s="4">
        <v>170804130083</v>
      </c>
      <c r="C52" s="121">
        <v>40</v>
      </c>
      <c r="D52" s="112"/>
      <c r="E52" s="121">
        <v>34.545454545454547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170804130084</v>
      </c>
      <c r="C53" s="121">
        <v>38.888888888888886</v>
      </c>
      <c r="D53" s="112"/>
      <c r="E53" s="121">
        <v>32.727272727272727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170804130085</v>
      </c>
      <c r="C54" s="121">
        <v>42.222222222222221</v>
      </c>
      <c r="D54" s="3"/>
      <c r="E54" s="121">
        <v>36.363636363636367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170804130089</v>
      </c>
      <c r="C55" s="121">
        <v>38.888888888888886</v>
      </c>
      <c r="D55" s="3"/>
      <c r="E55" s="121">
        <v>30.90909090909091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170804130090</v>
      </c>
      <c r="C56" s="121">
        <v>38.888888888888886</v>
      </c>
      <c r="D56" s="3"/>
      <c r="E56" s="121">
        <v>34.545454545454547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170804130091</v>
      </c>
      <c r="C57" s="121">
        <v>44.444444444444443</v>
      </c>
      <c r="D57" s="3"/>
      <c r="E57" s="121">
        <v>40.909090909090907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170804130092</v>
      </c>
      <c r="C58" s="121">
        <v>43.333333333333336</v>
      </c>
      <c r="D58" s="3"/>
      <c r="E58" s="121">
        <v>40.909090909090907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170804130093</v>
      </c>
      <c r="C59" s="121">
        <v>37.777777777777779</v>
      </c>
      <c r="D59" s="3"/>
      <c r="E59" s="121">
        <v>15.454545454545455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170804130094</v>
      </c>
      <c r="C60" s="121">
        <v>37.777777777777779</v>
      </c>
      <c r="D60" s="3"/>
      <c r="E60" s="121">
        <v>34.545454545454547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170804130097</v>
      </c>
      <c r="C61" s="121">
        <v>41.111111111111114</v>
      </c>
      <c r="D61" s="3"/>
      <c r="E61" s="121">
        <v>39.090909090909093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170804130101</v>
      </c>
      <c r="C62" s="121">
        <v>38.888888888888886</v>
      </c>
      <c r="D62" s="3"/>
      <c r="E62" s="121">
        <v>35.454545454545453</v>
      </c>
      <c r="F62" s="49"/>
      <c r="U62" s="111"/>
      <c r="V62" s="111"/>
    </row>
    <row r="63" spans="1:22" ht="24.95" customHeight="1" x14ac:dyDescent="0.25">
      <c r="A63" s="2">
        <v>53</v>
      </c>
      <c r="B63" s="4">
        <v>170804130102</v>
      </c>
      <c r="C63" s="121">
        <v>38.888888888888886</v>
      </c>
      <c r="D63" s="3"/>
      <c r="E63" s="121">
        <v>34.545454545454547</v>
      </c>
      <c r="F63" s="49"/>
    </row>
    <row r="64" spans="1:22" ht="24.95" customHeight="1" x14ac:dyDescent="0.25">
      <c r="A64" s="2">
        <v>54</v>
      </c>
      <c r="B64" s="4">
        <v>170804130103</v>
      </c>
      <c r="C64" s="121">
        <v>37.777777777777779</v>
      </c>
      <c r="D64" s="3"/>
      <c r="E64" s="121">
        <v>34.545454545454547</v>
      </c>
      <c r="F64" s="49"/>
    </row>
    <row r="65" spans="1:9" ht="24.95" customHeight="1" x14ac:dyDescent="0.25">
      <c r="A65" s="2">
        <v>55</v>
      </c>
      <c r="B65" s="4">
        <v>170804130104</v>
      </c>
      <c r="C65" s="121">
        <v>43.333333333333336</v>
      </c>
      <c r="D65" s="3"/>
      <c r="E65" s="121">
        <v>41.81818181818182</v>
      </c>
      <c r="F65" s="49"/>
    </row>
    <row r="66" spans="1:9" ht="24.95" customHeight="1" x14ac:dyDescent="0.25">
      <c r="A66" s="2">
        <v>56</v>
      </c>
      <c r="B66" s="4">
        <v>170804130105</v>
      </c>
      <c r="C66" s="121">
        <v>44.444444444444443</v>
      </c>
      <c r="D66" s="3"/>
      <c r="E66" s="121">
        <v>41.81818181818182</v>
      </c>
      <c r="F66" s="49"/>
    </row>
    <row r="67" spans="1:9" ht="24.95" customHeight="1" x14ac:dyDescent="0.25">
      <c r="A67" s="2">
        <v>57</v>
      </c>
      <c r="B67" s="4">
        <v>170804130106</v>
      </c>
      <c r="C67" s="121">
        <v>41.111111111111114</v>
      </c>
      <c r="D67" s="3"/>
      <c r="E67" s="121">
        <v>39.090909090909093</v>
      </c>
      <c r="F67" s="49"/>
    </row>
    <row r="68" spans="1:9" ht="24.95" customHeight="1" x14ac:dyDescent="0.25">
      <c r="A68" s="2">
        <v>58</v>
      </c>
      <c r="B68" s="4">
        <v>170804130107</v>
      </c>
      <c r="C68" s="121">
        <v>38.888888888888886</v>
      </c>
      <c r="D68" s="3"/>
      <c r="E68" s="121">
        <v>37.272727272727273</v>
      </c>
      <c r="F68" s="49"/>
    </row>
    <row r="69" spans="1:9" ht="24.95" customHeight="1" x14ac:dyDescent="0.25">
      <c r="A69" s="2">
        <v>59</v>
      </c>
      <c r="B69" s="4">
        <v>170804130108</v>
      </c>
      <c r="C69" s="121">
        <v>38.888888888888886</v>
      </c>
      <c r="D69" s="3"/>
      <c r="E69" s="121">
        <v>40</v>
      </c>
      <c r="F69" s="49"/>
    </row>
    <row r="70" spans="1:9" ht="24.95" customHeight="1" x14ac:dyDescent="0.25">
      <c r="A70" s="2">
        <v>60</v>
      </c>
      <c r="B70" s="4">
        <v>170804130109</v>
      </c>
      <c r="C70" s="121">
        <v>45.555555555555557</v>
      </c>
      <c r="D70" s="3"/>
      <c r="E70" s="121">
        <v>37.272727272727273</v>
      </c>
      <c r="F70" s="49"/>
    </row>
    <row r="71" spans="1:9" ht="24.95" customHeight="1" x14ac:dyDescent="0.25">
      <c r="A71" s="2">
        <v>61</v>
      </c>
      <c r="B71" s="4">
        <v>170804130110</v>
      </c>
      <c r="C71" s="121">
        <v>44.444444444444443</v>
      </c>
      <c r="D71" s="3"/>
      <c r="E71" s="121">
        <v>32.727272727272727</v>
      </c>
      <c r="F71" s="49"/>
    </row>
    <row r="72" spans="1:9" ht="24.95" customHeight="1" x14ac:dyDescent="0.25">
      <c r="A72" s="2">
        <v>62</v>
      </c>
      <c r="B72" s="4">
        <v>170804130112</v>
      </c>
      <c r="C72" s="121">
        <v>43.333333333333336</v>
      </c>
      <c r="D72" s="3"/>
      <c r="E72" s="121">
        <v>36.363636363636367</v>
      </c>
      <c r="F72" s="49"/>
    </row>
    <row r="73" spans="1:9" ht="24.95" customHeight="1" x14ac:dyDescent="0.25">
      <c r="A73" s="2">
        <v>63</v>
      </c>
      <c r="B73" s="4">
        <v>170804130117</v>
      </c>
      <c r="C73" s="121">
        <v>45.555555555555557</v>
      </c>
      <c r="D73" s="3"/>
      <c r="E73" s="121">
        <v>39.090909090909093</v>
      </c>
      <c r="F73" s="49"/>
    </row>
    <row r="74" spans="1:9" ht="24.95" customHeight="1" x14ac:dyDescent="0.25">
      <c r="A74" s="2">
        <v>64</v>
      </c>
      <c r="B74" s="4">
        <v>170804130118</v>
      </c>
      <c r="C74" s="121">
        <v>45.555555555555557</v>
      </c>
      <c r="D74" s="3"/>
      <c r="E74" s="121">
        <v>37.272727272727273</v>
      </c>
      <c r="F74" s="49"/>
    </row>
    <row r="75" spans="1:9" ht="24.95" customHeight="1" x14ac:dyDescent="0.25">
      <c r="A75" s="2">
        <v>65</v>
      </c>
      <c r="B75" s="4">
        <v>170804130119</v>
      </c>
      <c r="C75" s="121">
        <v>43.333333333333336</v>
      </c>
      <c r="D75" s="3"/>
      <c r="E75" s="121">
        <v>35.454545454545453</v>
      </c>
      <c r="F75" s="49"/>
    </row>
    <row r="76" spans="1:9" ht="24.95" customHeight="1" x14ac:dyDescent="0.25">
      <c r="A76" s="2">
        <v>66</v>
      </c>
      <c r="B76" s="4">
        <v>170804130120</v>
      </c>
      <c r="C76" s="121">
        <v>43.333333333333336</v>
      </c>
      <c r="D76" s="3"/>
      <c r="E76" s="121">
        <v>37.272727272727273</v>
      </c>
      <c r="F76" s="49"/>
    </row>
    <row r="77" spans="1:9" ht="24.95" customHeight="1" x14ac:dyDescent="0.25">
      <c r="A77" s="2">
        <v>67</v>
      </c>
      <c r="B77" s="4">
        <v>170804130125</v>
      </c>
      <c r="C77" s="121">
        <v>45.555555555555557</v>
      </c>
      <c r="D77" s="3"/>
      <c r="E77" s="121">
        <v>45.454545454545453</v>
      </c>
      <c r="F77" s="49"/>
    </row>
    <row r="78" spans="1:9" ht="24.95" customHeight="1" x14ac:dyDescent="0.25">
      <c r="A78" s="2">
        <v>68</v>
      </c>
      <c r="B78" s="4">
        <v>170804130126</v>
      </c>
      <c r="C78" s="121">
        <v>45.555555555555557</v>
      </c>
      <c r="D78" s="3"/>
      <c r="E78" s="121">
        <v>41.81818181818182</v>
      </c>
      <c r="F78" s="49"/>
      <c r="G78" s="5"/>
    </row>
    <row r="79" spans="1:9" ht="24.95" customHeight="1" x14ac:dyDescent="0.25">
      <c r="A79" s="2">
        <v>69</v>
      </c>
      <c r="B79" s="4">
        <v>170804130127</v>
      </c>
      <c r="C79" s="121">
        <v>41.111111111111114</v>
      </c>
      <c r="D79" s="3"/>
      <c r="E79" s="121">
        <v>40</v>
      </c>
      <c r="F79" s="49"/>
      <c r="G79" s="5"/>
      <c r="H79"/>
      <c r="I79"/>
    </row>
    <row r="80" spans="1:9" ht="24.95" customHeight="1" x14ac:dyDescent="0.25">
      <c r="A80" s="2">
        <v>70</v>
      </c>
      <c r="B80" s="4">
        <v>170804130128</v>
      </c>
      <c r="C80" s="121">
        <v>42.222222222222221</v>
      </c>
      <c r="D80" s="112"/>
      <c r="E80" s="121">
        <v>40.909090909090907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170804130133</v>
      </c>
      <c r="C81" s="121">
        <v>37.777777777777779</v>
      </c>
      <c r="D81" s="112"/>
      <c r="E81" s="121">
        <v>28.181818181818183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170804130134</v>
      </c>
      <c r="C82" s="121">
        <v>37.777777777777779</v>
      </c>
      <c r="D82" s="3"/>
      <c r="E82" s="121">
        <v>29.09090909090909</v>
      </c>
      <c r="F82" s="49"/>
      <c r="G82" s="5"/>
      <c r="H82"/>
      <c r="I82"/>
    </row>
    <row r="83" spans="1:23" x14ac:dyDescent="0.25">
      <c r="A83" s="2">
        <v>73</v>
      </c>
      <c r="B83" s="4">
        <v>170804130136</v>
      </c>
      <c r="C83" s="121">
        <v>38.888888888888886</v>
      </c>
      <c r="D83" s="5"/>
      <c r="E83" s="121">
        <v>33.636363636363633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170804130137</v>
      </c>
      <c r="C84" s="121">
        <v>40</v>
      </c>
      <c r="D84" s="115"/>
      <c r="E84" s="121">
        <v>34.545454545454547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170804130140</v>
      </c>
      <c r="C85" s="121">
        <v>42.222222222222221</v>
      </c>
      <c r="D85" s="5"/>
      <c r="E85" s="121">
        <v>32.727272727272727</v>
      </c>
      <c r="F85" s="5"/>
      <c r="G85" s="5"/>
      <c r="H85"/>
      <c r="I8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W85" s="6"/>
    </row>
    <row r="86" spans="1:23" ht="15.75" x14ac:dyDescent="0.25">
      <c r="A86" s="2">
        <v>76</v>
      </c>
      <c r="B86" s="4">
        <v>170804130142</v>
      </c>
      <c r="C86" s="121">
        <v>36.666666666666664</v>
      </c>
      <c r="D86" s="116"/>
      <c r="E86" s="121">
        <v>32.727272727272727</v>
      </c>
      <c r="F86" s="116"/>
      <c r="G86" s="5"/>
      <c r="H86"/>
      <c r="I86"/>
      <c r="U86" s="6"/>
      <c r="V86" s="6"/>
    </row>
    <row r="87" spans="1:23" x14ac:dyDescent="0.25">
      <c r="A87" s="2">
        <v>77</v>
      </c>
      <c r="B87" s="4">
        <v>170804130143</v>
      </c>
      <c r="C87" s="121">
        <v>42.222222222222221</v>
      </c>
      <c r="D87" s="5"/>
      <c r="E87" s="121">
        <v>45.454545454545453</v>
      </c>
      <c r="F87" s="5"/>
      <c r="G87" s="5"/>
      <c r="H87"/>
      <c r="I87"/>
    </row>
    <row r="88" spans="1:23" x14ac:dyDescent="0.25">
      <c r="A88" s="2">
        <v>78</v>
      </c>
      <c r="B88" s="4">
        <v>170804130144</v>
      </c>
      <c r="C88" s="121">
        <v>41.111111111111114</v>
      </c>
      <c r="D88" s="5"/>
      <c r="E88" s="121">
        <v>22.727272727272727</v>
      </c>
      <c r="F88" s="5"/>
      <c r="G88" s="5"/>
      <c r="H88"/>
      <c r="I88"/>
    </row>
    <row r="89" spans="1:23" x14ac:dyDescent="0.25">
      <c r="A89" s="2">
        <v>79</v>
      </c>
      <c r="B89" s="4">
        <v>170804130145</v>
      </c>
      <c r="C89" s="121">
        <v>41.111111111111114</v>
      </c>
      <c r="D89" s="5"/>
      <c r="E89" s="121">
        <v>36.363636363636367</v>
      </c>
      <c r="F89" s="5"/>
      <c r="G89" s="5"/>
      <c r="H89"/>
      <c r="I89"/>
    </row>
    <row r="90" spans="1:23" x14ac:dyDescent="0.25">
      <c r="A90" s="2">
        <v>80</v>
      </c>
      <c r="B90" s="4">
        <v>170804130146</v>
      </c>
      <c r="C90" s="121">
        <v>38.888888888888886</v>
      </c>
      <c r="D90" s="5"/>
      <c r="E90" s="121">
        <v>37.272727272727273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170804130147</v>
      </c>
      <c r="C91" s="121">
        <v>40</v>
      </c>
      <c r="D91" s="5"/>
      <c r="E91" s="121">
        <v>37.272727272727273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170804130149</v>
      </c>
      <c r="C92" s="121">
        <v>41.111111111111114</v>
      </c>
      <c r="D92" s="5"/>
      <c r="E92" s="121">
        <v>32.727272727272727</v>
      </c>
      <c r="F92" s="5"/>
      <c r="G92" s="5"/>
      <c r="H92"/>
      <c r="I9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W92" s="6"/>
    </row>
    <row r="93" spans="1:23" ht="15.75" x14ac:dyDescent="0.25">
      <c r="A93" s="2">
        <v>83</v>
      </c>
      <c r="B93" s="4">
        <v>170804130150</v>
      </c>
      <c r="C93" s="121">
        <v>38.888888888888886</v>
      </c>
      <c r="D93" s="5"/>
      <c r="E93" s="121">
        <v>38.18181818181818</v>
      </c>
      <c r="F93" s="5"/>
      <c r="G93" s="5"/>
      <c r="H93"/>
      <c r="I93"/>
      <c r="U93" s="6"/>
      <c r="V93" s="6"/>
    </row>
    <row r="94" spans="1:23" x14ac:dyDescent="0.25">
      <c r="A94" s="2">
        <v>84</v>
      </c>
      <c r="B94" s="4">
        <v>170804130151</v>
      </c>
      <c r="C94" s="121">
        <v>37.777777777777779</v>
      </c>
      <c r="D94" s="5"/>
      <c r="E94" s="121">
        <v>35.454545454545453</v>
      </c>
      <c r="F94" s="5"/>
      <c r="G94" s="5"/>
      <c r="H94"/>
      <c r="I94"/>
    </row>
    <row r="95" spans="1:23" x14ac:dyDescent="0.25">
      <c r="A95" s="2">
        <v>85</v>
      </c>
      <c r="B95" s="4">
        <v>170804130152</v>
      </c>
      <c r="C95" s="121">
        <v>38.888888888888886</v>
      </c>
      <c r="D95" s="5"/>
      <c r="E95" s="121">
        <v>34.545454545454547</v>
      </c>
      <c r="F95" s="5"/>
      <c r="G95" s="5"/>
      <c r="H95"/>
      <c r="I95"/>
    </row>
    <row r="96" spans="1:23" x14ac:dyDescent="0.25">
      <c r="A96" s="2">
        <v>86</v>
      </c>
      <c r="B96" s="4">
        <v>170804130154</v>
      </c>
      <c r="C96" s="121">
        <v>40</v>
      </c>
      <c r="D96" s="5"/>
      <c r="E96" s="121">
        <v>38.18181818181818</v>
      </c>
      <c r="F96" s="5"/>
      <c r="G96" s="5"/>
      <c r="H96"/>
      <c r="I96"/>
    </row>
    <row r="97" spans="1:23" x14ac:dyDescent="0.25">
      <c r="A97" s="2">
        <v>87</v>
      </c>
      <c r="B97" s="4">
        <v>170804130155</v>
      </c>
      <c r="C97" s="121">
        <v>37.777777777777779</v>
      </c>
      <c r="D97" s="5"/>
      <c r="E97" s="121">
        <v>34.545454545454547</v>
      </c>
      <c r="F97" s="5"/>
      <c r="G97" s="5"/>
      <c r="H97"/>
      <c r="I97"/>
    </row>
    <row r="98" spans="1:23" x14ac:dyDescent="0.25">
      <c r="A98" s="2">
        <v>88</v>
      </c>
      <c r="B98" s="4">
        <v>170804130157</v>
      </c>
      <c r="C98" s="121">
        <v>40</v>
      </c>
      <c r="D98" s="5"/>
      <c r="E98" s="121">
        <v>32.727272727272727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170804130161</v>
      </c>
      <c r="C99" s="121">
        <v>37.777777777777779</v>
      </c>
      <c r="D99" s="5"/>
      <c r="E99" s="121">
        <v>30.90909090909091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170804130162</v>
      </c>
      <c r="C100" s="121">
        <v>42.222222222222221</v>
      </c>
      <c r="D100" s="5"/>
      <c r="E100" s="121">
        <v>40.909090909090907</v>
      </c>
      <c r="F100" s="5"/>
      <c r="G100" s="5"/>
      <c r="H100"/>
      <c r="I100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W100" s="6"/>
    </row>
    <row r="101" spans="1:23" ht="15.75" x14ac:dyDescent="0.25">
      <c r="A101" s="2">
        <v>91</v>
      </c>
      <c r="B101" s="4">
        <v>170804130163</v>
      </c>
      <c r="C101" s="121">
        <v>36.666666666666664</v>
      </c>
      <c r="D101" s="5"/>
      <c r="E101" s="121">
        <v>38.18181818181818</v>
      </c>
      <c r="F101" s="5"/>
      <c r="G101" s="5"/>
      <c r="H101"/>
      <c r="I101"/>
      <c r="U101" s="6"/>
      <c r="V101" s="6"/>
    </row>
    <row r="102" spans="1:23" x14ac:dyDescent="0.25">
      <c r="A102" s="2">
        <v>92</v>
      </c>
      <c r="B102" s="4">
        <v>170804130168</v>
      </c>
      <c r="C102" s="121">
        <v>41.111111111111114</v>
      </c>
      <c r="D102" s="5"/>
      <c r="E102" s="121">
        <v>40</v>
      </c>
      <c r="F102" s="5"/>
      <c r="G102" s="5"/>
      <c r="H102"/>
      <c r="I102"/>
    </row>
    <row r="103" spans="1:23" x14ac:dyDescent="0.25">
      <c r="A103" s="2">
        <v>93</v>
      </c>
      <c r="B103" s="4">
        <v>170804130171</v>
      </c>
      <c r="C103" s="121">
        <v>0</v>
      </c>
      <c r="E103" s="121">
        <v>0</v>
      </c>
      <c r="H103"/>
      <c r="I103"/>
    </row>
    <row r="104" spans="1:23" x14ac:dyDescent="0.25">
      <c r="A104" s="2">
        <v>94</v>
      </c>
      <c r="B104" s="4">
        <v>170804130173</v>
      </c>
      <c r="C104" s="121">
        <v>38.888888888888886</v>
      </c>
      <c r="E104" s="121">
        <v>33.636363636363633</v>
      </c>
    </row>
    <row r="105" spans="1:23" x14ac:dyDescent="0.25">
      <c r="A105" s="2">
        <v>95</v>
      </c>
      <c r="B105" s="4">
        <v>170804130174</v>
      </c>
      <c r="C105" s="121">
        <v>40</v>
      </c>
      <c r="E105" s="121">
        <v>38.18181818181818</v>
      </c>
    </row>
    <row r="106" spans="1:23" x14ac:dyDescent="0.25">
      <c r="A106" s="2">
        <v>96</v>
      </c>
      <c r="B106" s="4">
        <v>170804130176</v>
      </c>
      <c r="C106" s="121">
        <v>41.111111111111114</v>
      </c>
      <c r="E106" s="121">
        <v>37.272727272727273</v>
      </c>
    </row>
    <row r="107" spans="1:23" x14ac:dyDescent="0.25">
      <c r="A107" s="2">
        <v>97</v>
      </c>
      <c r="B107" s="4">
        <v>170804130177</v>
      </c>
      <c r="C107" s="121">
        <v>41.111111111111114</v>
      </c>
      <c r="E107" s="121">
        <v>39.090909090909093</v>
      </c>
    </row>
    <row r="108" spans="1:23" x14ac:dyDescent="0.25">
      <c r="A108" s="2">
        <v>98</v>
      </c>
      <c r="B108" s="4">
        <v>170804130178</v>
      </c>
      <c r="C108" s="121">
        <v>38.888888888888886</v>
      </c>
      <c r="E108" s="121">
        <v>38.18181818181818</v>
      </c>
    </row>
    <row r="109" spans="1:23" x14ac:dyDescent="0.25">
      <c r="A109" s="2">
        <v>99</v>
      </c>
      <c r="B109" s="4">
        <v>170804130180</v>
      </c>
      <c r="C109" s="121">
        <v>35.555555555555557</v>
      </c>
      <c r="E109" s="121">
        <v>36.363636363636367</v>
      </c>
    </row>
    <row r="110" spans="1:23" x14ac:dyDescent="0.25">
      <c r="A110" s="2">
        <v>100</v>
      </c>
      <c r="B110" s="4">
        <v>170804130181</v>
      </c>
      <c r="C110" s="121">
        <v>37.777777777777779</v>
      </c>
      <c r="E110" s="121">
        <v>32.727272727272727</v>
      </c>
    </row>
    <row r="111" spans="1:23" x14ac:dyDescent="0.25">
      <c r="A111" s="2">
        <v>101</v>
      </c>
      <c r="B111" s="4">
        <v>170804130183</v>
      </c>
      <c r="C111" s="121">
        <v>35.555555555555557</v>
      </c>
      <c r="E111" s="121">
        <v>39.090909090909093</v>
      </c>
    </row>
    <row r="112" spans="1:23" x14ac:dyDescent="0.25">
      <c r="A112" s="2">
        <v>102</v>
      </c>
      <c r="B112" s="4">
        <v>170804130185</v>
      </c>
      <c r="C112" s="121">
        <v>38.888888888888886</v>
      </c>
      <c r="E112" s="121">
        <v>37.272727272727273</v>
      </c>
    </row>
    <row r="113" spans="1:5" x14ac:dyDescent="0.25">
      <c r="A113" s="2">
        <v>103</v>
      </c>
      <c r="B113" s="4">
        <v>170804130186</v>
      </c>
      <c r="C113" s="121">
        <v>40</v>
      </c>
      <c r="E113" s="121">
        <v>37.272727272727273</v>
      </c>
    </row>
    <row r="114" spans="1:5" x14ac:dyDescent="0.25">
      <c r="A114" s="2">
        <v>104</v>
      </c>
      <c r="B114" s="4">
        <v>170804130187</v>
      </c>
      <c r="C114" s="121">
        <v>35.555555555555557</v>
      </c>
      <c r="E114" s="121">
        <v>31.818181818181817</v>
      </c>
    </row>
    <row r="115" spans="1:5" x14ac:dyDescent="0.25">
      <c r="A115" s="2">
        <v>105</v>
      </c>
      <c r="B115" s="4">
        <v>170804130188</v>
      </c>
      <c r="C115" s="121">
        <v>40</v>
      </c>
      <c r="E115" s="121">
        <v>40</v>
      </c>
    </row>
    <row r="116" spans="1:5" x14ac:dyDescent="0.25">
      <c r="A116" s="2">
        <v>106</v>
      </c>
      <c r="B116" s="4">
        <v>170804130191</v>
      </c>
      <c r="C116" s="121">
        <v>35.555555555555557</v>
      </c>
      <c r="E116" s="121">
        <v>40</v>
      </c>
    </row>
    <row r="117" spans="1:5" x14ac:dyDescent="0.25">
      <c r="A117" s="2">
        <v>107</v>
      </c>
      <c r="B117" s="4">
        <v>170804130195</v>
      </c>
      <c r="C117" s="121">
        <v>41.111111111111114</v>
      </c>
      <c r="E117" s="121">
        <v>40</v>
      </c>
    </row>
    <row r="118" spans="1:5" x14ac:dyDescent="0.25">
      <c r="A118" s="2">
        <v>108</v>
      </c>
      <c r="B118" s="4">
        <v>170804130196</v>
      </c>
      <c r="C118" s="121">
        <v>35.555555555555557</v>
      </c>
      <c r="E118" s="121">
        <v>35.454545454545453</v>
      </c>
    </row>
    <row r="119" spans="1:5" x14ac:dyDescent="0.25">
      <c r="A119" s="2">
        <v>109</v>
      </c>
      <c r="B119" s="4">
        <v>170804130197</v>
      </c>
      <c r="C119" s="121">
        <v>35.555555555555557</v>
      </c>
      <c r="E119" s="121">
        <v>36.363636363636367</v>
      </c>
    </row>
    <row r="120" spans="1:5" x14ac:dyDescent="0.25">
      <c r="A120" s="2">
        <v>110</v>
      </c>
      <c r="B120" s="4">
        <v>170804130198</v>
      </c>
      <c r="C120" s="121">
        <v>38.888888888888886</v>
      </c>
      <c r="E120" s="121">
        <v>35.454545454545453</v>
      </c>
    </row>
    <row r="121" spans="1:5" x14ac:dyDescent="0.25">
      <c r="A121" s="2">
        <v>111</v>
      </c>
      <c r="B121" s="4">
        <v>170804130200</v>
      </c>
      <c r="C121" s="121">
        <v>38.888888888888886</v>
      </c>
      <c r="E121" s="121">
        <v>36.363636363636367</v>
      </c>
    </row>
    <row r="122" spans="1:5" x14ac:dyDescent="0.25">
      <c r="A122" s="2">
        <v>112</v>
      </c>
      <c r="B122" s="4">
        <v>170804130202</v>
      </c>
      <c r="C122" s="121">
        <v>38.888888888888886</v>
      </c>
      <c r="E122" s="121">
        <v>39.090909090909093</v>
      </c>
    </row>
    <row r="123" spans="1:5" x14ac:dyDescent="0.25">
      <c r="A123" s="2">
        <v>113</v>
      </c>
      <c r="B123" s="4">
        <v>170804130203</v>
      </c>
      <c r="C123" s="121">
        <v>35.555555555555557</v>
      </c>
      <c r="E123" s="121">
        <v>39.090909090909093</v>
      </c>
    </row>
    <row r="124" spans="1:5" x14ac:dyDescent="0.25">
      <c r="A124" s="2">
        <v>114</v>
      </c>
      <c r="B124" s="4">
        <v>170804130204</v>
      </c>
      <c r="C124" s="121">
        <v>41.111111111111114</v>
      </c>
      <c r="E124" s="121">
        <v>34.545454545454547</v>
      </c>
    </row>
    <row r="125" spans="1:5" x14ac:dyDescent="0.25">
      <c r="A125" s="2">
        <v>115</v>
      </c>
      <c r="B125" s="4">
        <v>170804130205</v>
      </c>
      <c r="C125" s="121">
        <v>35.555555555555557</v>
      </c>
      <c r="E125" s="121">
        <v>34.545454545454547</v>
      </c>
    </row>
    <row r="126" spans="1:5" x14ac:dyDescent="0.25">
      <c r="A126" s="2">
        <v>116</v>
      </c>
      <c r="B126" s="4">
        <v>170804130206</v>
      </c>
      <c r="C126" s="121">
        <v>40</v>
      </c>
      <c r="E126" s="121">
        <v>34.545454545454547</v>
      </c>
    </row>
    <row r="127" spans="1:5" x14ac:dyDescent="0.25">
      <c r="A127" s="2">
        <v>117</v>
      </c>
      <c r="B127" s="4">
        <v>170804130207</v>
      </c>
      <c r="C127" s="121">
        <v>40</v>
      </c>
      <c r="E127" s="121">
        <v>36.363636363636367</v>
      </c>
    </row>
    <row r="128" spans="1:5" x14ac:dyDescent="0.25">
      <c r="A128" s="2">
        <v>118</v>
      </c>
      <c r="B128" s="4">
        <v>170804130208</v>
      </c>
      <c r="C128" s="121">
        <v>38.888888888888886</v>
      </c>
      <c r="E128" s="121">
        <v>35.454545454545453</v>
      </c>
    </row>
    <row r="129" spans="1:5" x14ac:dyDescent="0.25">
      <c r="A129" s="2">
        <v>119</v>
      </c>
      <c r="B129" s="4">
        <v>170804130209</v>
      </c>
      <c r="C129" s="121">
        <v>38.888888888888886</v>
      </c>
      <c r="E129" s="121">
        <v>40.909090909090907</v>
      </c>
    </row>
    <row r="130" spans="1:5" x14ac:dyDescent="0.25">
      <c r="A130" s="2">
        <v>120</v>
      </c>
      <c r="B130" s="4">
        <v>170804130211</v>
      </c>
      <c r="C130" s="121">
        <v>34.444444444444443</v>
      </c>
      <c r="E130" s="121">
        <v>38.18181818181818</v>
      </c>
    </row>
    <row r="131" spans="1:5" x14ac:dyDescent="0.25">
      <c r="A131" s="2">
        <v>121</v>
      </c>
      <c r="B131" s="4">
        <v>170804130212</v>
      </c>
      <c r="C131" s="121">
        <v>34.444444444444443</v>
      </c>
      <c r="E131" s="121">
        <v>34.545454545454547</v>
      </c>
    </row>
    <row r="132" spans="1:5" x14ac:dyDescent="0.25">
      <c r="A132" s="2">
        <v>122</v>
      </c>
      <c r="B132" s="4">
        <v>170804130213</v>
      </c>
      <c r="C132" s="121">
        <v>34.444444444444443</v>
      </c>
      <c r="E132" s="121">
        <v>33.636363636363633</v>
      </c>
    </row>
    <row r="133" spans="1:5" x14ac:dyDescent="0.25">
      <c r="A133" s="2">
        <v>123</v>
      </c>
      <c r="B133" s="4">
        <v>170804130214</v>
      </c>
      <c r="C133" s="121">
        <v>34.444444444444443</v>
      </c>
      <c r="E133" s="121">
        <v>38.18181818181818</v>
      </c>
    </row>
    <row r="134" spans="1:5" x14ac:dyDescent="0.25">
      <c r="A134" s="2">
        <v>124</v>
      </c>
      <c r="B134" s="4">
        <v>170804130216</v>
      </c>
      <c r="C134" s="121">
        <v>37.777777777777779</v>
      </c>
      <c r="E134" s="121">
        <v>39.090909090909093</v>
      </c>
    </row>
    <row r="135" spans="1:5" x14ac:dyDescent="0.25">
      <c r="A135" s="2">
        <v>125</v>
      </c>
      <c r="B135" s="4">
        <v>170804130217</v>
      </c>
      <c r="C135" s="121">
        <v>37.777777777777779</v>
      </c>
      <c r="E135" s="121">
        <v>34.545454545454547</v>
      </c>
    </row>
    <row r="136" spans="1:5" x14ac:dyDescent="0.25">
      <c r="A136" s="2">
        <v>126</v>
      </c>
      <c r="B136" s="4">
        <v>170804130218</v>
      </c>
      <c r="C136" s="121">
        <v>37.777777777777779</v>
      </c>
      <c r="E136" s="121">
        <v>31.818181818181817</v>
      </c>
    </row>
    <row r="137" spans="1:5" x14ac:dyDescent="0.25">
      <c r="A137" s="2">
        <v>127</v>
      </c>
      <c r="B137" s="4">
        <v>170804130220</v>
      </c>
      <c r="C137" s="121">
        <v>34.444444444444443</v>
      </c>
      <c r="E137" s="121">
        <v>33.636363636363633</v>
      </c>
    </row>
    <row r="138" spans="1:5" x14ac:dyDescent="0.25">
      <c r="A138" s="2">
        <v>128</v>
      </c>
      <c r="B138" s="4">
        <v>170804130221</v>
      </c>
      <c r="C138" s="121">
        <v>42.222222222222221</v>
      </c>
      <c r="E138" s="121">
        <v>38.18181818181818</v>
      </c>
    </row>
    <row r="139" spans="1:5" x14ac:dyDescent="0.25">
      <c r="A139" s="2">
        <v>129</v>
      </c>
      <c r="B139" s="4">
        <v>170804130222</v>
      </c>
      <c r="C139" s="121">
        <v>40</v>
      </c>
      <c r="E139" s="121">
        <v>32.727272727272727</v>
      </c>
    </row>
    <row r="140" spans="1:5" x14ac:dyDescent="0.25">
      <c r="A140" s="2">
        <v>130</v>
      </c>
      <c r="B140" s="4">
        <v>170804130223</v>
      </c>
      <c r="C140" s="121">
        <v>41.111111111111114</v>
      </c>
      <c r="E140" s="121">
        <v>37.272727272727273</v>
      </c>
    </row>
    <row r="141" spans="1:5" x14ac:dyDescent="0.25">
      <c r="A141" s="2">
        <v>131</v>
      </c>
      <c r="B141" s="4">
        <v>170804130224</v>
      </c>
      <c r="C141" s="121">
        <v>36.666666666666664</v>
      </c>
      <c r="E141" s="121">
        <v>35.454545454545453</v>
      </c>
    </row>
    <row r="142" spans="1:5" x14ac:dyDescent="0.25">
      <c r="A142" s="2">
        <v>132</v>
      </c>
      <c r="B142" s="4">
        <v>170804130226</v>
      </c>
      <c r="C142" s="121">
        <v>40</v>
      </c>
      <c r="E142" s="121">
        <v>37.272727272727273</v>
      </c>
    </row>
    <row r="143" spans="1:5" x14ac:dyDescent="0.25">
      <c r="A143" s="2">
        <v>133</v>
      </c>
      <c r="B143" s="4">
        <v>170804130286</v>
      </c>
      <c r="C143" s="121">
        <v>40</v>
      </c>
      <c r="E143" s="121">
        <v>40.909090909090907</v>
      </c>
    </row>
    <row r="144" spans="1:5" x14ac:dyDescent="0.25">
      <c r="A144" s="2">
        <v>134</v>
      </c>
      <c r="B144" s="4">
        <v>170804130312</v>
      </c>
      <c r="C144" s="121">
        <v>0</v>
      </c>
      <c r="E144" s="121">
        <v>0</v>
      </c>
    </row>
    <row r="145" spans="1:7" x14ac:dyDescent="0.25">
      <c r="A145" s="2">
        <v>135</v>
      </c>
      <c r="B145" s="4">
        <v>170804130325</v>
      </c>
      <c r="C145" s="121">
        <v>0</v>
      </c>
      <c r="E145" s="121">
        <v>0</v>
      </c>
    </row>
    <row r="146" spans="1:7" x14ac:dyDescent="0.25">
      <c r="A146" s="2">
        <v>136</v>
      </c>
      <c r="B146" s="4">
        <v>170804130326</v>
      </c>
      <c r="C146" s="121">
        <v>0</v>
      </c>
      <c r="E146" s="121">
        <v>0</v>
      </c>
      <c r="G146" s="1"/>
    </row>
    <row r="147" spans="1:7" x14ac:dyDescent="0.25">
      <c r="C147" s="1"/>
      <c r="D147" s="1"/>
      <c r="E147" s="1"/>
      <c r="F147" s="1"/>
      <c r="G147" s="1"/>
    </row>
    <row r="148" spans="1:7" x14ac:dyDescent="0.25">
      <c r="C148" s="1"/>
      <c r="D148" s="1"/>
      <c r="E148" s="1"/>
      <c r="F148" s="1"/>
      <c r="G148" s="1"/>
    </row>
    <row r="149" spans="1:7" x14ac:dyDescent="0.25">
      <c r="C149" s="1"/>
      <c r="D149" s="1"/>
      <c r="E149" s="1"/>
      <c r="F149" s="1"/>
      <c r="G149" s="1"/>
    </row>
    <row r="150" spans="1:7" x14ac:dyDescent="0.25">
      <c r="C150" s="1"/>
      <c r="D150" s="1"/>
      <c r="E150" s="1"/>
      <c r="F150" s="1"/>
      <c r="G150" s="1"/>
    </row>
    <row r="151" spans="1:7" x14ac:dyDescent="0.25">
      <c r="C151" s="1"/>
      <c r="D151" s="1"/>
      <c r="E151" s="1"/>
      <c r="F151" s="1"/>
      <c r="G151" s="1"/>
    </row>
    <row r="152" spans="1:7" x14ac:dyDescent="0.25">
      <c r="C152" s="1"/>
      <c r="D152" s="1"/>
      <c r="E152" s="1"/>
      <c r="F152" s="1"/>
      <c r="G152" s="1"/>
    </row>
    <row r="153" spans="1:7" x14ac:dyDescent="0.25">
      <c r="C153" s="1"/>
      <c r="D153" s="1"/>
      <c r="E153" s="1"/>
      <c r="F153" s="1"/>
      <c r="G153" s="1"/>
    </row>
    <row r="154" spans="1:7" x14ac:dyDescent="0.25">
      <c r="C154" s="1"/>
      <c r="D154" s="1"/>
      <c r="E154" s="1"/>
      <c r="F154" s="1"/>
      <c r="G154" s="1"/>
    </row>
    <row r="155" spans="1:7" x14ac:dyDescent="0.25">
      <c r="C155" s="1"/>
      <c r="D155" s="1"/>
      <c r="E155" s="1"/>
      <c r="F155" s="1"/>
      <c r="G155" s="1"/>
    </row>
    <row r="156" spans="1:7" x14ac:dyDescent="0.25">
      <c r="C156" s="1"/>
      <c r="D156" s="1"/>
      <c r="E156" s="1"/>
      <c r="F156" s="1"/>
      <c r="G156" s="1"/>
    </row>
    <row r="157" spans="1:7" x14ac:dyDescent="0.25">
      <c r="C157" s="1"/>
      <c r="D157" s="1"/>
      <c r="E157" s="1"/>
      <c r="F157" s="1"/>
      <c r="G157" s="1"/>
    </row>
    <row r="158" spans="1:7" x14ac:dyDescent="0.25">
      <c r="C158" s="1"/>
      <c r="D158" s="1"/>
      <c r="E158" s="1"/>
      <c r="F158" s="1"/>
      <c r="G158" s="1"/>
    </row>
    <row r="159" spans="1:7" x14ac:dyDescent="0.25">
      <c r="C159" s="1"/>
      <c r="D159" s="1"/>
      <c r="E159" s="1"/>
      <c r="F159" s="1"/>
      <c r="G159" s="1"/>
    </row>
    <row r="160" spans="1:7" x14ac:dyDescent="0.25">
      <c r="C160" s="1"/>
      <c r="D160" s="1"/>
      <c r="E160" s="1"/>
      <c r="F160" s="1"/>
      <c r="G160" s="1"/>
    </row>
    <row r="161" spans="3:7" x14ac:dyDescent="0.25">
      <c r="C161" s="1"/>
      <c r="D161" s="1"/>
      <c r="E161" s="1"/>
      <c r="F161" s="1"/>
      <c r="G161" s="1"/>
    </row>
    <row r="162" spans="3:7" x14ac:dyDescent="0.25">
      <c r="C162" s="1"/>
      <c r="D162" s="1"/>
      <c r="E162" s="1"/>
      <c r="F162" s="1"/>
      <c r="G162" s="1"/>
    </row>
    <row r="163" spans="3:7" x14ac:dyDescent="0.25">
      <c r="C163" s="1"/>
      <c r="D163" s="1"/>
      <c r="E163" s="1"/>
      <c r="F163" s="1"/>
      <c r="G163" s="1"/>
    </row>
    <row r="164" spans="3:7" x14ac:dyDescent="0.25">
      <c r="C164" s="1"/>
      <c r="D164" s="1"/>
      <c r="E164" s="1"/>
      <c r="F164" s="1"/>
      <c r="G164" s="1"/>
    </row>
    <row r="165" spans="3:7" x14ac:dyDescent="0.25">
      <c r="C165" s="1"/>
      <c r="D165" s="1"/>
      <c r="E165" s="1"/>
      <c r="F165" s="1"/>
      <c r="G165" s="1"/>
    </row>
    <row r="166" spans="3:7" x14ac:dyDescent="0.25">
      <c r="C166" s="1"/>
      <c r="D166" s="1"/>
      <c r="E166" s="1"/>
      <c r="F166" s="1"/>
      <c r="G166" s="1"/>
    </row>
    <row r="167" spans="3:7" x14ac:dyDescent="0.25">
      <c r="C167" s="1"/>
      <c r="D167" s="1"/>
      <c r="E167" s="1"/>
      <c r="F167" s="1"/>
      <c r="G167" s="1"/>
    </row>
    <row r="168" spans="3:7" x14ac:dyDescent="0.25">
      <c r="C168" s="1"/>
      <c r="D168" s="1"/>
      <c r="E168" s="1"/>
      <c r="F168" s="1"/>
      <c r="G168" s="1"/>
    </row>
    <row r="169" spans="3:7" x14ac:dyDescent="0.25">
      <c r="C169" s="1"/>
      <c r="D169" s="1"/>
      <c r="E169" s="1"/>
      <c r="F169" s="1"/>
      <c r="G169" s="1"/>
    </row>
    <row r="170" spans="3:7" x14ac:dyDescent="0.25">
      <c r="C170" s="1"/>
      <c r="D170" s="1"/>
      <c r="E170" s="1"/>
      <c r="F170" s="1"/>
      <c r="G170" s="1"/>
    </row>
    <row r="171" spans="3:7" x14ac:dyDescent="0.25">
      <c r="C171" s="1"/>
      <c r="D171" s="1"/>
      <c r="E171" s="1"/>
      <c r="F171" s="1"/>
      <c r="G171" s="1"/>
    </row>
    <row r="172" spans="3:7" x14ac:dyDescent="0.25">
      <c r="C172" s="1"/>
      <c r="D172" s="1"/>
      <c r="E172" s="1"/>
      <c r="F172" s="1"/>
      <c r="G172" s="1"/>
    </row>
    <row r="173" spans="3:7" x14ac:dyDescent="0.25">
      <c r="C173" s="1"/>
      <c r="D173" s="1"/>
      <c r="E173" s="1"/>
      <c r="F173" s="1"/>
      <c r="G173" s="1"/>
    </row>
    <row r="174" spans="3:7" x14ac:dyDescent="0.25">
      <c r="C174" s="1"/>
      <c r="D174" s="1"/>
      <c r="E174" s="1"/>
      <c r="F174" s="1"/>
      <c r="G174" s="1"/>
    </row>
    <row r="175" spans="3:7" x14ac:dyDescent="0.25">
      <c r="C175" s="1"/>
      <c r="D175" s="1"/>
      <c r="E175" s="1"/>
      <c r="F175" s="1"/>
      <c r="G175" s="1"/>
    </row>
    <row r="176" spans="3:7" x14ac:dyDescent="0.25">
      <c r="C176" s="1"/>
      <c r="D176" s="1"/>
      <c r="E176" s="1"/>
      <c r="F176" s="1"/>
      <c r="G176" s="1"/>
    </row>
    <row r="177" spans="3:7" x14ac:dyDescent="0.25">
      <c r="C177" s="1"/>
      <c r="D177" s="1"/>
      <c r="E177" s="1"/>
      <c r="F177" s="1"/>
      <c r="G177" s="1"/>
    </row>
    <row r="178" spans="3:7" x14ac:dyDescent="0.25">
      <c r="C178" s="1"/>
      <c r="D178" s="1"/>
      <c r="E178" s="1"/>
      <c r="F178" s="1"/>
      <c r="G178" s="1"/>
    </row>
    <row r="179" spans="3:7" x14ac:dyDescent="0.25">
      <c r="C179" s="1"/>
      <c r="D179" s="1"/>
      <c r="E179" s="1"/>
      <c r="F179" s="1"/>
      <c r="G179" s="1"/>
    </row>
    <row r="180" spans="3:7" x14ac:dyDescent="0.25">
      <c r="C180" s="1"/>
      <c r="D180" s="1"/>
      <c r="E180" s="1"/>
      <c r="F180" s="1"/>
      <c r="G180" s="1"/>
    </row>
    <row r="181" spans="3:7" x14ac:dyDescent="0.25">
      <c r="C181" s="1"/>
      <c r="D181" s="1"/>
      <c r="E181" s="1"/>
      <c r="F181" s="1"/>
      <c r="G181" s="1"/>
    </row>
    <row r="182" spans="3:7" x14ac:dyDescent="0.25">
      <c r="C182" s="1"/>
      <c r="D182" s="1"/>
      <c r="E182" s="1"/>
      <c r="F182" s="1"/>
      <c r="G182" s="1"/>
    </row>
    <row r="183" spans="3:7" x14ac:dyDescent="0.25">
      <c r="C183" s="1"/>
      <c r="D183" s="1"/>
      <c r="E183" s="1"/>
      <c r="F183" s="1"/>
      <c r="G183" s="1"/>
    </row>
    <row r="184" spans="3:7" x14ac:dyDescent="0.25">
      <c r="C184" s="1"/>
      <c r="D184" s="1"/>
      <c r="E184" s="1"/>
      <c r="F184" s="1"/>
      <c r="G184" s="1"/>
    </row>
    <row r="185" spans="3:7" x14ac:dyDescent="0.25">
      <c r="C185" s="1"/>
      <c r="D185" s="1"/>
      <c r="E185" s="1"/>
      <c r="F185" s="1"/>
      <c r="G185" s="1"/>
    </row>
    <row r="186" spans="3:7" x14ac:dyDescent="0.25">
      <c r="C186" s="1"/>
      <c r="D186" s="1"/>
      <c r="E186" s="1"/>
      <c r="F186" s="1"/>
      <c r="G186" s="1"/>
    </row>
    <row r="187" spans="3:7" x14ac:dyDescent="0.25">
      <c r="C187" s="1"/>
      <c r="D187" s="1"/>
      <c r="E187" s="1"/>
      <c r="F187" s="1"/>
      <c r="G187" s="1"/>
    </row>
    <row r="188" spans="3:7" x14ac:dyDescent="0.25">
      <c r="C188" s="1"/>
      <c r="D188" s="1"/>
      <c r="E188" s="1"/>
      <c r="F188" s="1"/>
      <c r="G188" s="1"/>
    </row>
    <row r="189" spans="3:7" x14ac:dyDescent="0.25">
      <c r="C189" s="1"/>
      <c r="D189" s="1"/>
      <c r="E189" s="1"/>
      <c r="F189" s="1"/>
      <c r="G189" s="1"/>
    </row>
    <row r="190" spans="3:7" x14ac:dyDescent="0.25">
      <c r="C190" s="1"/>
      <c r="D190" s="1"/>
      <c r="E190" s="1"/>
      <c r="F190" s="1"/>
      <c r="G190" s="1"/>
    </row>
    <row r="191" spans="3:7" x14ac:dyDescent="0.25">
      <c r="C191" s="1"/>
      <c r="D191" s="1"/>
      <c r="E191" s="1"/>
      <c r="F191" s="1"/>
      <c r="G191" s="1"/>
    </row>
    <row r="192" spans="3:7" x14ac:dyDescent="0.25">
      <c r="C192" s="1"/>
      <c r="D192" s="1"/>
      <c r="E192" s="1"/>
      <c r="F192" s="1"/>
      <c r="G192" s="1"/>
    </row>
    <row r="193" spans="3:7" x14ac:dyDescent="0.25">
      <c r="C193" s="1"/>
      <c r="D193" s="1"/>
      <c r="E193" s="1"/>
      <c r="F193" s="1"/>
      <c r="G193" s="1"/>
    </row>
    <row r="194" spans="3:7" x14ac:dyDescent="0.25">
      <c r="C194" s="1"/>
      <c r="D194" s="1"/>
      <c r="E194" s="1"/>
      <c r="F194" s="1"/>
      <c r="G194" s="1"/>
    </row>
    <row r="195" spans="3:7" x14ac:dyDescent="0.25">
      <c r="C195" s="1"/>
      <c r="D195" s="1"/>
      <c r="E195" s="1"/>
      <c r="F195" s="1"/>
      <c r="G195" s="1"/>
    </row>
    <row r="196" spans="3:7" x14ac:dyDescent="0.25">
      <c r="C196" s="1"/>
      <c r="D196" s="1"/>
      <c r="E196" s="1"/>
      <c r="F196" s="1"/>
      <c r="G196" s="1"/>
    </row>
    <row r="197" spans="3:7" x14ac:dyDescent="0.25">
      <c r="C197" s="1"/>
      <c r="D197" s="1"/>
      <c r="E197" s="1"/>
      <c r="F197" s="1"/>
      <c r="G197" s="1"/>
    </row>
    <row r="198" spans="3:7" x14ac:dyDescent="0.25">
      <c r="C198" s="1"/>
      <c r="D198" s="1"/>
      <c r="E198" s="1"/>
      <c r="F198" s="1"/>
      <c r="G198" s="1"/>
    </row>
    <row r="199" spans="3:7" x14ac:dyDescent="0.25">
      <c r="C199" s="1"/>
      <c r="D199" s="1"/>
      <c r="E199" s="1"/>
      <c r="F199" s="1"/>
      <c r="G199" s="1"/>
    </row>
    <row r="200" spans="3:7" x14ac:dyDescent="0.25">
      <c r="C200" s="1"/>
      <c r="D200" s="1"/>
      <c r="E200" s="1"/>
      <c r="F200" s="1"/>
      <c r="G200" s="1"/>
    </row>
    <row r="201" spans="3:7" x14ac:dyDescent="0.25">
      <c r="C201" s="1"/>
      <c r="D201" s="1"/>
      <c r="E201" s="1"/>
      <c r="F201" s="1"/>
      <c r="G201" s="1"/>
    </row>
    <row r="202" spans="3:7" x14ac:dyDescent="0.25">
      <c r="C202" s="1"/>
      <c r="D202" s="1"/>
      <c r="E202" s="1"/>
      <c r="F202" s="1"/>
      <c r="G202" s="1"/>
    </row>
    <row r="203" spans="3:7" x14ac:dyDescent="0.25">
      <c r="C203" s="1"/>
      <c r="D203" s="1"/>
      <c r="E203" s="1"/>
      <c r="F203" s="1"/>
      <c r="G203" s="1"/>
    </row>
    <row r="204" spans="3:7" x14ac:dyDescent="0.25">
      <c r="C204" s="1"/>
      <c r="D204" s="1"/>
      <c r="E204" s="1"/>
      <c r="F204" s="1"/>
      <c r="G204" s="1"/>
    </row>
    <row r="205" spans="3:7" x14ac:dyDescent="0.25">
      <c r="C205" s="1"/>
      <c r="D205" s="1"/>
      <c r="E205" s="1"/>
      <c r="F205" s="1"/>
      <c r="G205" s="1"/>
    </row>
    <row r="206" spans="3:7" x14ac:dyDescent="0.25">
      <c r="C206" s="1"/>
      <c r="D206" s="1"/>
      <c r="E206" s="1"/>
      <c r="F206" s="1"/>
      <c r="G206" s="1"/>
    </row>
    <row r="207" spans="3:7" x14ac:dyDescent="0.25">
      <c r="C207" s="1"/>
      <c r="D207" s="1"/>
      <c r="E207" s="1"/>
      <c r="F207" s="1"/>
      <c r="G207" s="1"/>
    </row>
    <row r="208" spans="3:7" x14ac:dyDescent="0.25">
      <c r="C208" s="1"/>
      <c r="D208" s="1"/>
      <c r="E208" s="1"/>
      <c r="F208" s="1"/>
      <c r="G208" s="1"/>
    </row>
    <row r="209" spans="3:7" x14ac:dyDescent="0.25">
      <c r="C209" s="1"/>
      <c r="D209" s="1"/>
      <c r="E209" s="1"/>
      <c r="F209" s="1"/>
      <c r="G209" s="1"/>
    </row>
    <row r="210" spans="3:7" x14ac:dyDescent="0.25">
      <c r="C210" s="1"/>
      <c r="D210" s="1"/>
      <c r="E210" s="1"/>
      <c r="F210" s="1"/>
      <c r="G210" s="1"/>
    </row>
    <row r="211" spans="3:7" x14ac:dyDescent="0.25">
      <c r="C211" s="1"/>
      <c r="D211" s="1"/>
      <c r="E211" s="1"/>
      <c r="F211" s="1"/>
      <c r="G211" s="1"/>
    </row>
    <row r="212" spans="3:7" x14ac:dyDescent="0.25">
      <c r="C212" s="1"/>
      <c r="D212" s="1"/>
      <c r="E212" s="1"/>
      <c r="F212" s="1"/>
      <c r="G212" s="1"/>
    </row>
    <row r="213" spans="3:7" x14ac:dyDescent="0.25">
      <c r="C213" s="1"/>
      <c r="D213" s="1"/>
      <c r="E213" s="1"/>
      <c r="F213" s="1"/>
      <c r="G213" s="1"/>
    </row>
    <row r="214" spans="3:7" x14ac:dyDescent="0.25">
      <c r="C214" s="1"/>
      <c r="D214" s="1"/>
      <c r="E214" s="1"/>
      <c r="F214" s="1"/>
      <c r="G214" s="1"/>
    </row>
    <row r="215" spans="3:7" x14ac:dyDescent="0.25">
      <c r="C215" s="1"/>
      <c r="D215" s="1"/>
      <c r="E215" s="1"/>
      <c r="F215" s="1"/>
      <c r="G215" s="1"/>
    </row>
    <row r="216" spans="3:7" x14ac:dyDescent="0.25">
      <c r="C216" s="1"/>
      <c r="D216" s="1"/>
      <c r="E216" s="1"/>
      <c r="F216" s="1"/>
      <c r="G216" s="1"/>
    </row>
    <row r="217" spans="3:7" x14ac:dyDescent="0.25">
      <c r="C217" s="1"/>
      <c r="D217" s="1"/>
      <c r="E217" s="1"/>
      <c r="F217" s="1"/>
      <c r="G217" s="1"/>
    </row>
    <row r="218" spans="3:7" x14ac:dyDescent="0.25">
      <c r="C218" s="1"/>
      <c r="D218" s="1"/>
      <c r="E218" s="1"/>
      <c r="F218" s="1"/>
      <c r="G218" s="1"/>
    </row>
    <row r="219" spans="3:7" x14ac:dyDescent="0.25">
      <c r="C219" s="1"/>
      <c r="D219" s="1"/>
      <c r="E219" s="1"/>
      <c r="F219" s="1"/>
      <c r="G219" s="1"/>
    </row>
    <row r="220" spans="3:7" x14ac:dyDescent="0.25">
      <c r="C220" s="1"/>
      <c r="D220" s="1"/>
      <c r="E220" s="1"/>
      <c r="F220" s="1"/>
      <c r="G220" s="1"/>
    </row>
    <row r="221" spans="3:7" x14ac:dyDescent="0.25">
      <c r="C221" s="1"/>
      <c r="D221" s="1"/>
      <c r="E221" s="1"/>
      <c r="F221" s="1"/>
      <c r="G221" s="1"/>
    </row>
    <row r="222" spans="3:7" x14ac:dyDescent="0.25">
      <c r="C222" s="1"/>
      <c r="D222" s="1"/>
      <c r="E222" s="1"/>
      <c r="F222" s="1"/>
      <c r="G222" s="1"/>
    </row>
    <row r="223" spans="3:7" x14ac:dyDescent="0.25">
      <c r="C223" s="1"/>
      <c r="D223" s="1"/>
      <c r="E223" s="1"/>
      <c r="F223" s="1"/>
      <c r="G223" s="1"/>
    </row>
    <row r="224" spans="3:7" x14ac:dyDescent="0.25">
      <c r="C224" s="1"/>
      <c r="D224" s="1"/>
      <c r="E224" s="1"/>
      <c r="F224" s="1"/>
      <c r="G224" s="1"/>
    </row>
    <row r="225" spans="3:7" x14ac:dyDescent="0.25">
      <c r="C225" s="1"/>
      <c r="D225" s="1"/>
      <c r="E225" s="1"/>
      <c r="F225" s="1"/>
      <c r="G225" s="1"/>
    </row>
    <row r="226" spans="3:7" x14ac:dyDescent="0.25">
      <c r="C226" s="1"/>
      <c r="D226" s="1"/>
      <c r="E226" s="1"/>
      <c r="F226" s="1"/>
      <c r="G226" s="1"/>
    </row>
    <row r="227" spans="3:7" x14ac:dyDescent="0.25">
      <c r="C227" s="1"/>
      <c r="D227" s="1"/>
      <c r="E227" s="1"/>
      <c r="F227" s="1"/>
      <c r="G227" s="1"/>
    </row>
    <row r="228" spans="3:7" x14ac:dyDescent="0.25">
      <c r="C228" s="1"/>
      <c r="D228" s="1"/>
      <c r="E228" s="1"/>
      <c r="F228" s="1"/>
      <c r="G228" s="1"/>
    </row>
    <row r="229" spans="3:7" x14ac:dyDescent="0.25">
      <c r="C229" s="1"/>
      <c r="D229" s="1"/>
      <c r="E229" s="1"/>
      <c r="F229" s="1"/>
      <c r="G229" s="1"/>
    </row>
    <row r="230" spans="3:7" x14ac:dyDescent="0.25">
      <c r="C230" s="1"/>
      <c r="D230" s="1"/>
      <c r="E230" s="1"/>
      <c r="F230" s="1"/>
      <c r="G230" s="1"/>
    </row>
    <row r="231" spans="3:7" x14ac:dyDescent="0.25">
      <c r="C231" s="1"/>
      <c r="D231" s="1"/>
      <c r="E231" s="1"/>
      <c r="F231" s="1"/>
      <c r="G231" s="1"/>
    </row>
    <row r="232" spans="3:7" x14ac:dyDescent="0.25">
      <c r="C232" s="1"/>
      <c r="D232" s="1"/>
      <c r="E232" s="1"/>
      <c r="F232" s="1"/>
      <c r="G232" s="1"/>
    </row>
    <row r="233" spans="3:7" x14ac:dyDescent="0.25">
      <c r="C233" s="1"/>
      <c r="D233" s="1"/>
      <c r="E233" s="1"/>
      <c r="F233" s="1"/>
      <c r="G233" s="1"/>
    </row>
    <row r="234" spans="3:7" x14ac:dyDescent="0.25">
      <c r="C234" s="1"/>
      <c r="D234" s="1"/>
      <c r="E234" s="1"/>
      <c r="F234" s="1"/>
      <c r="G234" s="1"/>
    </row>
    <row r="235" spans="3:7" x14ac:dyDescent="0.25">
      <c r="C235" s="1"/>
      <c r="D235" s="1"/>
      <c r="E235" s="1"/>
      <c r="F235" s="1"/>
      <c r="G235" s="1"/>
    </row>
    <row r="236" spans="3:7" x14ac:dyDescent="0.25">
      <c r="C236" s="1"/>
      <c r="D236" s="1"/>
      <c r="E236" s="1"/>
      <c r="F236" s="1"/>
      <c r="G236" s="1"/>
    </row>
    <row r="237" spans="3:7" x14ac:dyDescent="0.25">
      <c r="C237" s="1"/>
      <c r="D237" s="1"/>
      <c r="E237" s="1"/>
      <c r="F237" s="1"/>
      <c r="G237" s="1"/>
    </row>
    <row r="238" spans="3:7" x14ac:dyDescent="0.25">
      <c r="C238" s="1"/>
      <c r="D238" s="1"/>
      <c r="E238" s="1"/>
      <c r="F238" s="1"/>
      <c r="G238" s="1"/>
    </row>
    <row r="239" spans="3:7" x14ac:dyDescent="0.25">
      <c r="C239" s="1"/>
      <c r="D239" s="1"/>
      <c r="E239" s="1"/>
      <c r="F239" s="1"/>
      <c r="G239" s="1"/>
    </row>
    <row r="240" spans="3:7" x14ac:dyDescent="0.25">
      <c r="C240" s="1"/>
      <c r="D240" s="1"/>
      <c r="E240" s="1"/>
      <c r="F240" s="1"/>
      <c r="G240" s="1"/>
    </row>
    <row r="241" spans="3:7" x14ac:dyDescent="0.25">
      <c r="C241" s="1"/>
      <c r="D241" s="1"/>
      <c r="E241" s="1"/>
      <c r="F241" s="1"/>
      <c r="G241" s="1"/>
    </row>
    <row r="242" spans="3:7" x14ac:dyDescent="0.25">
      <c r="C242" s="1"/>
      <c r="D242" s="1"/>
      <c r="E242" s="1"/>
      <c r="F242" s="1"/>
      <c r="G242" s="1"/>
    </row>
    <row r="243" spans="3:7" x14ac:dyDescent="0.25">
      <c r="C243" s="1"/>
      <c r="D243" s="1"/>
      <c r="E243" s="1"/>
      <c r="F243" s="1"/>
      <c r="G243" s="1"/>
    </row>
    <row r="244" spans="3:7" x14ac:dyDescent="0.25">
      <c r="C244" s="1"/>
      <c r="D244" s="1"/>
      <c r="E244" s="1"/>
      <c r="F244" s="1"/>
      <c r="G244" s="1"/>
    </row>
    <row r="245" spans="3:7" x14ac:dyDescent="0.25">
      <c r="C245" s="1"/>
      <c r="D245" s="1"/>
      <c r="E245" s="1"/>
      <c r="F245" s="1"/>
      <c r="G245" s="1"/>
    </row>
    <row r="246" spans="3:7" x14ac:dyDescent="0.25">
      <c r="C246" s="1"/>
      <c r="D246" s="1"/>
      <c r="E246" s="1"/>
      <c r="F246" s="1"/>
      <c r="G246" s="1"/>
    </row>
    <row r="247" spans="3:7" x14ac:dyDescent="0.25">
      <c r="C247" s="1"/>
      <c r="D247" s="1"/>
      <c r="E247" s="1"/>
      <c r="F247" s="1"/>
      <c r="G247" s="1"/>
    </row>
    <row r="248" spans="3:7" x14ac:dyDescent="0.25">
      <c r="C248" s="1"/>
      <c r="D248" s="1"/>
      <c r="E248" s="1"/>
      <c r="F248" s="1"/>
      <c r="G248" s="1"/>
    </row>
    <row r="249" spans="3:7" x14ac:dyDescent="0.25">
      <c r="C249" s="1"/>
      <c r="D249" s="1"/>
      <c r="E249" s="1"/>
      <c r="F249" s="1"/>
      <c r="G249" s="1"/>
    </row>
    <row r="250" spans="3:7" x14ac:dyDescent="0.25">
      <c r="C250" s="1"/>
      <c r="D250" s="1"/>
      <c r="E250" s="1"/>
      <c r="F250" s="1"/>
      <c r="G250" s="1"/>
    </row>
    <row r="251" spans="3:7" x14ac:dyDescent="0.25">
      <c r="C251" s="1"/>
      <c r="D251" s="1"/>
      <c r="E251" s="1"/>
      <c r="F251" s="1"/>
      <c r="G251" s="1"/>
    </row>
    <row r="252" spans="3:7" x14ac:dyDescent="0.25">
      <c r="C252" s="1"/>
      <c r="D252" s="1"/>
      <c r="E252" s="1"/>
      <c r="F252" s="1"/>
      <c r="G252" s="1"/>
    </row>
    <row r="253" spans="3:7" x14ac:dyDescent="0.25">
      <c r="C253" s="1"/>
      <c r="D253" s="1"/>
      <c r="E253" s="1"/>
      <c r="F253" s="1"/>
      <c r="G253" s="1"/>
    </row>
    <row r="254" spans="3:7" x14ac:dyDescent="0.25">
      <c r="C254" s="1"/>
      <c r="D254" s="1"/>
      <c r="E254" s="1"/>
      <c r="F254" s="1"/>
      <c r="G254" s="1"/>
    </row>
    <row r="255" spans="3:7" x14ac:dyDescent="0.25">
      <c r="C255" s="1"/>
      <c r="D255" s="1"/>
      <c r="E255" s="1"/>
      <c r="F255" s="1"/>
      <c r="G255" s="1"/>
    </row>
    <row r="256" spans="3:7" x14ac:dyDescent="0.25">
      <c r="C256" s="1"/>
      <c r="D256" s="1"/>
      <c r="E256" s="1"/>
      <c r="F256" s="1"/>
      <c r="G256" s="1"/>
    </row>
    <row r="257" spans="3:7" x14ac:dyDescent="0.25">
      <c r="C257" s="1"/>
      <c r="D257" s="1"/>
      <c r="E257" s="1"/>
      <c r="F257" s="1"/>
      <c r="G257" s="1"/>
    </row>
    <row r="258" spans="3:7" x14ac:dyDescent="0.25">
      <c r="C258" s="1"/>
      <c r="D258" s="1"/>
      <c r="E258" s="1"/>
      <c r="F258" s="1"/>
      <c r="G258" s="1"/>
    </row>
    <row r="259" spans="3:7" x14ac:dyDescent="0.25">
      <c r="C259" s="1"/>
      <c r="D259" s="1"/>
      <c r="E259" s="1"/>
      <c r="F259" s="1"/>
      <c r="G259" s="1"/>
    </row>
    <row r="260" spans="3:7" x14ac:dyDescent="0.25">
      <c r="C260" s="1"/>
      <c r="D260" s="1"/>
      <c r="E260" s="1"/>
      <c r="F260" s="1"/>
      <c r="G260" s="1"/>
    </row>
    <row r="261" spans="3:7" x14ac:dyDescent="0.25">
      <c r="C261" s="1"/>
      <c r="D261" s="1"/>
      <c r="E261" s="1"/>
      <c r="F261" s="1"/>
      <c r="G261" s="1"/>
    </row>
    <row r="262" spans="3:7" x14ac:dyDescent="0.25">
      <c r="C262" s="1"/>
      <c r="D262" s="1"/>
      <c r="E262" s="1"/>
      <c r="F262" s="1"/>
      <c r="G262" s="1"/>
    </row>
    <row r="263" spans="3:7" x14ac:dyDescent="0.25">
      <c r="C263" s="1"/>
      <c r="D263" s="1"/>
      <c r="E263" s="1"/>
      <c r="F263" s="1"/>
      <c r="G263" s="1"/>
    </row>
    <row r="264" spans="3:7" x14ac:dyDescent="0.25">
      <c r="C264" s="1"/>
      <c r="D264" s="1"/>
      <c r="E264" s="1"/>
      <c r="F264" s="1"/>
      <c r="G264" s="1"/>
    </row>
    <row r="265" spans="3:7" x14ac:dyDescent="0.25">
      <c r="C265" s="1"/>
      <c r="D265" s="1"/>
      <c r="E265" s="1"/>
      <c r="F265" s="1"/>
      <c r="G265" s="1"/>
    </row>
    <row r="266" spans="3:7" x14ac:dyDescent="0.25">
      <c r="C266" s="1"/>
      <c r="D266" s="1"/>
      <c r="E266" s="1"/>
      <c r="F266" s="1"/>
      <c r="G266" s="1"/>
    </row>
    <row r="267" spans="3:7" x14ac:dyDescent="0.25">
      <c r="C267" s="1"/>
      <c r="D267" s="1"/>
      <c r="E267" s="1"/>
      <c r="F267" s="1"/>
      <c r="G267" s="1"/>
    </row>
    <row r="268" spans="3:7" x14ac:dyDescent="0.25">
      <c r="C268" s="1"/>
      <c r="D268" s="1"/>
      <c r="E268" s="1"/>
      <c r="F268" s="1"/>
      <c r="G268" s="1"/>
    </row>
    <row r="269" spans="3:7" x14ac:dyDescent="0.25">
      <c r="C269" s="1"/>
      <c r="D269" s="1"/>
      <c r="E269" s="1"/>
      <c r="F269" s="1"/>
      <c r="G269" s="1"/>
    </row>
    <row r="270" spans="3:7" x14ac:dyDescent="0.25">
      <c r="C270" s="1"/>
      <c r="D270" s="1"/>
      <c r="E270" s="1"/>
      <c r="F270" s="1"/>
      <c r="G270" s="1"/>
    </row>
    <row r="271" spans="3:7" x14ac:dyDescent="0.25">
      <c r="C271" s="1"/>
      <c r="D271" s="1"/>
      <c r="E271" s="1"/>
      <c r="F271" s="1"/>
      <c r="G271" s="1"/>
    </row>
    <row r="272" spans="3:7" x14ac:dyDescent="0.25">
      <c r="C272" s="1"/>
      <c r="D272" s="1"/>
      <c r="E272" s="1"/>
      <c r="F272" s="1"/>
      <c r="G272" s="1"/>
    </row>
    <row r="273" spans="2:7" x14ac:dyDescent="0.25">
      <c r="C273" s="1"/>
      <c r="D273" s="1"/>
      <c r="E273" s="1"/>
      <c r="F273" s="1"/>
      <c r="G273" s="1"/>
    </row>
    <row r="274" spans="2:7" x14ac:dyDescent="0.25">
      <c r="C274" s="1"/>
      <c r="D274" s="1"/>
      <c r="E274" s="1"/>
      <c r="F274" s="1"/>
      <c r="G274" s="1"/>
    </row>
    <row r="275" spans="2:7" x14ac:dyDescent="0.25">
      <c r="C275" s="1"/>
      <c r="D275" s="1"/>
      <c r="E275" s="1"/>
      <c r="F275" s="1"/>
      <c r="G275" s="1"/>
    </row>
    <row r="276" spans="2:7" x14ac:dyDescent="0.25">
      <c r="C276" s="1"/>
      <c r="D276" s="1"/>
      <c r="E276" s="1"/>
      <c r="F276" s="1"/>
      <c r="G276" s="1"/>
    </row>
    <row r="277" spans="2:7" x14ac:dyDescent="0.25">
      <c r="C277" s="1"/>
      <c r="D277" s="1"/>
      <c r="E277" s="1"/>
      <c r="F277" s="1"/>
      <c r="G277" s="1"/>
    </row>
    <row r="278" spans="2:7" x14ac:dyDescent="0.25">
      <c r="C278" s="1"/>
      <c r="D278" s="1"/>
      <c r="E278" s="1"/>
      <c r="F278" s="1"/>
      <c r="G278" s="1"/>
    </row>
    <row r="279" spans="2:7" x14ac:dyDescent="0.25">
      <c r="C279" s="1"/>
      <c r="D279" s="1"/>
      <c r="E279" s="1"/>
      <c r="F279" s="1"/>
      <c r="G279" s="1"/>
    </row>
    <row r="280" spans="2:7" x14ac:dyDescent="0.25">
      <c r="C280" s="1"/>
      <c r="D280" s="1"/>
      <c r="E280" s="1"/>
      <c r="F280" s="1"/>
      <c r="G280" s="1"/>
    </row>
    <row r="281" spans="2:7" x14ac:dyDescent="0.25">
      <c r="C281" s="1"/>
      <c r="D281" s="1"/>
      <c r="E281" s="1"/>
      <c r="F281" s="1"/>
      <c r="G281" s="1"/>
    </row>
    <row r="282" spans="2:7" x14ac:dyDescent="0.25">
      <c r="B282" s="1"/>
      <c r="C282" s="1"/>
      <c r="D282" s="1"/>
      <c r="E282" s="1"/>
      <c r="F282" s="1"/>
      <c r="G282" s="1"/>
    </row>
    <row r="283" spans="2:7" x14ac:dyDescent="0.25">
      <c r="B283" s="1"/>
      <c r="C283" s="1"/>
      <c r="D283" s="1"/>
      <c r="E283" s="1"/>
      <c r="F283" s="1"/>
      <c r="G283" s="1"/>
    </row>
    <row r="284" spans="2:7" x14ac:dyDescent="0.25">
      <c r="B284" s="1"/>
      <c r="C284" s="1"/>
      <c r="D284" s="1"/>
      <c r="E284" s="1"/>
      <c r="F284" s="1"/>
      <c r="G284" s="1"/>
    </row>
    <row r="285" spans="2:7" x14ac:dyDescent="0.25">
      <c r="B285" s="1"/>
      <c r="C285" s="1"/>
      <c r="D285" s="1"/>
      <c r="E285" s="1"/>
      <c r="F285" s="1"/>
      <c r="G285" s="1"/>
    </row>
    <row r="286" spans="2:7" x14ac:dyDescent="0.25">
      <c r="B286" s="1"/>
      <c r="C286" s="1"/>
      <c r="D286" s="1"/>
      <c r="E286" s="1"/>
      <c r="F286" s="1"/>
      <c r="G286" s="1"/>
    </row>
    <row r="287" spans="2:7" x14ac:dyDescent="0.25">
      <c r="B287" s="1"/>
      <c r="C287" s="1"/>
      <c r="D287" s="1"/>
      <c r="E287" s="1"/>
      <c r="F287" s="1"/>
      <c r="G287" s="1"/>
    </row>
    <row r="288" spans="2:7" x14ac:dyDescent="0.25">
      <c r="B288" s="1"/>
      <c r="C288" s="1"/>
      <c r="D288" s="1"/>
      <c r="E288" s="1"/>
      <c r="F288" s="1"/>
      <c r="G288" s="1"/>
    </row>
    <row r="289" spans="2:7" x14ac:dyDescent="0.25">
      <c r="B289" s="1"/>
      <c r="C289" s="1"/>
      <c r="D289" s="1"/>
      <c r="E289" s="1"/>
      <c r="F289" s="1"/>
      <c r="G289" s="1"/>
    </row>
    <row r="290" spans="2:7" x14ac:dyDescent="0.25">
      <c r="B290" s="1"/>
      <c r="C290" s="1"/>
      <c r="D290" s="1"/>
      <c r="E290" s="1"/>
      <c r="F290" s="1"/>
      <c r="G290" s="1"/>
    </row>
    <row r="291" spans="2:7" x14ac:dyDescent="0.25">
      <c r="B291" s="1"/>
      <c r="C291" s="1"/>
      <c r="D291" s="1"/>
      <c r="E291" s="1"/>
      <c r="F291" s="1"/>
      <c r="G291" s="1"/>
    </row>
    <row r="292" spans="2:7" x14ac:dyDescent="0.25">
      <c r="B292" s="1"/>
      <c r="C292" s="1"/>
      <c r="D292" s="1"/>
      <c r="E292" s="1"/>
      <c r="F292" s="1"/>
    </row>
  </sheetData>
  <mergeCells count="8">
    <mergeCell ref="O3:W7"/>
    <mergeCell ref="A4:E4"/>
    <mergeCell ref="A5:E5"/>
    <mergeCell ref="I20:J20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176DC-896D-4A49-9DC3-3922D34F198B}">
  <dimension ref="A1:W292"/>
  <sheetViews>
    <sheetView topLeftCell="H1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207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208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210</v>
      </c>
      <c r="B5" s="173"/>
      <c r="C5" s="173"/>
      <c r="D5" s="173"/>
      <c r="E5" s="174"/>
      <c r="F5" s="69"/>
      <c r="G5" s="26" t="s">
        <v>38</v>
      </c>
      <c r="H5" s="40">
        <f>D12</f>
        <v>82.638888888888886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90.277777777777786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86.458333333333343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170804130021</v>
      </c>
      <c r="C11" s="121">
        <v>26.666666666666668</v>
      </c>
      <c r="D11" s="3">
        <f>COUNTIF(C11:C146,"&gt;="&amp;D10)</f>
        <v>119</v>
      </c>
      <c r="E11" s="121">
        <v>37.272727272727273</v>
      </c>
      <c r="F11" s="95">
        <f>COUNTIF(E11:E146,"&gt;="&amp;F10)</f>
        <v>130</v>
      </c>
      <c r="G11" s="108" t="s">
        <v>5</v>
      </c>
      <c r="H11" s="26">
        <v>3</v>
      </c>
      <c r="I11" s="26">
        <v>3</v>
      </c>
      <c r="J11" s="17">
        <v>1</v>
      </c>
      <c r="K11" s="17">
        <v>3</v>
      </c>
      <c r="L11" s="17">
        <v>2</v>
      </c>
      <c r="M11" s="17">
        <v>3</v>
      </c>
      <c r="N11" s="17">
        <v>1</v>
      </c>
      <c r="O11" s="17">
        <v>2</v>
      </c>
      <c r="P11" s="17">
        <v>1</v>
      </c>
      <c r="Q11" s="17">
        <v>3</v>
      </c>
      <c r="R11" s="17">
        <v>2</v>
      </c>
      <c r="S11" s="17">
        <v>1</v>
      </c>
      <c r="T11" s="17">
        <v>1</v>
      </c>
    </row>
    <row r="12" spans="1:23" ht="24.95" customHeight="1" x14ac:dyDescent="0.25">
      <c r="A12" s="2">
        <v>2</v>
      </c>
      <c r="B12" s="4">
        <v>170804130022</v>
      </c>
      <c r="C12" s="121">
        <v>40</v>
      </c>
      <c r="D12" s="96">
        <f>(119/144)*100</f>
        <v>82.638888888888886</v>
      </c>
      <c r="E12" s="121">
        <v>35.454545454545453</v>
      </c>
      <c r="F12" s="97">
        <f>(130/144)*100</f>
        <v>90.277777777777786</v>
      </c>
      <c r="G12" s="108" t="s">
        <v>4</v>
      </c>
      <c r="H12" s="16">
        <v>3</v>
      </c>
      <c r="I12" s="16">
        <v>3</v>
      </c>
      <c r="J12" s="17">
        <v>1</v>
      </c>
      <c r="K12" s="17">
        <v>3</v>
      </c>
      <c r="L12" s="17">
        <v>1</v>
      </c>
      <c r="M12" s="17">
        <v>2</v>
      </c>
      <c r="N12" s="17">
        <v>1</v>
      </c>
      <c r="O12" s="17">
        <v>2</v>
      </c>
      <c r="P12" s="17">
        <v>1</v>
      </c>
      <c r="Q12" s="17">
        <v>3</v>
      </c>
      <c r="R12" s="17">
        <v>1</v>
      </c>
      <c r="S12" s="17">
        <v>1</v>
      </c>
      <c r="T12" s="17">
        <v>1</v>
      </c>
    </row>
    <row r="13" spans="1:23" ht="24.95" customHeight="1" x14ac:dyDescent="0.25">
      <c r="A13" s="2">
        <v>3</v>
      </c>
      <c r="B13" s="4">
        <v>170804130027</v>
      </c>
      <c r="C13" s="121">
        <v>28.888888888888889</v>
      </c>
      <c r="D13" s="3"/>
      <c r="E13" s="121">
        <v>36.363636363636367</v>
      </c>
      <c r="F13" s="109"/>
      <c r="G13" s="108" t="s">
        <v>3</v>
      </c>
      <c r="H13" s="16">
        <v>2</v>
      </c>
      <c r="I13" s="16">
        <v>1</v>
      </c>
      <c r="J13" s="17">
        <v>1</v>
      </c>
      <c r="K13" s="17">
        <v>2</v>
      </c>
      <c r="L13" s="17">
        <v>1</v>
      </c>
      <c r="M13" s="17">
        <v>1</v>
      </c>
      <c r="N13" s="17">
        <v>1</v>
      </c>
      <c r="O13" s="17">
        <v>1</v>
      </c>
      <c r="P13" s="17">
        <v>1</v>
      </c>
      <c r="Q13" s="17">
        <v>2</v>
      </c>
      <c r="R13" s="17">
        <v>1</v>
      </c>
      <c r="S13" s="17">
        <v>1</v>
      </c>
      <c r="T13" s="17">
        <v>1</v>
      </c>
    </row>
    <row r="14" spans="1:23" ht="35.450000000000003" customHeight="1" x14ac:dyDescent="0.25">
      <c r="A14" s="2">
        <v>4</v>
      </c>
      <c r="B14" s="4">
        <v>170804130033</v>
      </c>
      <c r="C14" s="121">
        <v>28.888888888888889</v>
      </c>
      <c r="D14" s="3"/>
      <c r="E14" s="121">
        <v>40</v>
      </c>
      <c r="F14" s="109"/>
      <c r="G14" s="101" t="s">
        <v>2</v>
      </c>
      <c r="H14" s="52">
        <f t="shared" ref="H14:T14" si="0">AVERAGE(H11:H13)</f>
        <v>2.6666666666666665</v>
      </c>
      <c r="I14" s="52">
        <f t="shared" si="0"/>
        <v>2.3333333333333335</v>
      </c>
      <c r="J14" s="52">
        <f t="shared" si="0"/>
        <v>1</v>
      </c>
      <c r="K14" s="52">
        <f t="shared" si="0"/>
        <v>2.6666666666666665</v>
      </c>
      <c r="L14" s="52">
        <f t="shared" si="0"/>
        <v>1.3333333333333333</v>
      </c>
      <c r="M14" s="52">
        <f t="shared" si="0"/>
        <v>2</v>
      </c>
      <c r="N14" s="52">
        <f t="shared" si="0"/>
        <v>1</v>
      </c>
      <c r="O14" s="52">
        <f t="shared" si="0"/>
        <v>1.6666666666666667</v>
      </c>
      <c r="P14" s="52">
        <f t="shared" si="0"/>
        <v>1</v>
      </c>
      <c r="Q14" s="52">
        <f t="shared" si="0"/>
        <v>2.6666666666666665</v>
      </c>
      <c r="R14" s="52">
        <f t="shared" si="0"/>
        <v>1.3333333333333333</v>
      </c>
      <c r="S14" s="52">
        <f t="shared" si="0"/>
        <v>1</v>
      </c>
      <c r="T14" s="52">
        <f t="shared" si="0"/>
        <v>1</v>
      </c>
    </row>
    <row r="15" spans="1:23" ht="38.1" customHeight="1" x14ac:dyDescent="0.25">
      <c r="A15" s="2">
        <v>5</v>
      </c>
      <c r="B15" s="4">
        <v>170804130060</v>
      </c>
      <c r="C15" s="121">
        <v>35.555555555555557</v>
      </c>
      <c r="D15" s="3"/>
      <c r="E15" s="121">
        <v>37.272727272727273</v>
      </c>
      <c r="F15" s="109"/>
      <c r="G15" s="102" t="s">
        <v>1</v>
      </c>
      <c r="H15" s="59">
        <f>(86.46*H14)/100</f>
        <v>2.3055999999999996</v>
      </c>
      <c r="I15" s="59">
        <f t="shared" ref="I15:T15" si="1">(86.46*I14)/100</f>
        <v>2.0174000000000003</v>
      </c>
      <c r="J15" s="59">
        <f t="shared" si="1"/>
        <v>0.86459999999999992</v>
      </c>
      <c r="K15" s="59">
        <f t="shared" si="1"/>
        <v>2.3055999999999996</v>
      </c>
      <c r="L15" s="59">
        <f t="shared" si="1"/>
        <v>1.1527999999999998</v>
      </c>
      <c r="M15" s="59">
        <f t="shared" si="1"/>
        <v>1.7291999999999998</v>
      </c>
      <c r="N15" s="59">
        <f t="shared" si="1"/>
        <v>0.86459999999999992</v>
      </c>
      <c r="O15" s="59">
        <f t="shared" si="1"/>
        <v>1.4409999999999998</v>
      </c>
      <c r="P15" s="59">
        <f t="shared" si="1"/>
        <v>0.86459999999999992</v>
      </c>
      <c r="Q15" s="59">
        <f t="shared" si="1"/>
        <v>2.3055999999999996</v>
      </c>
      <c r="R15" s="59">
        <f t="shared" si="1"/>
        <v>1.1527999999999998</v>
      </c>
      <c r="S15" s="59">
        <f t="shared" si="1"/>
        <v>0.86459999999999992</v>
      </c>
      <c r="T15" s="59">
        <f t="shared" si="1"/>
        <v>0.86459999999999992</v>
      </c>
    </row>
    <row r="16" spans="1:23" ht="24.95" customHeight="1" x14ac:dyDescent="0.25">
      <c r="A16" s="2">
        <v>6</v>
      </c>
      <c r="B16" s="4">
        <v>170804130064</v>
      </c>
      <c r="C16" s="121">
        <v>37.777777777777779</v>
      </c>
      <c r="D16" s="3"/>
      <c r="E16" s="121">
        <v>39.090909090909093</v>
      </c>
      <c r="F16" s="109"/>
    </row>
    <row r="17" spans="1:22" ht="41.1" customHeight="1" x14ac:dyDescent="0.25">
      <c r="A17" s="2">
        <v>7</v>
      </c>
      <c r="B17" s="4">
        <v>170804130086</v>
      </c>
      <c r="C17" s="121">
        <v>40</v>
      </c>
      <c r="D17" s="3"/>
      <c r="E17" s="121">
        <v>39.090909090909093</v>
      </c>
      <c r="F17" s="3"/>
    </row>
    <row r="18" spans="1:22" ht="24.95" customHeight="1" x14ac:dyDescent="0.25">
      <c r="A18" s="2">
        <v>8</v>
      </c>
      <c r="B18" s="4">
        <v>170804130099</v>
      </c>
      <c r="C18" s="121">
        <v>37.777777777777779</v>
      </c>
      <c r="D18" s="3"/>
      <c r="E18" s="121">
        <v>35.454545454545453</v>
      </c>
      <c r="F18" s="49"/>
    </row>
    <row r="19" spans="1:22" ht="24.95" customHeight="1" x14ac:dyDescent="0.25">
      <c r="A19" s="2">
        <v>9</v>
      </c>
      <c r="B19" s="4">
        <v>170804130113</v>
      </c>
      <c r="C19" s="121">
        <v>34.444444444444443</v>
      </c>
      <c r="D19" s="3"/>
      <c r="E19" s="121">
        <v>37.272727272727273</v>
      </c>
      <c r="F19" s="49"/>
      <c r="J19" s="7"/>
      <c r="K19" s="7"/>
    </row>
    <row r="20" spans="1:22" ht="24.95" customHeight="1" x14ac:dyDescent="0.25">
      <c r="A20" s="2">
        <v>10</v>
      </c>
      <c r="B20" s="4">
        <v>170804130123</v>
      </c>
      <c r="C20" s="121">
        <v>40</v>
      </c>
      <c r="D20" s="3"/>
      <c r="E20" s="121">
        <v>35.454545454545453</v>
      </c>
      <c r="F20" s="49"/>
      <c r="H20" s="104"/>
      <c r="I20" s="165"/>
      <c r="J20" s="165"/>
      <c r="M20" s="7"/>
      <c r="N20" s="7"/>
      <c r="O20" s="7"/>
      <c r="P20" s="7"/>
      <c r="Q20" s="7"/>
    </row>
    <row r="21" spans="1:22" ht="31.5" customHeight="1" x14ac:dyDescent="0.25">
      <c r="A21" s="2">
        <v>11</v>
      </c>
      <c r="B21" s="4">
        <v>170804130124</v>
      </c>
      <c r="C21" s="121">
        <v>23.333333333333332</v>
      </c>
      <c r="D21" s="3"/>
      <c r="E21" s="121">
        <v>30.90909090909091</v>
      </c>
      <c r="F21" s="49"/>
      <c r="H21" s="111"/>
      <c r="I21" s="84"/>
      <c r="J21" s="84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170804130131</v>
      </c>
      <c r="C22" s="121">
        <v>36.666666666666664</v>
      </c>
      <c r="D22" s="3"/>
      <c r="E22" s="121">
        <v>35.454545454545453</v>
      </c>
      <c r="F22" s="49"/>
      <c r="H22" s="2"/>
      <c r="N22" s="7"/>
      <c r="O22" s="7"/>
      <c r="P22" s="7"/>
      <c r="Q22" s="7"/>
      <c r="R22" s="7"/>
    </row>
    <row r="23" spans="1:22" ht="24.95" customHeight="1" x14ac:dyDescent="0.25">
      <c r="A23" s="2">
        <v>13</v>
      </c>
      <c r="B23" s="4">
        <v>170804130132</v>
      </c>
      <c r="C23" s="121">
        <v>25.555555555555557</v>
      </c>
      <c r="D23" s="3"/>
      <c r="E23" s="121">
        <v>33.636363636363633</v>
      </c>
      <c r="F23" s="49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</row>
    <row r="24" spans="1:22" ht="24.95" customHeight="1" x14ac:dyDescent="0.25">
      <c r="A24" s="2">
        <v>14</v>
      </c>
      <c r="B24" s="4">
        <v>170804130139</v>
      </c>
      <c r="C24" s="121">
        <v>41.111111111111114</v>
      </c>
      <c r="D24" s="3"/>
      <c r="E24" s="121">
        <v>38.18181818181818</v>
      </c>
      <c r="F24" s="49"/>
      <c r="G24" s="114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170804130148</v>
      </c>
      <c r="C25" s="121">
        <v>31.111111111111111</v>
      </c>
      <c r="D25" s="112"/>
      <c r="E25" s="121">
        <v>31.818181818181817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170804130158</v>
      </c>
      <c r="C26" s="121">
        <v>24.444444444444443</v>
      </c>
      <c r="D26" s="3"/>
      <c r="E26" s="121">
        <v>35.454545454545453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170804130159</v>
      </c>
      <c r="C27" s="121">
        <v>35.555555555555557</v>
      </c>
      <c r="D27" s="3"/>
      <c r="E27" s="121">
        <v>34.545454545454547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170804130160</v>
      </c>
      <c r="C28" s="121">
        <v>34.444444444444443</v>
      </c>
      <c r="D28" s="3"/>
      <c r="E28" s="121">
        <v>40.909090909090907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170804130167</v>
      </c>
      <c r="C29" s="121">
        <v>37.777777777777779</v>
      </c>
      <c r="D29" s="3"/>
      <c r="E29" s="121">
        <v>40.909090909090907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170804130169</v>
      </c>
      <c r="C30" s="121">
        <v>30</v>
      </c>
      <c r="D30" s="3"/>
      <c r="E30" s="121">
        <v>38.18181818181818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170804130172</v>
      </c>
      <c r="C31" s="121">
        <v>40</v>
      </c>
      <c r="D31" s="3"/>
      <c r="E31" s="121">
        <v>39.090909090909093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170804130179</v>
      </c>
      <c r="C32" s="121">
        <v>25.555555555555557</v>
      </c>
      <c r="D32" s="3"/>
      <c r="E32" s="121">
        <v>34.545454545454547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170804130189</v>
      </c>
      <c r="C33" s="121">
        <v>40</v>
      </c>
      <c r="D33" s="3"/>
      <c r="E33" s="121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170804130190</v>
      </c>
      <c r="C34" s="121">
        <v>33.333333333333336</v>
      </c>
      <c r="D34" s="3"/>
      <c r="E34" s="121">
        <v>38.18181818181818</v>
      </c>
      <c r="F34" s="49"/>
      <c r="G34" s="9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1"/>
      <c r="V34" s="111"/>
      <c r="W34" s="111"/>
    </row>
    <row r="35" spans="1:23" ht="24.95" customHeight="1" x14ac:dyDescent="0.25">
      <c r="A35" s="2">
        <v>25</v>
      </c>
      <c r="B35" s="4">
        <v>170804130192</v>
      </c>
      <c r="C35" s="121">
        <v>36.666666666666664</v>
      </c>
      <c r="D35" s="3"/>
      <c r="E35" s="121">
        <v>35.454545454545453</v>
      </c>
      <c r="F35" s="49"/>
      <c r="U35" s="110"/>
      <c r="V35" s="110"/>
    </row>
    <row r="36" spans="1:23" ht="24.95" customHeight="1" x14ac:dyDescent="0.25">
      <c r="A36" s="2">
        <v>26</v>
      </c>
      <c r="B36" s="4">
        <v>170804130199</v>
      </c>
      <c r="C36" s="121">
        <v>41.111111111111114</v>
      </c>
      <c r="D36" s="3"/>
      <c r="E36" s="121">
        <v>43.636363636363633</v>
      </c>
      <c r="F36" s="49"/>
    </row>
    <row r="37" spans="1:23" ht="24.95" customHeight="1" x14ac:dyDescent="0.25">
      <c r="A37" s="2">
        <v>27</v>
      </c>
      <c r="B37" s="4">
        <v>170804130227</v>
      </c>
      <c r="C37" s="121">
        <v>36.666666666666664</v>
      </c>
      <c r="D37" s="3"/>
      <c r="E37" s="121">
        <v>34.545454545454547</v>
      </c>
      <c r="F37" s="49"/>
      <c r="G37" s="114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</row>
    <row r="38" spans="1:23" ht="24.95" customHeight="1" x14ac:dyDescent="0.25">
      <c r="A38" s="2">
        <v>28</v>
      </c>
      <c r="B38" s="4">
        <v>170804130228</v>
      </c>
      <c r="C38" s="121">
        <v>0</v>
      </c>
      <c r="D38" s="3"/>
      <c r="E38" s="121">
        <v>0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170804130229</v>
      </c>
      <c r="C39" s="121">
        <v>33.333333333333336</v>
      </c>
      <c r="D39" s="3"/>
      <c r="E39" s="121">
        <v>37.272727272727273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170804130231</v>
      </c>
      <c r="C40" s="121">
        <v>35.555555555555557</v>
      </c>
      <c r="D40" s="3"/>
      <c r="E40" s="121">
        <v>35.454545454545453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170804130233</v>
      </c>
      <c r="C41" s="121">
        <v>38.888888888888886</v>
      </c>
      <c r="D41" s="3"/>
      <c r="E41" s="121">
        <v>36.363636363636367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170804130234</v>
      </c>
      <c r="C42" s="121">
        <v>31.111111111111111</v>
      </c>
      <c r="D42" s="3"/>
      <c r="E42" s="121">
        <v>37.272727272727273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170804130241</v>
      </c>
      <c r="C43" s="121">
        <v>37.777777777777779</v>
      </c>
      <c r="D43" s="3"/>
      <c r="E43" s="121">
        <v>36.363636363636367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170804130242</v>
      </c>
      <c r="C44" s="121">
        <v>34.444444444444443</v>
      </c>
      <c r="D44" s="3"/>
      <c r="E44" s="121">
        <v>36.363636363636367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170804130243</v>
      </c>
      <c r="C45" s="121">
        <v>37.777777777777779</v>
      </c>
      <c r="D45" s="3"/>
      <c r="E45" s="121">
        <v>36.363636363636367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170804130244</v>
      </c>
      <c r="C46" s="121">
        <v>37.777777777777779</v>
      </c>
      <c r="D46" s="3"/>
      <c r="E46" s="121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170804130245</v>
      </c>
      <c r="C47" s="121">
        <v>40</v>
      </c>
      <c r="D47" s="3"/>
      <c r="E47" s="121">
        <v>38.18181818181818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170804130246</v>
      </c>
      <c r="C48" s="121">
        <v>32.222222222222221</v>
      </c>
      <c r="D48" s="3"/>
      <c r="E48" s="121">
        <v>34.545454545454547</v>
      </c>
      <c r="F48" s="49"/>
      <c r="G48" s="9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1"/>
      <c r="V48" s="111"/>
    </row>
    <row r="49" spans="1:22" ht="24.95" customHeight="1" x14ac:dyDescent="0.25">
      <c r="A49" s="2">
        <v>39</v>
      </c>
      <c r="B49" s="4">
        <v>170804130247</v>
      </c>
      <c r="C49" s="121">
        <v>33.333333333333336</v>
      </c>
      <c r="D49" s="3"/>
      <c r="E49" s="121">
        <v>33.636363636363633</v>
      </c>
      <c r="F49" s="49"/>
      <c r="U49" s="110"/>
      <c r="V49" s="110"/>
    </row>
    <row r="50" spans="1:22" ht="24.95" customHeight="1" x14ac:dyDescent="0.25">
      <c r="A50" s="2">
        <v>40</v>
      </c>
      <c r="B50" s="4">
        <v>170804130248</v>
      </c>
      <c r="C50" s="121">
        <v>40</v>
      </c>
      <c r="D50" s="3"/>
      <c r="E50" s="121">
        <v>34.545454545454547</v>
      </c>
      <c r="F50" s="49"/>
    </row>
    <row r="51" spans="1:22" ht="24.95" customHeight="1" x14ac:dyDescent="0.25">
      <c r="A51" s="2">
        <v>41</v>
      </c>
      <c r="B51" s="4">
        <v>170804130249</v>
      </c>
      <c r="C51" s="121">
        <v>36.666666666666664</v>
      </c>
      <c r="D51" s="3"/>
      <c r="E51" s="121">
        <v>37.272727272727273</v>
      </c>
      <c r="F51" s="49"/>
      <c r="G51" s="114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</row>
    <row r="52" spans="1:22" ht="24.95" customHeight="1" x14ac:dyDescent="0.25">
      <c r="A52" s="2">
        <v>42</v>
      </c>
      <c r="B52" s="4">
        <v>170804130250</v>
      </c>
      <c r="C52" s="121">
        <v>31.111111111111111</v>
      </c>
      <c r="D52" s="112"/>
      <c r="E52" s="121">
        <v>36.363636363636367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170804130251</v>
      </c>
      <c r="C53" s="121">
        <v>40</v>
      </c>
      <c r="D53" s="112"/>
      <c r="E53" s="121">
        <v>37.272727272727273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170804130253</v>
      </c>
      <c r="C54" s="121">
        <v>32.222222222222221</v>
      </c>
      <c r="D54" s="3"/>
      <c r="E54" s="121">
        <v>35.454545454545453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170804130254</v>
      </c>
      <c r="C55" s="121">
        <v>38.888888888888886</v>
      </c>
      <c r="D55" s="3"/>
      <c r="E55" s="121">
        <v>37.272727272727273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170804130255</v>
      </c>
      <c r="C56" s="121">
        <v>36.666666666666664</v>
      </c>
      <c r="D56" s="3"/>
      <c r="E56" s="121">
        <v>40.909090909090907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170804130256</v>
      </c>
      <c r="C57" s="121">
        <v>38.888888888888886</v>
      </c>
      <c r="D57" s="3"/>
      <c r="E57" s="121">
        <v>36.363636363636367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170804130257</v>
      </c>
      <c r="C58" s="121">
        <v>35.555555555555557</v>
      </c>
      <c r="D58" s="3"/>
      <c r="E58" s="121">
        <v>34.545454545454547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170804130258</v>
      </c>
      <c r="C59" s="121">
        <v>40</v>
      </c>
      <c r="D59" s="3"/>
      <c r="E59" s="121">
        <v>40.909090909090907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170804130259</v>
      </c>
      <c r="C60" s="121">
        <v>33.333333333333336</v>
      </c>
      <c r="D60" s="3"/>
      <c r="E60" s="121">
        <v>36.363636363636367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170804130260</v>
      </c>
      <c r="C61" s="121">
        <v>32.222222222222221</v>
      </c>
      <c r="D61" s="3"/>
      <c r="E61" s="121">
        <v>36.363636363636367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170804130262</v>
      </c>
      <c r="C62" s="121">
        <v>41.111111111111114</v>
      </c>
      <c r="D62" s="3"/>
      <c r="E62" s="121">
        <v>35.454545454545453</v>
      </c>
      <c r="F62" s="49"/>
      <c r="U62" s="111"/>
      <c r="V62" s="111"/>
    </row>
    <row r="63" spans="1:22" ht="24.95" customHeight="1" x14ac:dyDescent="0.25">
      <c r="A63" s="2">
        <v>53</v>
      </c>
      <c r="B63" s="4">
        <v>170804130263</v>
      </c>
      <c r="C63" s="121">
        <v>34.444444444444443</v>
      </c>
      <c r="D63" s="3"/>
      <c r="E63" s="121">
        <v>37.272727272727273</v>
      </c>
      <c r="F63" s="49"/>
    </row>
    <row r="64" spans="1:22" ht="24.95" customHeight="1" x14ac:dyDescent="0.25">
      <c r="A64" s="2">
        <v>54</v>
      </c>
      <c r="B64" s="4">
        <v>170804130264</v>
      </c>
      <c r="C64" s="121">
        <v>37.777777777777779</v>
      </c>
      <c r="D64" s="3"/>
      <c r="E64" s="121">
        <v>36.363636363636367</v>
      </c>
      <c r="F64" s="49"/>
    </row>
    <row r="65" spans="1:9" ht="24.95" customHeight="1" x14ac:dyDescent="0.25">
      <c r="A65" s="2">
        <v>55</v>
      </c>
      <c r="B65" s="4">
        <v>170804130265</v>
      </c>
      <c r="C65" s="121">
        <v>33.333333333333336</v>
      </c>
      <c r="D65" s="3"/>
      <c r="E65" s="121">
        <v>36.363636363636367</v>
      </c>
      <c r="F65" s="49"/>
    </row>
    <row r="66" spans="1:9" ht="24.95" customHeight="1" x14ac:dyDescent="0.25">
      <c r="A66" s="2">
        <v>56</v>
      </c>
      <c r="B66" s="4">
        <v>170804130266</v>
      </c>
      <c r="C66" s="121">
        <v>31.111111111111111</v>
      </c>
      <c r="D66" s="3"/>
      <c r="E66" s="121">
        <v>35.454545454545453</v>
      </c>
      <c r="F66" s="49"/>
    </row>
    <row r="67" spans="1:9" ht="24.95" customHeight="1" x14ac:dyDescent="0.25">
      <c r="A67" s="2">
        <v>57</v>
      </c>
      <c r="B67" s="4">
        <v>170804130267</v>
      </c>
      <c r="C67" s="121">
        <v>40</v>
      </c>
      <c r="D67" s="3"/>
      <c r="E67" s="121">
        <v>41.81818181818182</v>
      </c>
      <c r="F67" s="49"/>
    </row>
    <row r="68" spans="1:9" ht="24.95" customHeight="1" x14ac:dyDescent="0.25">
      <c r="A68" s="2">
        <v>58</v>
      </c>
      <c r="B68" s="4">
        <v>170804130269</v>
      </c>
      <c r="C68" s="121">
        <v>30</v>
      </c>
      <c r="D68" s="3"/>
      <c r="E68" s="121">
        <v>36.363636363636367</v>
      </c>
      <c r="F68" s="49"/>
    </row>
    <row r="69" spans="1:9" ht="24.95" customHeight="1" x14ac:dyDescent="0.25">
      <c r="A69" s="2">
        <v>59</v>
      </c>
      <c r="B69" s="4">
        <v>170804130270</v>
      </c>
      <c r="C69" s="121">
        <v>34.444444444444443</v>
      </c>
      <c r="D69" s="3"/>
      <c r="E69" s="121">
        <v>32.727272727272727</v>
      </c>
      <c r="F69" s="49"/>
    </row>
    <row r="70" spans="1:9" ht="24.95" customHeight="1" x14ac:dyDescent="0.25">
      <c r="A70" s="2">
        <v>60</v>
      </c>
      <c r="B70" s="4">
        <v>170804130271</v>
      </c>
      <c r="C70" s="121">
        <v>37.777777777777779</v>
      </c>
      <c r="D70" s="3"/>
      <c r="E70" s="121">
        <v>40</v>
      </c>
      <c r="F70" s="49"/>
    </row>
    <row r="71" spans="1:9" ht="24.95" customHeight="1" x14ac:dyDescent="0.25">
      <c r="A71" s="2">
        <v>61</v>
      </c>
      <c r="B71" s="4">
        <v>170804130272</v>
      </c>
      <c r="C71" s="121">
        <v>33.333333333333336</v>
      </c>
      <c r="D71" s="3"/>
      <c r="E71" s="121">
        <v>37.272727272727273</v>
      </c>
      <c r="F71" s="49"/>
    </row>
    <row r="72" spans="1:9" ht="24.95" customHeight="1" x14ac:dyDescent="0.25">
      <c r="A72" s="2">
        <v>62</v>
      </c>
      <c r="B72" s="4">
        <v>170804130273</v>
      </c>
      <c r="C72" s="121">
        <v>35.555555555555557</v>
      </c>
      <c r="D72" s="3"/>
      <c r="E72" s="121">
        <v>37.272727272727273</v>
      </c>
      <c r="F72" s="49"/>
    </row>
    <row r="73" spans="1:9" ht="24.95" customHeight="1" x14ac:dyDescent="0.25">
      <c r="A73" s="2">
        <v>63</v>
      </c>
      <c r="B73" s="4">
        <v>170804130274</v>
      </c>
      <c r="C73" s="121">
        <v>30</v>
      </c>
      <c r="D73" s="3"/>
      <c r="E73" s="121">
        <v>33.636363636363633</v>
      </c>
      <c r="F73" s="49"/>
    </row>
    <row r="74" spans="1:9" ht="24.95" customHeight="1" x14ac:dyDescent="0.25">
      <c r="A74" s="2">
        <v>64</v>
      </c>
      <c r="B74" s="4">
        <v>170804130275</v>
      </c>
      <c r="C74" s="121">
        <v>30</v>
      </c>
      <c r="D74" s="3"/>
      <c r="E74" s="121">
        <v>32.727272727272727</v>
      </c>
      <c r="F74" s="49"/>
    </row>
    <row r="75" spans="1:9" ht="24.95" customHeight="1" x14ac:dyDescent="0.25">
      <c r="A75" s="2">
        <v>65</v>
      </c>
      <c r="B75" s="4">
        <v>170804130276</v>
      </c>
      <c r="C75" s="121">
        <v>35.555555555555557</v>
      </c>
      <c r="D75" s="3"/>
      <c r="E75" s="121">
        <v>37.272727272727273</v>
      </c>
      <c r="F75" s="49"/>
    </row>
    <row r="76" spans="1:9" ht="24.95" customHeight="1" x14ac:dyDescent="0.25">
      <c r="A76" s="2">
        <v>66</v>
      </c>
      <c r="B76" s="4">
        <v>170804130277</v>
      </c>
      <c r="C76" s="121">
        <v>0</v>
      </c>
      <c r="D76" s="3"/>
      <c r="E76" s="121">
        <v>0</v>
      </c>
      <c r="F76" s="49"/>
    </row>
    <row r="77" spans="1:9" ht="24.95" customHeight="1" x14ac:dyDescent="0.25">
      <c r="A77" s="2">
        <v>67</v>
      </c>
      <c r="B77" s="4">
        <v>170804130279</v>
      </c>
      <c r="C77" s="121">
        <v>30</v>
      </c>
      <c r="D77" s="3"/>
      <c r="E77" s="121">
        <v>31.818181818181817</v>
      </c>
      <c r="F77" s="49"/>
    </row>
    <row r="78" spans="1:9" ht="24.95" customHeight="1" x14ac:dyDescent="0.25">
      <c r="A78" s="2">
        <v>68</v>
      </c>
      <c r="B78" s="4">
        <v>170804130280</v>
      </c>
      <c r="C78" s="121">
        <v>40</v>
      </c>
      <c r="D78" s="3"/>
      <c r="E78" s="121">
        <v>42.727272727272727</v>
      </c>
      <c r="F78" s="49"/>
      <c r="G78" s="5"/>
    </row>
    <row r="79" spans="1:9" ht="24.95" customHeight="1" x14ac:dyDescent="0.25">
      <c r="A79" s="2">
        <v>69</v>
      </c>
      <c r="B79" s="4">
        <v>170804130281</v>
      </c>
      <c r="C79" s="121">
        <v>36.666666666666664</v>
      </c>
      <c r="D79" s="3"/>
      <c r="E79" s="121">
        <v>38.18181818181818</v>
      </c>
      <c r="F79" s="49"/>
      <c r="G79" s="5"/>
      <c r="H79"/>
      <c r="I79"/>
    </row>
    <row r="80" spans="1:9" ht="24.95" customHeight="1" x14ac:dyDescent="0.25">
      <c r="A80" s="2">
        <v>70</v>
      </c>
      <c r="B80" s="4">
        <v>170804130283</v>
      </c>
      <c r="C80" s="121">
        <v>36.666666666666664</v>
      </c>
      <c r="D80" s="112"/>
      <c r="E80" s="121">
        <v>38.18181818181818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170804130284</v>
      </c>
      <c r="C81" s="121">
        <v>36.666666666666664</v>
      </c>
      <c r="D81" s="112"/>
      <c r="E81" s="121">
        <v>35.454545454545453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170804130285</v>
      </c>
      <c r="C82" s="121">
        <v>34.444444444444443</v>
      </c>
      <c r="D82" s="3"/>
      <c r="E82" s="121">
        <v>36.363636363636367</v>
      </c>
      <c r="F82" s="49"/>
      <c r="G82" s="5"/>
      <c r="H82"/>
      <c r="I82"/>
    </row>
    <row r="83" spans="1:23" x14ac:dyDescent="0.25">
      <c r="A83" s="2">
        <v>73</v>
      </c>
      <c r="B83" s="4">
        <v>170804130287</v>
      </c>
      <c r="C83" s="121">
        <v>35.555555555555557</v>
      </c>
      <c r="D83" s="5"/>
      <c r="E83" s="121">
        <v>36.363636363636367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170804130288</v>
      </c>
      <c r="C84" s="121">
        <v>30</v>
      </c>
      <c r="D84" s="115"/>
      <c r="E84" s="121">
        <v>38.18181818181818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170804130289</v>
      </c>
      <c r="C85" s="121">
        <v>26.666666666666668</v>
      </c>
      <c r="D85" s="5"/>
      <c r="E85" s="121">
        <v>19.09090909090909</v>
      </c>
      <c r="F85" s="5"/>
      <c r="G85" s="5"/>
      <c r="H85"/>
      <c r="I8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W85" s="6"/>
    </row>
    <row r="86" spans="1:23" ht="15.75" x14ac:dyDescent="0.25">
      <c r="A86" s="2">
        <v>76</v>
      </c>
      <c r="B86" s="4">
        <v>170804130291</v>
      </c>
      <c r="C86" s="121">
        <v>31.111111111111111</v>
      </c>
      <c r="D86" s="116"/>
      <c r="E86" s="121">
        <v>37.272727272727273</v>
      </c>
      <c r="F86" s="116"/>
      <c r="G86" s="5"/>
      <c r="H86"/>
      <c r="I86"/>
      <c r="U86" s="6"/>
      <c r="V86" s="6"/>
    </row>
    <row r="87" spans="1:23" x14ac:dyDescent="0.25">
      <c r="A87" s="2">
        <v>77</v>
      </c>
      <c r="B87" s="4">
        <v>170804130292</v>
      </c>
      <c r="C87" s="121">
        <v>30</v>
      </c>
      <c r="D87" s="5"/>
      <c r="E87" s="121">
        <v>37.272727272727273</v>
      </c>
      <c r="F87" s="5"/>
      <c r="G87" s="5"/>
      <c r="H87"/>
      <c r="I87"/>
    </row>
    <row r="88" spans="1:23" x14ac:dyDescent="0.25">
      <c r="A88" s="2">
        <v>78</v>
      </c>
      <c r="B88" s="4">
        <v>170804130293</v>
      </c>
      <c r="C88" s="121">
        <v>24.444444444444443</v>
      </c>
      <c r="D88" s="5"/>
      <c r="E88" s="121">
        <v>38.18181818181818</v>
      </c>
      <c r="F88" s="5"/>
      <c r="G88" s="5"/>
      <c r="H88"/>
      <c r="I88"/>
    </row>
    <row r="89" spans="1:23" x14ac:dyDescent="0.25">
      <c r="A89" s="2">
        <v>79</v>
      </c>
      <c r="B89" s="4">
        <v>170804130294</v>
      </c>
      <c r="C89" s="121">
        <v>26.666666666666668</v>
      </c>
      <c r="D89" s="5"/>
      <c r="E89" s="121">
        <v>33.636363636363633</v>
      </c>
      <c r="F89" s="5"/>
      <c r="G89" s="5"/>
      <c r="H89"/>
      <c r="I89"/>
    </row>
    <row r="90" spans="1:23" x14ac:dyDescent="0.25">
      <c r="A90" s="2">
        <v>80</v>
      </c>
      <c r="B90" s="4">
        <v>170804130295</v>
      </c>
      <c r="C90" s="121">
        <v>36.666666666666664</v>
      </c>
      <c r="D90" s="5"/>
      <c r="E90" s="121">
        <v>36.363636363636367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170804130296</v>
      </c>
      <c r="C91" s="121">
        <v>36.666666666666664</v>
      </c>
      <c r="D91" s="5"/>
      <c r="E91" s="121">
        <v>33.636363636363633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170804130297</v>
      </c>
      <c r="C92" s="121">
        <v>32.222222222222221</v>
      </c>
      <c r="D92" s="5"/>
      <c r="E92" s="121">
        <v>39.090909090909093</v>
      </c>
      <c r="F92" s="5"/>
      <c r="G92" s="5"/>
      <c r="H92"/>
      <c r="I92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W92" s="6"/>
    </row>
    <row r="93" spans="1:23" ht="15.75" x14ac:dyDescent="0.25">
      <c r="A93" s="2">
        <v>83</v>
      </c>
      <c r="B93" s="4">
        <v>170804130298</v>
      </c>
      <c r="C93" s="121">
        <v>30</v>
      </c>
      <c r="D93" s="5"/>
      <c r="E93" s="121">
        <v>32.727272727272727</v>
      </c>
      <c r="F93" s="5"/>
      <c r="G93" s="5"/>
      <c r="H93"/>
      <c r="I93"/>
      <c r="U93" s="6"/>
      <c r="V93" s="6"/>
    </row>
    <row r="94" spans="1:23" x14ac:dyDescent="0.25">
      <c r="A94" s="2">
        <v>84</v>
      </c>
      <c r="B94" s="4">
        <v>170804130299</v>
      </c>
      <c r="C94" s="121">
        <v>33.333333333333336</v>
      </c>
      <c r="D94" s="5"/>
      <c r="E94" s="121">
        <v>36.363636363636367</v>
      </c>
      <c r="F94" s="5"/>
      <c r="G94" s="5"/>
      <c r="H94"/>
      <c r="I94"/>
    </row>
    <row r="95" spans="1:23" x14ac:dyDescent="0.25">
      <c r="A95" s="2">
        <v>85</v>
      </c>
      <c r="B95" s="4">
        <v>170804130300</v>
      </c>
      <c r="C95" s="121">
        <v>32.222222222222221</v>
      </c>
      <c r="D95" s="5"/>
      <c r="E95" s="121">
        <v>38.18181818181818</v>
      </c>
      <c r="F95" s="5"/>
      <c r="G95" s="5"/>
      <c r="H95"/>
      <c r="I95"/>
    </row>
    <row r="96" spans="1:23" x14ac:dyDescent="0.25">
      <c r="A96" s="2">
        <v>86</v>
      </c>
      <c r="B96" s="4">
        <v>170804130301</v>
      </c>
      <c r="C96" s="121">
        <v>0</v>
      </c>
      <c r="D96" s="5"/>
      <c r="E96" s="121">
        <v>0</v>
      </c>
      <c r="F96" s="5"/>
      <c r="G96" s="5"/>
      <c r="H96"/>
      <c r="I96"/>
    </row>
    <row r="97" spans="1:23" x14ac:dyDescent="0.25">
      <c r="A97" s="2">
        <v>87</v>
      </c>
      <c r="B97" s="4">
        <v>170804130302</v>
      </c>
      <c r="C97" s="121">
        <v>40</v>
      </c>
      <c r="D97" s="5"/>
      <c r="E97" s="121">
        <v>37.272727272727273</v>
      </c>
      <c r="F97" s="5"/>
      <c r="G97" s="5"/>
      <c r="H97"/>
      <c r="I97"/>
    </row>
    <row r="98" spans="1:23" x14ac:dyDescent="0.25">
      <c r="A98" s="2">
        <v>88</v>
      </c>
      <c r="B98" s="4">
        <v>170804130303</v>
      </c>
      <c r="C98" s="121">
        <v>31.111111111111111</v>
      </c>
      <c r="D98" s="5"/>
      <c r="E98" s="121">
        <v>35.454545454545453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170804130304</v>
      </c>
      <c r="C99" s="121">
        <v>37.777777777777779</v>
      </c>
      <c r="D99" s="5"/>
      <c r="E99" s="121">
        <v>39.090909090909093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170804130306</v>
      </c>
      <c r="C100" s="121">
        <v>32.222222222222221</v>
      </c>
      <c r="D100" s="5"/>
      <c r="E100" s="121">
        <v>37.272727272727273</v>
      </c>
      <c r="F100" s="5"/>
      <c r="G100" s="5"/>
      <c r="H100"/>
      <c r="I100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W100" s="6"/>
    </row>
    <row r="101" spans="1:23" ht="15.75" x14ac:dyDescent="0.25">
      <c r="A101" s="2">
        <v>91</v>
      </c>
      <c r="B101" s="4">
        <v>170804130307</v>
      </c>
      <c r="C101" s="121">
        <v>35.555555555555557</v>
      </c>
      <c r="D101" s="5"/>
      <c r="E101" s="121">
        <v>41.81818181818182</v>
      </c>
      <c r="F101" s="5"/>
      <c r="G101" s="5"/>
      <c r="H101"/>
      <c r="I101"/>
      <c r="U101" s="6"/>
      <c r="V101" s="6"/>
    </row>
    <row r="102" spans="1:23" x14ac:dyDescent="0.25">
      <c r="A102" s="2">
        <v>92</v>
      </c>
      <c r="B102" s="4">
        <v>170804130308</v>
      </c>
      <c r="C102" s="121">
        <v>30</v>
      </c>
      <c r="D102" s="5"/>
      <c r="E102" s="121">
        <v>35.454545454545453</v>
      </c>
      <c r="F102" s="5"/>
      <c r="G102" s="5"/>
      <c r="H102"/>
      <c r="I102"/>
    </row>
    <row r="103" spans="1:23" x14ac:dyDescent="0.25">
      <c r="A103" s="2">
        <v>93</v>
      </c>
      <c r="B103" s="4">
        <v>170804130309</v>
      </c>
      <c r="C103" s="121">
        <v>43.333333333333336</v>
      </c>
      <c r="E103" s="121">
        <v>40.909090909090907</v>
      </c>
      <c r="H103"/>
      <c r="I103"/>
    </row>
    <row r="104" spans="1:23" x14ac:dyDescent="0.25">
      <c r="A104" s="2">
        <v>94</v>
      </c>
      <c r="B104" s="4">
        <v>170804130310</v>
      </c>
      <c r="C104" s="121">
        <v>26.666666666666668</v>
      </c>
      <c r="E104" s="121">
        <v>36.363636363636367</v>
      </c>
    </row>
    <row r="105" spans="1:23" x14ac:dyDescent="0.25">
      <c r="A105" s="2">
        <v>95</v>
      </c>
      <c r="B105" s="4">
        <v>170804130311</v>
      </c>
      <c r="C105" s="121">
        <v>32.222222222222221</v>
      </c>
      <c r="E105" s="121">
        <v>37.272727272727273</v>
      </c>
    </row>
    <row r="106" spans="1:23" x14ac:dyDescent="0.25">
      <c r="A106" s="2">
        <v>96</v>
      </c>
      <c r="B106" s="4">
        <v>170804130312</v>
      </c>
      <c r="C106" s="121">
        <v>37.777777777777779</v>
      </c>
      <c r="E106" s="121">
        <v>36.363636363636367</v>
      </c>
    </row>
    <row r="107" spans="1:23" x14ac:dyDescent="0.25">
      <c r="A107" s="2">
        <v>97</v>
      </c>
      <c r="B107" s="4">
        <v>170804130313</v>
      </c>
      <c r="C107" s="121">
        <v>0</v>
      </c>
      <c r="E107" s="121">
        <v>0</v>
      </c>
    </row>
    <row r="108" spans="1:23" x14ac:dyDescent="0.25">
      <c r="A108" s="2">
        <v>98</v>
      </c>
      <c r="B108" s="4">
        <v>170804130314</v>
      </c>
      <c r="C108" s="121">
        <v>34.444444444444443</v>
      </c>
      <c r="E108" s="121">
        <v>40</v>
      </c>
    </row>
    <row r="109" spans="1:23" x14ac:dyDescent="0.25">
      <c r="A109" s="2">
        <v>99</v>
      </c>
      <c r="B109" s="4">
        <v>170804130315</v>
      </c>
      <c r="C109" s="121">
        <v>34.444444444444443</v>
      </c>
      <c r="E109" s="121">
        <v>37.272727272727273</v>
      </c>
    </row>
    <row r="110" spans="1:23" x14ac:dyDescent="0.25">
      <c r="A110" s="2">
        <v>100</v>
      </c>
      <c r="B110" s="4">
        <v>170804130317</v>
      </c>
      <c r="C110" s="121">
        <v>34.444444444444443</v>
      </c>
      <c r="E110" s="121">
        <v>38.18181818181818</v>
      </c>
    </row>
    <row r="111" spans="1:23" x14ac:dyDescent="0.25">
      <c r="A111" s="2">
        <v>101</v>
      </c>
      <c r="B111" s="4">
        <v>170804130318</v>
      </c>
      <c r="C111" s="121">
        <v>41.111111111111114</v>
      </c>
      <c r="E111" s="121">
        <v>33.636363636363633</v>
      </c>
    </row>
    <row r="112" spans="1:23" x14ac:dyDescent="0.25">
      <c r="A112" s="2">
        <v>102</v>
      </c>
      <c r="B112" s="4">
        <v>170804130319</v>
      </c>
      <c r="C112" s="121">
        <v>38.888888888888886</v>
      </c>
      <c r="E112" s="121">
        <v>35.454545454545453</v>
      </c>
    </row>
    <row r="113" spans="1:5" x14ac:dyDescent="0.25">
      <c r="A113" s="2">
        <v>103</v>
      </c>
      <c r="B113" s="4">
        <v>170804130320</v>
      </c>
      <c r="C113" s="121">
        <v>44.444444444444443</v>
      </c>
      <c r="E113" s="121">
        <v>41.81818181818182</v>
      </c>
    </row>
    <row r="114" spans="1:5" x14ac:dyDescent="0.25">
      <c r="A114" s="2">
        <v>104</v>
      </c>
      <c r="B114" s="4">
        <v>170804130322</v>
      </c>
      <c r="C114" s="121">
        <v>45.555555555555557</v>
      </c>
      <c r="E114" s="121">
        <v>39.090909090909093</v>
      </c>
    </row>
    <row r="115" spans="1:5" x14ac:dyDescent="0.25">
      <c r="A115" s="2">
        <v>105</v>
      </c>
      <c r="B115" s="4">
        <v>170804130323</v>
      </c>
      <c r="C115" s="121">
        <v>32.222222222222221</v>
      </c>
      <c r="E115" s="121">
        <v>34.545454545454547</v>
      </c>
    </row>
    <row r="116" spans="1:5" x14ac:dyDescent="0.25">
      <c r="A116" s="2">
        <v>106</v>
      </c>
      <c r="B116" s="4">
        <v>170804130324</v>
      </c>
      <c r="C116" s="121">
        <v>35.555555555555557</v>
      </c>
      <c r="E116" s="121">
        <v>37.272727272727273</v>
      </c>
    </row>
    <row r="117" spans="1:5" x14ac:dyDescent="0.25">
      <c r="A117" s="2">
        <v>107</v>
      </c>
      <c r="B117" s="4">
        <v>170804130325</v>
      </c>
      <c r="C117" s="121">
        <v>31.111111111111111</v>
      </c>
      <c r="E117" s="121">
        <v>30.90909090909091</v>
      </c>
    </row>
    <row r="118" spans="1:5" x14ac:dyDescent="0.25">
      <c r="A118" s="2">
        <v>108</v>
      </c>
      <c r="B118" s="4">
        <v>170804130326</v>
      </c>
      <c r="C118" s="121">
        <v>34.444444444444443</v>
      </c>
      <c r="E118" s="121">
        <v>34.545454545454547</v>
      </c>
    </row>
    <row r="119" spans="1:5" x14ac:dyDescent="0.25">
      <c r="A119" s="2">
        <v>109</v>
      </c>
      <c r="B119" s="4">
        <v>170804130327</v>
      </c>
      <c r="C119" s="121">
        <v>34.444444444444443</v>
      </c>
      <c r="E119" s="121">
        <v>34.545454545454547</v>
      </c>
    </row>
    <row r="120" spans="1:5" x14ac:dyDescent="0.25">
      <c r="A120" s="2">
        <v>110</v>
      </c>
      <c r="B120" s="4">
        <v>170804130328</v>
      </c>
      <c r="C120" s="121">
        <v>32.222222222222221</v>
      </c>
      <c r="E120" s="121">
        <v>35.454545454545453</v>
      </c>
    </row>
    <row r="121" spans="1:5" x14ac:dyDescent="0.25">
      <c r="A121" s="2">
        <v>111</v>
      </c>
      <c r="B121" s="4">
        <v>170804130329</v>
      </c>
      <c r="C121" s="121">
        <v>33.333333333333336</v>
      </c>
      <c r="E121" s="121">
        <v>35.454545454545453</v>
      </c>
    </row>
    <row r="122" spans="1:5" x14ac:dyDescent="0.25">
      <c r="A122" s="2">
        <v>112</v>
      </c>
      <c r="B122" s="4">
        <v>170804130330</v>
      </c>
      <c r="C122" s="121">
        <v>42.222222222222221</v>
      </c>
      <c r="E122" s="121">
        <v>37.272727272727273</v>
      </c>
    </row>
    <row r="123" spans="1:5" x14ac:dyDescent="0.25">
      <c r="A123" s="2">
        <v>113</v>
      </c>
      <c r="B123" s="4">
        <v>170804130331</v>
      </c>
      <c r="C123" s="121">
        <v>42.222222222222221</v>
      </c>
      <c r="E123" s="121">
        <v>41.81818181818182</v>
      </c>
    </row>
    <row r="124" spans="1:5" x14ac:dyDescent="0.25">
      <c r="A124" s="2">
        <v>114</v>
      </c>
      <c r="B124" s="4">
        <v>170804130332</v>
      </c>
      <c r="C124" s="121">
        <v>25.555555555555557</v>
      </c>
      <c r="E124" s="121">
        <v>32.727272727272727</v>
      </c>
    </row>
    <row r="125" spans="1:5" x14ac:dyDescent="0.25">
      <c r="A125" s="2">
        <v>115</v>
      </c>
      <c r="B125" s="4">
        <v>170804130333</v>
      </c>
      <c r="C125" s="121">
        <v>32.222222222222221</v>
      </c>
      <c r="E125" s="121">
        <v>36.363636363636367</v>
      </c>
    </row>
    <row r="126" spans="1:5" x14ac:dyDescent="0.25">
      <c r="A126" s="2">
        <v>116</v>
      </c>
      <c r="B126" s="4">
        <v>170804130334</v>
      </c>
      <c r="C126" s="121">
        <v>42.222222222222221</v>
      </c>
      <c r="E126" s="121">
        <v>39.090909090909093</v>
      </c>
    </row>
    <row r="127" spans="1:5" x14ac:dyDescent="0.25">
      <c r="A127" s="2">
        <v>117</v>
      </c>
      <c r="B127" s="4">
        <v>170804130336</v>
      </c>
      <c r="C127" s="121">
        <v>38.888888888888886</v>
      </c>
      <c r="E127" s="121">
        <v>39.090909090909093</v>
      </c>
    </row>
    <row r="128" spans="1:5" x14ac:dyDescent="0.25">
      <c r="A128" s="2">
        <v>118</v>
      </c>
      <c r="B128" s="4">
        <v>170804130337</v>
      </c>
      <c r="C128" s="121">
        <v>40</v>
      </c>
      <c r="E128" s="121">
        <v>37.272727272727273</v>
      </c>
    </row>
    <row r="129" spans="1:5" x14ac:dyDescent="0.25">
      <c r="A129" s="2">
        <v>119</v>
      </c>
      <c r="B129" s="4">
        <v>170804130338</v>
      </c>
      <c r="C129" s="121">
        <v>37.777777777777779</v>
      </c>
      <c r="E129" s="121">
        <v>35.454545454545453</v>
      </c>
    </row>
    <row r="130" spans="1:5" x14ac:dyDescent="0.25">
      <c r="A130" s="2">
        <v>120</v>
      </c>
      <c r="B130" s="4">
        <v>170804130339</v>
      </c>
      <c r="C130" s="121">
        <v>40</v>
      </c>
      <c r="E130" s="121">
        <v>36.363636363636367</v>
      </c>
    </row>
    <row r="131" spans="1:5" x14ac:dyDescent="0.25">
      <c r="A131" s="2">
        <v>121</v>
      </c>
      <c r="B131" s="4">
        <v>170804130340</v>
      </c>
      <c r="C131" s="121">
        <v>0</v>
      </c>
      <c r="E131" s="121">
        <v>0</v>
      </c>
    </row>
    <row r="132" spans="1:5" x14ac:dyDescent="0.25">
      <c r="A132" s="2">
        <v>122</v>
      </c>
      <c r="B132" s="4">
        <v>170804130341</v>
      </c>
      <c r="C132" s="121">
        <v>34.444444444444443</v>
      </c>
      <c r="E132" s="121">
        <v>35.454545454545453</v>
      </c>
    </row>
    <row r="133" spans="1:5" x14ac:dyDescent="0.25">
      <c r="A133" s="2">
        <v>123</v>
      </c>
      <c r="B133" s="4">
        <v>170804130342</v>
      </c>
      <c r="C133" s="121">
        <v>35.555555555555557</v>
      </c>
      <c r="E133" s="121">
        <v>37.272727272727273</v>
      </c>
    </row>
    <row r="134" spans="1:5" x14ac:dyDescent="0.25">
      <c r="A134" s="2">
        <v>124</v>
      </c>
      <c r="B134" s="4">
        <v>170804130343</v>
      </c>
      <c r="C134" s="121">
        <v>36.666666666666664</v>
      </c>
      <c r="E134" s="121">
        <v>36.363636363636367</v>
      </c>
    </row>
    <row r="135" spans="1:5" x14ac:dyDescent="0.25">
      <c r="A135" s="2">
        <v>125</v>
      </c>
      <c r="B135" s="4">
        <v>170804130344</v>
      </c>
      <c r="C135" s="121">
        <v>31.111111111111111</v>
      </c>
      <c r="E135" s="121">
        <v>34.545454545454547</v>
      </c>
    </row>
    <row r="136" spans="1:5" x14ac:dyDescent="0.25">
      <c r="A136" s="2">
        <v>126</v>
      </c>
      <c r="B136" s="4">
        <v>170804130345</v>
      </c>
      <c r="C136" s="121">
        <v>32.222222222222221</v>
      </c>
      <c r="E136" s="121">
        <v>34.545454545454547</v>
      </c>
    </row>
    <row r="137" spans="1:5" x14ac:dyDescent="0.25">
      <c r="A137" s="2">
        <v>127</v>
      </c>
      <c r="B137" s="4">
        <v>170804130346</v>
      </c>
      <c r="C137" s="121">
        <v>40</v>
      </c>
      <c r="E137" s="121">
        <v>36.363636363636367</v>
      </c>
    </row>
    <row r="138" spans="1:5" x14ac:dyDescent="0.25">
      <c r="A138" s="2">
        <v>128</v>
      </c>
      <c r="B138" s="4">
        <v>170804130347</v>
      </c>
      <c r="C138" s="121">
        <v>35.555555555555557</v>
      </c>
      <c r="E138" s="121">
        <v>38.18181818181818</v>
      </c>
    </row>
    <row r="139" spans="1:5" x14ac:dyDescent="0.25">
      <c r="A139" s="2">
        <v>129</v>
      </c>
      <c r="B139" s="4">
        <v>170804130348</v>
      </c>
      <c r="C139" s="121">
        <v>32.222222222222221</v>
      </c>
      <c r="E139" s="121">
        <v>35.454545454545453</v>
      </c>
    </row>
    <row r="140" spans="1:5" x14ac:dyDescent="0.25">
      <c r="A140" s="2">
        <v>130</v>
      </c>
      <c r="B140" s="4">
        <v>170804130349</v>
      </c>
      <c r="C140" s="121">
        <v>38.888888888888886</v>
      </c>
      <c r="E140" s="121">
        <v>37.272727272727273</v>
      </c>
    </row>
    <row r="141" spans="1:5" x14ac:dyDescent="0.25">
      <c r="A141" s="2">
        <v>131</v>
      </c>
      <c r="B141" s="4">
        <v>170804130350</v>
      </c>
      <c r="C141" s="121">
        <v>41.111111111111114</v>
      </c>
      <c r="E141" s="121">
        <v>40.909090909090907</v>
      </c>
    </row>
    <row r="142" spans="1:5" x14ac:dyDescent="0.25">
      <c r="A142" s="2">
        <v>132</v>
      </c>
      <c r="B142" s="4">
        <v>170804130351</v>
      </c>
      <c r="C142" s="121">
        <v>32.222222222222221</v>
      </c>
      <c r="E142" s="121">
        <v>36.363636363636367</v>
      </c>
    </row>
    <row r="143" spans="1:5" x14ac:dyDescent="0.25">
      <c r="A143" s="2">
        <v>133</v>
      </c>
      <c r="B143" s="4">
        <v>170804130353</v>
      </c>
      <c r="C143" s="121">
        <v>35.555555555555557</v>
      </c>
      <c r="E143" s="121">
        <v>36.363636363636367</v>
      </c>
    </row>
    <row r="144" spans="1:5" x14ac:dyDescent="0.25">
      <c r="A144" s="2">
        <v>134</v>
      </c>
      <c r="B144" s="4">
        <v>170804130354</v>
      </c>
      <c r="C144" s="121">
        <v>38.888888888888886</v>
      </c>
      <c r="E144" s="121">
        <v>36.363636363636367</v>
      </c>
    </row>
    <row r="145" spans="1:7" x14ac:dyDescent="0.25">
      <c r="A145" s="2">
        <v>135</v>
      </c>
      <c r="B145" s="4">
        <v>170804130356</v>
      </c>
      <c r="C145" s="121">
        <v>40</v>
      </c>
      <c r="E145" s="121">
        <v>40</v>
      </c>
    </row>
    <row r="146" spans="1:7" x14ac:dyDescent="0.25">
      <c r="A146" s="2">
        <v>136</v>
      </c>
      <c r="B146" s="4">
        <v>170804130357</v>
      </c>
      <c r="C146" s="121">
        <v>35.555555555555557</v>
      </c>
      <c r="E146" s="121">
        <v>38.18181818181818</v>
      </c>
      <c r="G146" s="1"/>
    </row>
    <row r="147" spans="1:7" x14ac:dyDescent="0.25">
      <c r="A147" s="2">
        <v>137</v>
      </c>
      <c r="B147" s="4">
        <v>170804130358</v>
      </c>
      <c r="C147" s="121">
        <v>36.666666666666664</v>
      </c>
      <c r="D147" s="1"/>
      <c r="E147" s="121">
        <v>36.363636363636367</v>
      </c>
      <c r="F147" s="1"/>
      <c r="G147" s="1"/>
    </row>
    <row r="148" spans="1:7" x14ac:dyDescent="0.25">
      <c r="A148" s="2">
        <v>138</v>
      </c>
      <c r="B148" s="4">
        <v>170804130359</v>
      </c>
      <c r="C148" s="121">
        <v>43.333333333333336</v>
      </c>
      <c r="D148" s="1"/>
      <c r="E148" s="121">
        <v>42.727272727272727</v>
      </c>
      <c r="F148" s="1"/>
      <c r="G148" s="1"/>
    </row>
    <row r="149" spans="1:7" x14ac:dyDescent="0.25">
      <c r="A149" s="2">
        <v>139</v>
      </c>
      <c r="B149" s="4">
        <v>170804130360</v>
      </c>
      <c r="C149" s="121">
        <v>37.777777777777779</v>
      </c>
      <c r="D149" s="1"/>
      <c r="E149" s="121">
        <v>40.909090909090907</v>
      </c>
      <c r="F149" s="1"/>
      <c r="G149" s="1"/>
    </row>
    <row r="150" spans="1:7" x14ac:dyDescent="0.25">
      <c r="A150" s="2">
        <v>140</v>
      </c>
      <c r="B150" s="4">
        <v>170804130361</v>
      </c>
      <c r="C150" s="121">
        <v>35.555555555555557</v>
      </c>
      <c r="D150" s="1"/>
      <c r="E150" s="121">
        <v>35.454545454545453</v>
      </c>
      <c r="F150" s="1"/>
      <c r="G150" s="1"/>
    </row>
    <row r="151" spans="1:7" x14ac:dyDescent="0.25">
      <c r="A151" s="2">
        <v>141</v>
      </c>
      <c r="B151" s="4">
        <v>170804130362</v>
      </c>
      <c r="C151" s="121">
        <v>35.555555555555557</v>
      </c>
      <c r="D151" s="1"/>
      <c r="E151" s="121">
        <v>40</v>
      </c>
      <c r="F151" s="1"/>
      <c r="G151" s="1"/>
    </row>
    <row r="152" spans="1:7" x14ac:dyDescent="0.25">
      <c r="A152" s="2">
        <v>142</v>
      </c>
      <c r="B152" s="4">
        <v>170804130363</v>
      </c>
      <c r="C152" s="121">
        <v>32.222222222222221</v>
      </c>
      <c r="D152" s="1"/>
      <c r="E152" s="121">
        <v>34.545454545454547</v>
      </c>
      <c r="F152" s="1"/>
      <c r="G152" s="1"/>
    </row>
    <row r="153" spans="1:7" x14ac:dyDescent="0.25">
      <c r="A153" s="2">
        <v>143</v>
      </c>
      <c r="B153" s="4">
        <v>170804130364</v>
      </c>
      <c r="C153" s="121">
        <v>32.222222222222221</v>
      </c>
      <c r="D153" s="1"/>
      <c r="E153" s="121">
        <v>37.272727272727273</v>
      </c>
      <c r="F153" s="1"/>
      <c r="G153" s="1"/>
    </row>
    <row r="154" spans="1:7" x14ac:dyDescent="0.25">
      <c r="A154" s="2">
        <v>144</v>
      </c>
      <c r="B154" s="4">
        <v>170804130365</v>
      </c>
      <c r="C154" s="121">
        <v>31.111111111111111</v>
      </c>
      <c r="D154" s="1"/>
      <c r="E154" s="121">
        <v>37.272727272727273</v>
      </c>
      <c r="F154" s="1"/>
      <c r="G154" s="1"/>
    </row>
    <row r="155" spans="1:7" x14ac:dyDescent="0.25">
      <c r="C155" s="1"/>
      <c r="D155" s="1"/>
      <c r="E155" s="1"/>
      <c r="F155" s="1"/>
      <c r="G155" s="1"/>
    </row>
    <row r="156" spans="1:7" x14ac:dyDescent="0.25">
      <c r="C156" s="1"/>
      <c r="D156" s="1"/>
      <c r="E156" s="1"/>
      <c r="F156" s="1"/>
      <c r="G156" s="1"/>
    </row>
    <row r="157" spans="1:7" x14ac:dyDescent="0.25">
      <c r="C157" s="1"/>
      <c r="D157" s="1"/>
      <c r="E157" s="1"/>
      <c r="F157" s="1"/>
      <c r="G157" s="1"/>
    </row>
    <row r="158" spans="1:7" x14ac:dyDescent="0.25">
      <c r="C158" s="1"/>
      <c r="D158" s="1"/>
      <c r="E158" s="1"/>
      <c r="F158" s="1"/>
      <c r="G158" s="1"/>
    </row>
    <row r="159" spans="1:7" x14ac:dyDescent="0.25">
      <c r="C159" s="1"/>
      <c r="D159" s="1"/>
      <c r="E159" s="1"/>
      <c r="F159" s="1"/>
      <c r="G159" s="1"/>
    </row>
    <row r="160" spans="1:7" x14ac:dyDescent="0.25">
      <c r="C160" s="1"/>
      <c r="D160" s="1"/>
      <c r="E160" s="1"/>
      <c r="F160" s="1"/>
      <c r="G160" s="1"/>
    </row>
    <row r="161" spans="3:7" x14ac:dyDescent="0.25">
      <c r="C161" s="1"/>
      <c r="D161" s="1"/>
      <c r="E161" s="1"/>
      <c r="F161" s="1"/>
      <c r="G161" s="1"/>
    </row>
    <row r="162" spans="3:7" x14ac:dyDescent="0.25">
      <c r="C162" s="1"/>
      <c r="D162" s="1"/>
      <c r="E162" s="1"/>
      <c r="F162" s="1"/>
      <c r="G162" s="1"/>
    </row>
    <row r="163" spans="3:7" x14ac:dyDescent="0.25">
      <c r="C163" s="1"/>
      <c r="D163" s="1"/>
      <c r="E163" s="1"/>
      <c r="F163" s="1"/>
      <c r="G163" s="1"/>
    </row>
    <row r="164" spans="3:7" x14ac:dyDescent="0.25">
      <c r="C164" s="1"/>
      <c r="D164" s="1"/>
      <c r="E164" s="1"/>
      <c r="F164" s="1"/>
      <c r="G164" s="1"/>
    </row>
    <row r="165" spans="3:7" x14ac:dyDescent="0.25">
      <c r="C165" s="1"/>
      <c r="D165" s="1"/>
      <c r="E165" s="1"/>
      <c r="F165" s="1"/>
      <c r="G165" s="1"/>
    </row>
    <row r="166" spans="3:7" x14ac:dyDescent="0.25">
      <c r="C166" s="1"/>
      <c r="D166" s="1"/>
      <c r="E166" s="1"/>
      <c r="F166" s="1"/>
      <c r="G166" s="1"/>
    </row>
    <row r="167" spans="3:7" x14ac:dyDescent="0.25">
      <c r="C167" s="1"/>
      <c r="D167" s="1"/>
      <c r="E167" s="1"/>
      <c r="F167" s="1"/>
      <c r="G167" s="1"/>
    </row>
    <row r="168" spans="3:7" x14ac:dyDescent="0.25">
      <c r="C168" s="1"/>
      <c r="D168" s="1"/>
      <c r="E168" s="1"/>
      <c r="F168" s="1"/>
      <c r="G168" s="1"/>
    </row>
    <row r="169" spans="3:7" x14ac:dyDescent="0.25">
      <c r="C169" s="1"/>
      <c r="D169" s="1"/>
      <c r="E169" s="1"/>
      <c r="F169" s="1"/>
      <c r="G169" s="1"/>
    </row>
    <row r="170" spans="3:7" x14ac:dyDescent="0.25">
      <c r="C170" s="1"/>
      <c r="D170" s="1"/>
      <c r="E170" s="1"/>
      <c r="F170" s="1"/>
      <c r="G170" s="1"/>
    </row>
    <row r="171" spans="3:7" x14ac:dyDescent="0.25">
      <c r="C171" s="1"/>
      <c r="D171" s="1"/>
      <c r="E171" s="1"/>
      <c r="F171" s="1"/>
      <c r="G171" s="1"/>
    </row>
    <row r="172" spans="3:7" x14ac:dyDescent="0.25">
      <c r="C172" s="1"/>
      <c r="D172" s="1"/>
      <c r="E172" s="1"/>
      <c r="F172" s="1"/>
      <c r="G172" s="1"/>
    </row>
    <row r="173" spans="3:7" x14ac:dyDescent="0.25">
      <c r="C173" s="1"/>
      <c r="D173" s="1"/>
      <c r="E173" s="1"/>
      <c r="F173" s="1"/>
      <c r="G173" s="1"/>
    </row>
    <row r="174" spans="3:7" x14ac:dyDescent="0.25">
      <c r="C174" s="1"/>
      <c r="D174" s="1"/>
      <c r="E174" s="1"/>
      <c r="F174" s="1"/>
      <c r="G174" s="1"/>
    </row>
    <row r="175" spans="3:7" x14ac:dyDescent="0.25">
      <c r="C175" s="1"/>
      <c r="D175" s="1"/>
      <c r="E175" s="1"/>
      <c r="F175" s="1"/>
      <c r="G175" s="1"/>
    </row>
    <row r="176" spans="3:7" x14ac:dyDescent="0.25">
      <c r="C176" s="1"/>
      <c r="D176" s="1"/>
      <c r="E176" s="1"/>
      <c r="F176" s="1"/>
      <c r="G176" s="1"/>
    </row>
    <row r="177" spans="3:7" x14ac:dyDescent="0.25">
      <c r="C177" s="1"/>
      <c r="D177" s="1"/>
      <c r="E177" s="1"/>
      <c r="F177" s="1"/>
      <c r="G177" s="1"/>
    </row>
    <row r="178" spans="3:7" x14ac:dyDescent="0.25">
      <c r="C178" s="1"/>
      <c r="D178" s="1"/>
      <c r="E178" s="1"/>
      <c r="F178" s="1"/>
      <c r="G178" s="1"/>
    </row>
    <row r="179" spans="3:7" x14ac:dyDescent="0.25">
      <c r="C179" s="1"/>
      <c r="D179" s="1"/>
      <c r="E179" s="1"/>
      <c r="F179" s="1"/>
      <c r="G179" s="1"/>
    </row>
    <row r="180" spans="3:7" x14ac:dyDescent="0.25">
      <c r="C180" s="1"/>
      <c r="D180" s="1"/>
      <c r="E180" s="1"/>
      <c r="F180" s="1"/>
      <c r="G180" s="1"/>
    </row>
    <row r="181" spans="3:7" x14ac:dyDescent="0.25">
      <c r="C181" s="1"/>
      <c r="D181" s="1"/>
      <c r="E181" s="1"/>
      <c r="F181" s="1"/>
      <c r="G181" s="1"/>
    </row>
    <row r="182" spans="3:7" x14ac:dyDescent="0.25">
      <c r="C182" s="1"/>
      <c r="D182" s="1"/>
      <c r="E182" s="1"/>
      <c r="F182" s="1"/>
      <c r="G182" s="1"/>
    </row>
    <row r="183" spans="3:7" x14ac:dyDescent="0.25">
      <c r="C183" s="1"/>
      <c r="D183" s="1"/>
      <c r="E183" s="1"/>
      <c r="F183" s="1"/>
      <c r="G183" s="1"/>
    </row>
    <row r="184" spans="3:7" x14ac:dyDescent="0.25">
      <c r="C184" s="1"/>
      <c r="D184" s="1"/>
      <c r="E184" s="1"/>
      <c r="F184" s="1"/>
      <c r="G184" s="1"/>
    </row>
    <row r="185" spans="3:7" x14ac:dyDescent="0.25">
      <c r="C185" s="1"/>
      <c r="D185" s="1"/>
      <c r="E185" s="1"/>
      <c r="F185" s="1"/>
      <c r="G185" s="1"/>
    </row>
    <row r="186" spans="3:7" x14ac:dyDescent="0.25">
      <c r="C186" s="1"/>
      <c r="D186" s="1"/>
      <c r="E186" s="1"/>
      <c r="F186" s="1"/>
      <c r="G186" s="1"/>
    </row>
    <row r="187" spans="3:7" x14ac:dyDescent="0.25">
      <c r="C187" s="1"/>
      <c r="D187" s="1"/>
      <c r="E187" s="1"/>
      <c r="F187" s="1"/>
      <c r="G187" s="1"/>
    </row>
    <row r="188" spans="3:7" x14ac:dyDescent="0.25">
      <c r="C188" s="1"/>
      <c r="D188" s="1"/>
      <c r="E188" s="1"/>
      <c r="F188" s="1"/>
      <c r="G188" s="1"/>
    </row>
    <row r="189" spans="3:7" x14ac:dyDescent="0.25">
      <c r="C189" s="1"/>
      <c r="D189" s="1"/>
      <c r="E189" s="1"/>
      <c r="F189" s="1"/>
      <c r="G189" s="1"/>
    </row>
    <row r="190" spans="3:7" x14ac:dyDescent="0.25">
      <c r="C190" s="1"/>
      <c r="D190" s="1"/>
      <c r="E190" s="1"/>
      <c r="F190" s="1"/>
      <c r="G190" s="1"/>
    </row>
    <row r="191" spans="3:7" x14ac:dyDescent="0.25">
      <c r="C191" s="1"/>
      <c r="D191" s="1"/>
      <c r="E191" s="1"/>
      <c r="F191" s="1"/>
      <c r="G191" s="1"/>
    </row>
    <row r="192" spans="3:7" x14ac:dyDescent="0.25">
      <c r="C192" s="1"/>
      <c r="D192" s="1"/>
      <c r="E192" s="1"/>
      <c r="F192" s="1"/>
      <c r="G192" s="1"/>
    </row>
    <row r="193" spans="3:7" x14ac:dyDescent="0.25">
      <c r="C193" s="1"/>
      <c r="D193" s="1"/>
      <c r="E193" s="1"/>
      <c r="F193" s="1"/>
      <c r="G193" s="1"/>
    </row>
    <row r="194" spans="3:7" x14ac:dyDescent="0.25">
      <c r="C194" s="1"/>
      <c r="D194" s="1"/>
      <c r="E194" s="1"/>
      <c r="F194" s="1"/>
      <c r="G194" s="1"/>
    </row>
    <row r="195" spans="3:7" x14ac:dyDescent="0.25">
      <c r="C195" s="1"/>
      <c r="D195" s="1"/>
      <c r="E195" s="1"/>
      <c r="F195" s="1"/>
      <c r="G195" s="1"/>
    </row>
    <row r="196" spans="3:7" x14ac:dyDescent="0.25">
      <c r="C196" s="1"/>
      <c r="D196" s="1"/>
      <c r="E196" s="1"/>
      <c r="F196" s="1"/>
      <c r="G196" s="1"/>
    </row>
    <row r="197" spans="3:7" x14ac:dyDescent="0.25">
      <c r="C197" s="1"/>
      <c r="D197" s="1"/>
      <c r="E197" s="1"/>
      <c r="F197" s="1"/>
      <c r="G197" s="1"/>
    </row>
    <row r="198" spans="3:7" x14ac:dyDescent="0.25">
      <c r="C198" s="1"/>
      <c r="D198" s="1"/>
      <c r="E198" s="1"/>
      <c r="F198" s="1"/>
      <c r="G198" s="1"/>
    </row>
    <row r="199" spans="3:7" x14ac:dyDescent="0.25">
      <c r="C199" s="1"/>
      <c r="D199" s="1"/>
      <c r="E199" s="1"/>
      <c r="F199" s="1"/>
      <c r="G199" s="1"/>
    </row>
    <row r="200" spans="3:7" x14ac:dyDescent="0.25">
      <c r="C200" s="1"/>
      <c r="D200" s="1"/>
      <c r="E200" s="1"/>
      <c r="F200" s="1"/>
      <c r="G200" s="1"/>
    </row>
    <row r="201" spans="3:7" x14ac:dyDescent="0.25">
      <c r="C201" s="1"/>
      <c r="D201" s="1"/>
      <c r="E201" s="1"/>
      <c r="F201" s="1"/>
      <c r="G201" s="1"/>
    </row>
    <row r="202" spans="3:7" x14ac:dyDescent="0.25">
      <c r="C202" s="1"/>
      <c r="D202" s="1"/>
      <c r="E202" s="1"/>
      <c r="F202" s="1"/>
      <c r="G202" s="1"/>
    </row>
    <row r="203" spans="3:7" x14ac:dyDescent="0.25">
      <c r="C203" s="1"/>
      <c r="D203" s="1"/>
      <c r="E203" s="1"/>
      <c r="F203" s="1"/>
      <c r="G203" s="1"/>
    </row>
    <row r="204" spans="3:7" x14ac:dyDescent="0.25">
      <c r="C204" s="1"/>
      <c r="D204" s="1"/>
      <c r="E204" s="1"/>
      <c r="F204" s="1"/>
      <c r="G204" s="1"/>
    </row>
    <row r="205" spans="3:7" x14ac:dyDescent="0.25">
      <c r="C205" s="1"/>
      <c r="D205" s="1"/>
      <c r="E205" s="1"/>
      <c r="F205" s="1"/>
      <c r="G205" s="1"/>
    </row>
    <row r="206" spans="3:7" x14ac:dyDescent="0.25">
      <c r="C206" s="1"/>
      <c r="D206" s="1"/>
      <c r="E206" s="1"/>
      <c r="F206" s="1"/>
      <c r="G206" s="1"/>
    </row>
    <row r="207" spans="3:7" x14ac:dyDescent="0.25">
      <c r="C207" s="1"/>
      <c r="D207" s="1"/>
      <c r="E207" s="1"/>
      <c r="F207" s="1"/>
      <c r="G207" s="1"/>
    </row>
    <row r="208" spans="3:7" x14ac:dyDescent="0.25">
      <c r="C208" s="1"/>
      <c r="D208" s="1"/>
      <c r="E208" s="1"/>
      <c r="F208" s="1"/>
      <c r="G208" s="1"/>
    </row>
    <row r="209" spans="3:7" x14ac:dyDescent="0.25">
      <c r="C209" s="1"/>
      <c r="D209" s="1"/>
      <c r="E209" s="1"/>
      <c r="F209" s="1"/>
      <c r="G209" s="1"/>
    </row>
    <row r="210" spans="3:7" x14ac:dyDescent="0.25">
      <c r="C210" s="1"/>
      <c r="D210" s="1"/>
      <c r="E210" s="1"/>
      <c r="F210" s="1"/>
      <c r="G210" s="1"/>
    </row>
    <row r="211" spans="3:7" x14ac:dyDescent="0.25">
      <c r="C211" s="1"/>
      <c r="D211" s="1"/>
      <c r="E211" s="1"/>
      <c r="F211" s="1"/>
      <c r="G211" s="1"/>
    </row>
    <row r="212" spans="3:7" x14ac:dyDescent="0.25">
      <c r="C212" s="1"/>
      <c r="D212" s="1"/>
      <c r="E212" s="1"/>
      <c r="F212" s="1"/>
      <c r="G212" s="1"/>
    </row>
    <row r="213" spans="3:7" x14ac:dyDescent="0.25">
      <c r="C213" s="1"/>
      <c r="D213" s="1"/>
      <c r="E213" s="1"/>
      <c r="F213" s="1"/>
      <c r="G213" s="1"/>
    </row>
    <row r="214" spans="3:7" x14ac:dyDescent="0.25">
      <c r="C214" s="1"/>
      <c r="D214" s="1"/>
      <c r="E214" s="1"/>
      <c r="F214" s="1"/>
      <c r="G214" s="1"/>
    </row>
    <row r="215" spans="3:7" x14ac:dyDescent="0.25">
      <c r="C215" s="1"/>
      <c r="D215" s="1"/>
      <c r="E215" s="1"/>
      <c r="F215" s="1"/>
      <c r="G215" s="1"/>
    </row>
    <row r="216" spans="3:7" x14ac:dyDescent="0.25">
      <c r="C216" s="1"/>
      <c r="D216" s="1"/>
      <c r="E216" s="1"/>
      <c r="F216" s="1"/>
      <c r="G216" s="1"/>
    </row>
    <row r="217" spans="3:7" x14ac:dyDescent="0.25">
      <c r="C217" s="1"/>
      <c r="D217" s="1"/>
      <c r="E217" s="1"/>
      <c r="F217" s="1"/>
      <c r="G217" s="1"/>
    </row>
    <row r="218" spans="3:7" x14ac:dyDescent="0.25">
      <c r="C218" s="1"/>
      <c r="D218" s="1"/>
      <c r="E218" s="1"/>
      <c r="F218" s="1"/>
      <c r="G218" s="1"/>
    </row>
    <row r="219" spans="3:7" x14ac:dyDescent="0.25">
      <c r="C219" s="1"/>
      <c r="D219" s="1"/>
      <c r="E219" s="1"/>
      <c r="F219" s="1"/>
      <c r="G219" s="1"/>
    </row>
    <row r="220" spans="3:7" x14ac:dyDescent="0.25">
      <c r="C220" s="1"/>
      <c r="D220" s="1"/>
      <c r="E220" s="1"/>
      <c r="F220" s="1"/>
      <c r="G220" s="1"/>
    </row>
    <row r="221" spans="3:7" x14ac:dyDescent="0.25">
      <c r="C221" s="1"/>
      <c r="D221" s="1"/>
      <c r="E221" s="1"/>
      <c r="F221" s="1"/>
      <c r="G221" s="1"/>
    </row>
    <row r="222" spans="3:7" x14ac:dyDescent="0.25">
      <c r="C222" s="1"/>
      <c r="D222" s="1"/>
      <c r="E222" s="1"/>
      <c r="F222" s="1"/>
      <c r="G222" s="1"/>
    </row>
    <row r="223" spans="3:7" x14ac:dyDescent="0.25">
      <c r="C223" s="1"/>
      <c r="D223" s="1"/>
      <c r="E223" s="1"/>
      <c r="F223" s="1"/>
      <c r="G223" s="1"/>
    </row>
    <row r="224" spans="3:7" x14ac:dyDescent="0.25">
      <c r="C224" s="1"/>
      <c r="D224" s="1"/>
      <c r="E224" s="1"/>
      <c r="F224" s="1"/>
      <c r="G224" s="1"/>
    </row>
    <row r="225" spans="3:7" x14ac:dyDescent="0.25">
      <c r="C225" s="1"/>
      <c r="D225" s="1"/>
      <c r="E225" s="1"/>
      <c r="F225" s="1"/>
      <c r="G225" s="1"/>
    </row>
    <row r="226" spans="3:7" x14ac:dyDescent="0.25">
      <c r="C226" s="1"/>
      <c r="D226" s="1"/>
      <c r="E226" s="1"/>
      <c r="F226" s="1"/>
      <c r="G226" s="1"/>
    </row>
    <row r="227" spans="3:7" x14ac:dyDescent="0.25">
      <c r="C227" s="1"/>
      <c r="D227" s="1"/>
      <c r="E227" s="1"/>
      <c r="F227" s="1"/>
      <c r="G227" s="1"/>
    </row>
    <row r="228" spans="3:7" x14ac:dyDescent="0.25">
      <c r="C228" s="1"/>
      <c r="D228" s="1"/>
      <c r="E228" s="1"/>
      <c r="F228" s="1"/>
      <c r="G228" s="1"/>
    </row>
    <row r="229" spans="3:7" x14ac:dyDescent="0.25">
      <c r="C229" s="1"/>
      <c r="D229" s="1"/>
      <c r="E229" s="1"/>
      <c r="F229" s="1"/>
      <c r="G229" s="1"/>
    </row>
    <row r="230" spans="3:7" x14ac:dyDescent="0.25">
      <c r="C230" s="1"/>
      <c r="D230" s="1"/>
      <c r="E230" s="1"/>
      <c r="F230" s="1"/>
      <c r="G230" s="1"/>
    </row>
    <row r="231" spans="3:7" x14ac:dyDescent="0.25">
      <c r="C231" s="1"/>
      <c r="D231" s="1"/>
      <c r="E231" s="1"/>
      <c r="F231" s="1"/>
      <c r="G231" s="1"/>
    </row>
    <row r="232" spans="3:7" x14ac:dyDescent="0.25">
      <c r="C232" s="1"/>
      <c r="D232" s="1"/>
      <c r="E232" s="1"/>
      <c r="F232" s="1"/>
      <c r="G232" s="1"/>
    </row>
    <row r="233" spans="3:7" x14ac:dyDescent="0.25">
      <c r="C233" s="1"/>
      <c r="D233" s="1"/>
      <c r="E233" s="1"/>
      <c r="F233" s="1"/>
      <c r="G233" s="1"/>
    </row>
    <row r="234" spans="3:7" x14ac:dyDescent="0.25">
      <c r="C234" s="1"/>
      <c r="D234" s="1"/>
      <c r="E234" s="1"/>
      <c r="F234" s="1"/>
      <c r="G234" s="1"/>
    </row>
    <row r="235" spans="3:7" x14ac:dyDescent="0.25">
      <c r="C235" s="1"/>
      <c r="D235" s="1"/>
      <c r="E235" s="1"/>
      <c r="F235" s="1"/>
      <c r="G235" s="1"/>
    </row>
    <row r="236" spans="3:7" x14ac:dyDescent="0.25">
      <c r="C236" s="1"/>
      <c r="D236" s="1"/>
      <c r="E236" s="1"/>
      <c r="F236" s="1"/>
      <c r="G236" s="1"/>
    </row>
    <row r="237" spans="3:7" x14ac:dyDescent="0.25">
      <c r="C237" s="1"/>
      <c r="D237" s="1"/>
      <c r="E237" s="1"/>
      <c r="F237" s="1"/>
      <c r="G237" s="1"/>
    </row>
    <row r="238" spans="3:7" x14ac:dyDescent="0.25">
      <c r="C238" s="1"/>
      <c r="D238" s="1"/>
      <c r="E238" s="1"/>
      <c r="F238" s="1"/>
      <c r="G238" s="1"/>
    </row>
    <row r="239" spans="3:7" x14ac:dyDescent="0.25">
      <c r="C239" s="1"/>
      <c r="D239" s="1"/>
      <c r="E239" s="1"/>
      <c r="F239" s="1"/>
      <c r="G239" s="1"/>
    </row>
    <row r="240" spans="3:7" x14ac:dyDescent="0.25">
      <c r="C240" s="1"/>
      <c r="D240" s="1"/>
      <c r="E240" s="1"/>
      <c r="F240" s="1"/>
      <c r="G240" s="1"/>
    </row>
    <row r="241" spans="3:7" x14ac:dyDescent="0.25">
      <c r="C241" s="1"/>
      <c r="D241" s="1"/>
      <c r="E241" s="1"/>
      <c r="F241" s="1"/>
      <c r="G241" s="1"/>
    </row>
    <row r="242" spans="3:7" x14ac:dyDescent="0.25">
      <c r="C242" s="1"/>
      <c r="D242" s="1"/>
      <c r="E242" s="1"/>
      <c r="F242" s="1"/>
      <c r="G242" s="1"/>
    </row>
    <row r="243" spans="3:7" x14ac:dyDescent="0.25">
      <c r="C243" s="1"/>
      <c r="D243" s="1"/>
      <c r="E243" s="1"/>
      <c r="F243" s="1"/>
      <c r="G243" s="1"/>
    </row>
    <row r="244" spans="3:7" x14ac:dyDescent="0.25">
      <c r="C244" s="1"/>
      <c r="D244" s="1"/>
      <c r="E244" s="1"/>
      <c r="F244" s="1"/>
      <c r="G244" s="1"/>
    </row>
    <row r="245" spans="3:7" x14ac:dyDescent="0.25">
      <c r="C245" s="1"/>
      <c r="D245" s="1"/>
      <c r="E245" s="1"/>
      <c r="F245" s="1"/>
      <c r="G245" s="1"/>
    </row>
    <row r="246" spans="3:7" x14ac:dyDescent="0.25">
      <c r="C246" s="1"/>
      <c r="D246" s="1"/>
      <c r="E246" s="1"/>
      <c r="F246" s="1"/>
      <c r="G246" s="1"/>
    </row>
    <row r="247" spans="3:7" x14ac:dyDescent="0.25">
      <c r="C247" s="1"/>
      <c r="D247" s="1"/>
      <c r="E247" s="1"/>
      <c r="F247" s="1"/>
      <c r="G247" s="1"/>
    </row>
    <row r="248" spans="3:7" x14ac:dyDescent="0.25">
      <c r="C248" s="1"/>
      <c r="D248" s="1"/>
      <c r="E248" s="1"/>
      <c r="F248" s="1"/>
      <c r="G248" s="1"/>
    </row>
    <row r="249" spans="3:7" x14ac:dyDescent="0.25">
      <c r="C249" s="1"/>
      <c r="D249" s="1"/>
      <c r="E249" s="1"/>
      <c r="F249" s="1"/>
      <c r="G249" s="1"/>
    </row>
    <row r="250" spans="3:7" x14ac:dyDescent="0.25">
      <c r="C250" s="1"/>
      <c r="D250" s="1"/>
      <c r="E250" s="1"/>
      <c r="F250" s="1"/>
      <c r="G250" s="1"/>
    </row>
    <row r="251" spans="3:7" x14ac:dyDescent="0.25">
      <c r="C251" s="1"/>
      <c r="D251" s="1"/>
      <c r="E251" s="1"/>
      <c r="F251" s="1"/>
      <c r="G251" s="1"/>
    </row>
    <row r="252" spans="3:7" x14ac:dyDescent="0.25">
      <c r="C252" s="1"/>
      <c r="D252" s="1"/>
      <c r="E252" s="1"/>
      <c r="F252" s="1"/>
      <c r="G252" s="1"/>
    </row>
    <row r="253" spans="3:7" x14ac:dyDescent="0.25">
      <c r="C253" s="1"/>
      <c r="D253" s="1"/>
      <c r="E253" s="1"/>
      <c r="F253" s="1"/>
      <c r="G253" s="1"/>
    </row>
    <row r="254" spans="3:7" x14ac:dyDescent="0.25">
      <c r="C254" s="1"/>
      <c r="D254" s="1"/>
      <c r="E254" s="1"/>
      <c r="F254" s="1"/>
      <c r="G254" s="1"/>
    </row>
    <row r="255" spans="3:7" x14ac:dyDescent="0.25">
      <c r="C255" s="1"/>
      <c r="D255" s="1"/>
      <c r="E255" s="1"/>
      <c r="F255" s="1"/>
      <c r="G255" s="1"/>
    </row>
    <row r="256" spans="3:7" x14ac:dyDescent="0.25">
      <c r="C256" s="1"/>
      <c r="D256" s="1"/>
      <c r="E256" s="1"/>
      <c r="F256" s="1"/>
      <c r="G256" s="1"/>
    </row>
    <row r="257" spans="3:7" x14ac:dyDescent="0.25">
      <c r="C257" s="1"/>
      <c r="D257" s="1"/>
      <c r="E257" s="1"/>
      <c r="F257" s="1"/>
      <c r="G257" s="1"/>
    </row>
    <row r="258" spans="3:7" x14ac:dyDescent="0.25">
      <c r="C258" s="1"/>
      <c r="D258" s="1"/>
      <c r="E258" s="1"/>
      <c r="F258" s="1"/>
      <c r="G258" s="1"/>
    </row>
    <row r="259" spans="3:7" x14ac:dyDescent="0.25">
      <c r="C259" s="1"/>
      <c r="D259" s="1"/>
      <c r="E259" s="1"/>
      <c r="F259" s="1"/>
      <c r="G259" s="1"/>
    </row>
    <row r="260" spans="3:7" x14ac:dyDescent="0.25">
      <c r="C260" s="1"/>
      <c r="D260" s="1"/>
      <c r="E260" s="1"/>
      <c r="F260" s="1"/>
      <c r="G260" s="1"/>
    </row>
    <row r="261" spans="3:7" x14ac:dyDescent="0.25">
      <c r="C261" s="1"/>
      <c r="D261" s="1"/>
      <c r="E261" s="1"/>
      <c r="F261" s="1"/>
      <c r="G261" s="1"/>
    </row>
    <row r="262" spans="3:7" x14ac:dyDescent="0.25">
      <c r="C262" s="1"/>
      <c r="D262" s="1"/>
      <c r="E262" s="1"/>
      <c r="F262" s="1"/>
      <c r="G262" s="1"/>
    </row>
    <row r="263" spans="3:7" x14ac:dyDescent="0.25">
      <c r="C263" s="1"/>
      <c r="D263" s="1"/>
      <c r="E263" s="1"/>
      <c r="F263" s="1"/>
      <c r="G263" s="1"/>
    </row>
    <row r="264" spans="3:7" x14ac:dyDescent="0.25">
      <c r="C264" s="1"/>
      <c r="D264" s="1"/>
      <c r="E264" s="1"/>
      <c r="F264" s="1"/>
      <c r="G264" s="1"/>
    </row>
    <row r="265" spans="3:7" x14ac:dyDescent="0.25">
      <c r="C265" s="1"/>
      <c r="D265" s="1"/>
      <c r="E265" s="1"/>
      <c r="F265" s="1"/>
      <c r="G265" s="1"/>
    </row>
    <row r="266" spans="3:7" x14ac:dyDescent="0.25">
      <c r="C266" s="1"/>
      <c r="D266" s="1"/>
      <c r="E266" s="1"/>
      <c r="F266" s="1"/>
      <c r="G266" s="1"/>
    </row>
    <row r="267" spans="3:7" x14ac:dyDescent="0.25">
      <c r="C267" s="1"/>
      <c r="D267" s="1"/>
      <c r="E267" s="1"/>
      <c r="F267" s="1"/>
      <c r="G267" s="1"/>
    </row>
    <row r="268" spans="3:7" x14ac:dyDescent="0.25">
      <c r="C268" s="1"/>
      <c r="D268" s="1"/>
      <c r="E268" s="1"/>
      <c r="F268" s="1"/>
      <c r="G268" s="1"/>
    </row>
    <row r="269" spans="3:7" x14ac:dyDescent="0.25">
      <c r="C269" s="1"/>
      <c r="D269" s="1"/>
      <c r="E269" s="1"/>
      <c r="F269" s="1"/>
      <c r="G269" s="1"/>
    </row>
    <row r="270" spans="3:7" x14ac:dyDescent="0.25">
      <c r="C270" s="1"/>
      <c r="D270" s="1"/>
      <c r="E270" s="1"/>
      <c r="F270" s="1"/>
      <c r="G270" s="1"/>
    </row>
    <row r="271" spans="3:7" x14ac:dyDescent="0.25">
      <c r="C271" s="1"/>
      <c r="D271" s="1"/>
      <c r="E271" s="1"/>
      <c r="F271" s="1"/>
      <c r="G271" s="1"/>
    </row>
    <row r="272" spans="3:7" x14ac:dyDescent="0.25">
      <c r="C272" s="1"/>
      <c r="D272" s="1"/>
      <c r="E272" s="1"/>
      <c r="F272" s="1"/>
      <c r="G272" s="1"/>
    </row>
    <row r="273" spans="2:7" x14ac:dyDescent="0.25">
      <c r="C273" s="1"/>
      <c r="D273" s="1"/>
      <c r="E273" s="1"/>
      <c r="F273" s="1"/>
      <c r="G273" s="1"/>
    </row>
    <row r="274" spans="2:7" x14ac:dyDescent="0.25">
      <c r="C274" s="1"/>
      <c r="D274" s="1"/>
      <c r="E274" s="1"/>
      <c r="F274" s="1"/>
      <c r="G274" s="1"/>
    </row>
    <row r="275" spans="2:7" x14ac:dyDescent="0.25">
      <c r="C275" s="1"/>
      <c r="D275" s="1"/>
      <c r="E275" s="1"/>
      <c r="F275" s="1"/>
      <c r="G275" s="1"/>
    </row>
    <row r="276" spans="2:7" x14ac:dyDescent="0.25">
      <c r="C276" s="1"/>
      <c r="D276" s="1"/>
      <c r="E276" s="1"/>
      <c r="F276" s="1"/>
      <c r="G276" s="1"/>
    </row>
    <row r="277" spans="2:7" x14ac:dyDescent="0.25">
      <c r="C277" s="1"/>
      <c r="D277" s="1"/>
      <c r="E277" s="1"/>
      <c r="F277" s="1"/>
      <c r="G277" s="1"/>
    </row>
    <row r="278" spans="2:7" x14ac:dyDescent="0.25">
      <c r="C278" s="1"/>
      <c r="D278" s="1"/>
      <c r="E278" s="1"/>
      <c r="F278" s="1"/>
      <c r="G278" s="1"/>
    </row>
    <row r="279" spans="2:7" x14ac:dyDescent="0.25">
      <c r="C279" s="1"/>
      <c r="D279" s="1"/>
      <c r="E279" s="1"/>
      <c r="F279" s="1"/>
      <c r="G279" s="1"/>
    </row>
    <row r="280" spans="2:7" x14ac:dyDescent="0.25">
      <c r="C280" s="1"/>
      <c r="D280" s="1"/>
      <c r="E280" s="1"/>
      <c r="F280" s="1"/>
      <c r="G280" s="1"/>
    </row>
    <row r="281" spans="2:7" x14ac:dyDescent="0.25">
      <c r="C281" s="1"/>
      <c r="D281" s="1"/>
      <c r="E281" s="1"/>
      <c r="F281" s="1"/>
      <c r="G281" s="1"/>
    </row>
    <row r="282" spans="2:7" x14ac:dyDescent="0.25">
      <c r="B282" s="1"/>
      <c r="C282" s="1"/>
      <c r="D282" s="1"/>
      <c r="E282" s="1"/>
      <c r="F282" s="1"/>
      <c r="G282" s="1"/>
    </row>
    <row r="283" spans="2:7" x14ac:dyDescent="0.25">
      <c r="B283" s="1"/>
      <c r="C283" s="1"/>
      <c r="D283" s="1"/>
      <c r="E283" s="1"/>
      <c r="F283" s="1"/>
      <c r="G283" s="1"/>
    </row>
    <row r="284" spans="2:7" x14ac:dyDescent="0.25">
      <c r="B284" s="1"/>
      <c r="C284" s="1"/>
      <c r="D284" s="1"/>
      <c r="E284" s="1"/>
      <c r="F284" s="1"/>
      <c r="G284" s="1"/>
    </row>
    <row r="285" spans="2:7" x14ac:dyDescent="0.25">
      <c r="B285" s="1"/>
      <c r="C285" s="1"/>
      <c r="D285" s="1"/>
      <c r="E285" s="1"/>
      <c r="F285" s="1"/>
      <c r="G285" s="1"/>
    </row>
    <row r="286" spans="2:7" x14ac:dyDescent="0.25">
      <c r="B286" s="1"/>
      <c r="C286" s="1"/>
      <c r="D286" s="1"/>
      <c r="E286" s="1"/>
      <c r="F286" s="1"/>
      <c r="G286" s="1"/>
    </row>
    <row r="287" spans="2:7" x14ac:dyDescent="0.25">
      <c r="B287" s="1"/>
      <c r="C287" s="1"/>
      <c r="D287" s="1"/>
      <c r="E287" s="1"/>
      <c r="F287" s="1"/>
      <c r="G287" s="1"/>
    </row>
    <row r="288" spans="2:7" x14ac:dyDescent="0.25">
      <c r="B288" s="1"/>
      <c r="C288" s="1"/>
      <c r="D288" s="1"/>
      <c r="E288" s="1"/>
      <c r="F288" s="1"/>
      <c r="G288" s="1"/>
    </row>
    <row r="289" spans="2:7" x14ac:dyDescent="0.25">
      <c r="B289" s="1"/>
      <c r="C289" s="1"/>
      <c r="D289" s="1"/>
      <c r="E289" s="1"/>
      <c r="F289" s="1"/>
      <c r="G289" s="1"/>
    </row>
    <row r="290" spans="2:7" x14ac:dyDescent="0.25">
      <c r="B290" s="1"/>
      <c r="C290" s="1"/>
      <c r="D290" s="1"/>
      <c r="E290" s="1"/>
      <c r="F290" s="1"/>
      <c r="G290" s="1"/>
    </row>
    <row r="291" spans="2:7" x14ac:dyDescent="0.25">
      <c r="B291" s="1"/>
      <c r="C291" s="1"/>
      <c r="D291" s="1"/>
      <c r="E291" s="1"/>
      <c r="F291" s="1"/>
      <c r="G291" s="1"/>
    </row>
    <row r="292" spans="2:7" x14ac:dyDescent="0.25">
      <c r="B292" s="1"/>
      <c r="C292" s="1"/>
      <c r="D292" s="1"/>
      <c r="E292" s="1"/>
      <c r="F292" s="1"/>
    </row>
  </sheetData>
  <mergeCells count="8">
    <mergeCell ref="O3:W7"/>
    <mergeCell ref="A4:E4"/>
    <mergeCell ref="A5:E5"/>
    <mergeCell ref="I20:J20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F9266-9D42-47AD-9B8B-1B757737CEF2}">
  <dimension ref="A1:W292"/>
  <sheetViews>
    <sheetView topLeftCell="I14" zoomScale="85" zoomScaleNormal="85" workbookViewId="0">
      <selection activeCell="H16" sqref="H16:T16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211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212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213</v>
      </c>
      <c r="B5" s="173"/>
      <c r="C5" s="173"/>
      <c r="D5" s="173"/>
      <c r="E5" s="174"/>
      <c r="F5" s="69"/>
      <c r="G5" s="26" t="s">
        <v>38</v>
      </c>
      <c r="H5" s="40">
        <f>D12</f>
        <v>97.785977859778598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97.416974169741692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97.601476014760152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199</v>
      </c>
      <c r="R10" s="21" t="s">
        <v>200</v>
      </c>
      <c r="S10" s="21" t="s">
        <v>161</v>
      </c>
      <c r="T10" s="21" t="s">
        <v>6</v>
      </c>
    </row>
    <row r="11" spans="1:23" ht="24.95" customHeight="1" x14ac:dyDescent="0.25">
      <c r="A11" s="2">
        <v>1</v>
      </c>
      <c r="B11" s="4">
        <v>170804130001</v>
      </c>
      <c r="C11" s="121">
        <v>36.666666666666664</v>
      </c>
      <c r="D11" s="3">
        <f>COUNTIF(C11:C281,"&gt;="&amp;D10)</f>
        <v>265</v>
      </c>
      <c r="E11" s="121">
        <v>35.454545454545453</v>
      </c>
      <c r="F11" s="95">
        <f>COUNTIF(E11:E281,"&gt;="&amp;F10)</f>
        <v>264</v>
      </c>
      <c r="G11" s="108" t="s">
        <v>5</v>
      </c>
      <c r="H11" s="26">
        <v>3</v>
      </c>
      <c r="I11" s="26">
        <v>3</v>
      </c>
      <c r="J11" s="15">
        <v>3</v>
      </c>
      <c r="K11" s="15">
        <v>3</v>
      </c>
      <c r="L11" s="15">
        <v>2</v>
      </c>
      <c r="M11" s="15">
        <v>3</v>
      </c>
      <c r="N11" s="15">
        <v>2</v>
      </c>
      <c r="O11" s="15">
        <v>2</v>
      </c>
      <c r="P11" s="15">
        <v>1</v>
      </c>
      <c r="Q11" s="15">
        <v>3</v>
      </c>
      <c r="R11" s="15">
        <v>3</v>
      </c>
      <c r="S11" s="15">
        <v>1</v>
      </c>
      <c r="T11" s="15">
        <v>2</v>
      </c>
    </row>
    <row r="12" spans="1:23" ht="24.95" customHeight="1" x14ac:dyDescent="0.25">
      <c r="A12" s="2">
        <v>2</v>
      </c>
      <c r="B12" s="4">
        <v>170804130004</v>
      </c>
      <c r="C12" s="121">
        <v>41.111111111111114</v>
      </c>
      <c r="D12" s="96">
        <f>(265/271)*100</f>
        <v>97.785977859778598</v>
      </c>
      <c r="E12" s="121">
        <v>37.272727272727273</v>
      </c>
      <c r="F12" s="97">
        <f>(264/271)*100</f>
        <v>97.416974169741692</v>
      </c>
      <c r="G12" s="108" t="s">
        <v>4</v>
      </c>
      <c r="H12" s="16">
        <v>3</v>
      </c>
      <c r="I12" s="16">
        <v>2</v>
      </c>
      <c r="J12" s="15">
        <v>2</v>
      </c>
      <c r="K12" s="15">
        <v>2</v>
      </c>
      <c r="L12" s="15">
        <v>2</v>
      </c>
      <c r="M12" s="15">
        <v>2</v>
      </c>
      <c r="N12" s="15">
        <v>1</v>
      </c>
      <c r="O12" s="15">
        <v>2</v>
      </c>
      <c r="P12" s="15">
        <v>1</v>
      </c>
      <c r="Q12" s="15">
        <v>3</v>
      </c>
      <c r="R12" s="15">
        <v>2</v>
      </c>
      <c r="S12" s="15">
        <v>1</v>
      </c>
      <c r="T12" s="15">
        <v>2</v>
      </c>
    </row>
    <row r="13" spans="1:23" ht="24.95" customHeight="1" x14ac:dyDescent="0.25">
      <c r="A13" s="2">
        <v>3</v>
      </c>
      <c r="B13" s="4">
        <v>170804130005</v>
      </c>
      <c r="C13" s="121">
        <v>41.111111111111114</v>
      </c>
      <c r="D13" s="3"/>
      <c r="E13" s="121">
        <v>37.272727272727273</v>
      </c>
      <c r="F13" s="109"/>
      <c r="G13" s="108" t="s">
        <v>3</v>
      </c>
      <c r="H13" s="16">
        <v>3</v>
      </c>
      <c r="I13" s="16">
        <v>2</v>
      </c>
      <c r="J13" s="15">
        <v>3</v>
      </c>
      <c r="K13" s="15">
        <v>2</v>
      </c>
      <c r="L13" s="15">
        <v>2</v>
      </c>
      <c r="M13" s="15">
        <v>1</v>
      </c>
      <c r="N13" s="15">
        <v>1</v>
      </c>
      <c r="O13" s="15">
        <v>2</v>
      </c>
      <c r="P13" s="15">
        <v>1</v>
      </c>
      <c r="Q13" s="15">
        <v>3</v>
      </c>
      <c r="R13" s="15">
        <v>2</v>
      </c>
      <c r="S13" s="15">
        <v>2</v>
      </c>
      <c r="T13" s="15">
        <v>2</v>
      </c>
    </row>
    <row r="14" spans="1:23" ht="35.450000000000003" customHeight="1" x14ac:dyDescent="0.25">
      <c r="A14" s="2">
        <v>4</v>
      </c>
      <c r="B14" s="4">
        <v>170804130006</v>
      </c>
      <c r="C14" s="121">
        <v>38.888888888888886</v>
      </c>
      <c r="D14" s="3"/>
      <c r="E14" s="121">
        <v>38.18181818181818</v>
      </c>
      <c r="F14" s="109"/>
      <c r="G14" s="108" t="s">
        <v>87</v>
      </c>
      <c r="H14" s="16">
        <v>2</v>
      </c>
      <c r="I14" s="16">
        <v>2</v>
      </c>
      <c r="J14" s="15">
        <v>3</v>
      </c>
      <c r="K14" s="15">
        <v>3</v>
      </c>
      <c r="L14" s="15">
        <v>3</v>
      </c>
      <c r="M14" s="15">
        <v>2</v>
      </c>
      <c r="N14" s="15">
        <v>1</v>
      </c>
      <c r="O14" s="15">
        <v>2</v>
      </c>
      <c r="P14" s="15">
        <v>1</v>
      </c>
      <c r="Q14" s="15">
        <v>2</v>
      </c>
      <c r="R14" s="15">
        <v>3</v>
      </c>
      <c r="S14" s="15">
        <v>2</v>
      </c>
      <c r="T14" s="15">
        <v>3</v>
      </c>
    </row>
    <row r="15" spans="1:23" ht="38.1" customHeight="1" x14ac:dyDescent="0.25">
      <c r="A15" s="2">
        <v>5</v>
      </c>
      <c r="B15" s="4">
        <v>170804130009</v>
      </c>
      <c r="C15" s="121">
        <v>38.888888888888886</v>
      </c>
      <c r="D15" s="3"/>
      <c r="E15" s="121">
        <v>39.090909090909093</v>
      </c>
      <c r="F15" s="109"/>
      <c r="G15" s="101" t="s">
        <v>2</v>
      </c>
      <c r="H15" s="52">
        <f>AVERAGE(H11:H14)</f>
        <v>2.75</v>
      </c>
      <c r="I15" s="52">
        <f t="shared" ref="I15:T15" si="0">AVERAGE(I11:I14)</f>
        <v>2.25</v>
      </c>
      <c r="J15" s="52">
        <f t="shared" si="0"/>
        <v>2.75</v>
      </c>
      <c r="K15" s="52">
        <f t="shared" si="0"/>
        <v>2.5</v>
      </c>
      <c r="L15" s="52">
        <f t="shared" si="0"/>
        <v>2.25</v>
      </c>
      <c r="M15" s="52">
        <f t="shared" si="0"/>
        <v>2</v>
      </c>
      <c r="N15" s="52">
        <f t="shared" si="0"/>
        <v>1.25</v>
      </c>
      <c r="O15" s="52">
        <f t="shared" si="0"/>
        <v>2</v>
      </c>
      <c r="P15" s="52">
        <f t="shared" si="0"/>
        <v>1</v>
      </c>
      <c r="Q15" s="52">
        <f t="shared" si="0"/>
        <v>2.75</v>
      </c>
      <c r="R15" s="52">
        <f t="shared" si="0"/>
        <v>2.5</v>
      </c>
      <c r="S15" s="52">
        <f t="shared" si="0"/>
        <v>1.5</v>
      </c>
      <c r="T15" s="52">
        <f t="shared" si="0"/>
        <v>2.25</v>
      </c>
    </row>
    <row r="16" spans="1:23" ht="24.95" customHeight="1" x14ac:dyDescent="0.25">
      <c r="A16" s="2">
        <v>6</v>
      </c>
      <c r="B16" s="4">
        <v>170804130010</v>
      </c>
      <c r="C16" s="121">
        <v>37.777777777777779</v>
      </c>
      <c r="D16" s="3"/>
      <c r="E16" s="121">
        <v>33.636363636363633</v>
      </c>
      <c r="F16" s="109"/>
      <c r="G16" s="102" t="s">
        <v>1</v>
      </c>
      <c r="H16" s="59">
        <f>(97.6*H15)/100</f>
        <v>2.6839999999999997</v>
      </c>
      <c r="I16" s="59">
        <f t="shared" ref="I16:T16" si="1">(97.6*I15)/100</f>
        <v>2.1959999999999997</v>
      </c>
      <c r="J16" s="59">
        <f t="shared" si="1"/>
        <v>2.6839999999999997</v>
      </c>
      <c r="K16" s="59">
        <f t="shared" si="1"/>
        <v>2.44</v>
      </c>
      <c r="L16" s="59">
        <f t="shared" si="1"/>
        <v>2.1959999999999997</v>
      </c>
      <c r="M16" s="59">
        <f t="shared" si="1"/>
        <v>1.952</v>
      </c>
      <c r="N16" s="59">
        <f t="shared" si="1"/>
        <v>1.22</v>
      </c>
      <c r="O16" s="59">
        <f t="shared" si="1"/>
        <v>1.952</v>
      </c>
      <c r="P16" s="59">
        <f t="shared" si="1"/>
        <v>0.97599999999999998</v>
      </c>
      <c r="Q16" s="59">
        <f t="shared" si="1"/>
        <v>2.6839999999999997</v>
      </c>
      <c r="R16" s="59">
        <f t="shared" si="1"/>
        <v>2.44</v>
      </c>
      <c r="S16" s="59">
        <f t="shared" si="1"/>
        <v>1.4639999999999997</v>
      </c>
      <c r="T16" s="59">
        <f t="shared" si="1"/>
        <v>2.1959999999999997</v>
      </c>
    </row>
    <row r="17" spans="1:22" ht="41.1" customHeight="1" x14ac:dyDescent="0.25">
      <c r="A17" s="2">
        <v>7</v>
      </c>
      <c r="B17" s="4">
        <v>170804130012</v>
      </c>
      <c r="C17" s="121">
        <v>38.888888888888886</v>
      </c>
      <c r="D17" s="3"/>
      <c r="E17" s="121">
        <v>34.545454545454547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32.222222222222221</v>
      </c>
      <c r="D18" s="3"/>
      <c r="E18" s="121">
        <v>34.545454545454547</v>
      </c>
      <c r="F18" s="49"/>
    </row>
    <row r="19" spans="1:22" ht="24.95" customHeight="1" x14ac:dyDescent="0.25">
      <c r="A19" s="2">
        <v>9</v>
      </c>
      <c r="B19" s="4">
        <v>170804130021</v>
      </c>
      <c r="C19" s="121">
        <v>37.777777777777779</v>
      </c>
      <c r="D19" s="3"/>
      <c r="E19" s="121">
        <v>35.454545454545453</v>
      </c>
      <c r="F19" s="49"/>
    </row>
    <row r="20" spans="1:22" ht="24.95" customHeight="1" x14ac:dyDescent="0.25">
      <c r="A20" s="2">
        <v>10</v>
      </c>
      <c r="B20" s="4">
        <v>170804130022</v>
      </c>
      <c r="C20" s="121">
        <v>40</v>
      </c>
      <c r="D20" s="3"/>
      <c r="E20" s="121">
        <v>32.727272727272727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21">
        <v>38.888888888888886</v>
      </c>
      <c r="D21" s="3"/>
      <c r="E21" s="121">
        <v>34.545454545454547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21">
        <v>35.555555555555557</v>
      </c>
      <c r="D22" s="3"/>
      <c r="E22" s="121">
        <v>40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21">
        <v>33.333333333333336</v>
      </c>
      <c r="D23" s="3"/>
      <c r="E23" s="121">
        <v>31.818181818181817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121">
        <v>37.777777777777779</v>
      </c>
      <c r="D24" s="3"/>
      <c r="E24" s="121">
        <v>34.545454545454547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121">
        <v>41.111111111111114</v>
      </c>
      <c r="D25" s="112"/>
      <c r="E25" s="121">
        <v>33.636363636363633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21">
        <v>42.222222222222221</v>
      </c>
      <c r="D26" s="3"/>
      <c r="E26" s="121">
        <v>36.363636363636367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28.888888888888889</v>
      </c>
      <c r="D27" s="3"/>
      <c r="E27" s="121">
        <v>36.363636363636367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43.333333333333336</v>
      </c>
      <c r="D28" s="3"/>
      <c r="E28" s="121">
        <v>34.545454545454547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37.777777777777779</v>
      </c>
      <c r="D29" s="3"/>
      <c r="E29" s="121">
        <v>38.18181818181818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35.555555555555557</v>
      </c>
      <c r="D30" s="3"/>
      <c r="E30" s="121">
        <v>30.90909090909091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34.444444444444443</v>
      </c>
      <c r="D31" s="3"/>
      <c r="E31" s="121">
        <v>36.363636363636367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37.777777777777779</v>
      </c>
      <c r="D32" s="3"/>
      <c r="E32" s="121">
        <v>34.545454545454547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40</v>
      </c>
      <c r="D33" s="3"/>
      <c r="E33" s="121">
        <v>38.18181818181818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33.333333333333336</v>
      </c>
      <c r="D34" s="3"/>
      <c r="E34" s="121">
        <v>31.818181818181817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121">
        <v>38.888888888888886</v>
      </c>
      <c r="D35" s="3"/>
      <c r="E35" s="121">
        <v>33.636363636363633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121">
        <v>42.222222222222221</v>
      </c>
      <c r="D36" s="3"/>
      <c r="E36" s="121">
        <v>36.363636363636367</v>
      </c>
      <c r="F36" s="49"/>
    </row>
    <row r="37" spans="1:23" ht="24.95" customHeight="1" x14ac:dyDescent="0.25">
      <c r="A37" s="2">
        <v>27</v>
      </c>
      <c r="B37" s="4">
        <v>170804130057</v>
      </c>
      <c r="C37" s="121">
        <v>41.111111111111114</v>
      </c>
      <c r="D37" s="3"/>
      <c r="E37" s="121">
        <v>36.363636363636367</v>
      </c>
      <c r="F37" s="49"/>
    </row>
    <row r="38" spans="1:23" ht="24.95" customHeight="1" x14ac:dyDescent="0.25">
      <c r="A38" s="2">
        <v>28</v>
      </c>
      <c r="B38" s="4">
        <v>170804130058</v>
      </c>
      <c r="C38" s="121">
        <v>38.888888888888886</v>
      </c>
      <c r="D38" s="3"/>
      <c r="E38" s="121">
        <v>35.454545454545453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121">
        <v>34.444444444444443</v>
      </c>
      <c r="D39" s="3"/>
      <c r="E39" s="121">
        <v>29.09090909090909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21">
        <v>36.666666666666664</v>
      </c>
      <c r="D40" s="3"/>
      <c r="E40" s="121">
        <v>37.272727272727273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42.222222222222221</v>
      </c>
      <c r="D41" s="3"/>
      <c r="E41" s="121">
        <v>37.272727272727273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42.222222222222221</v>
      </c>
      <c r="D42" s="3"/>
      <c r="E42" s="121">
        <v>36.363636363636367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42.222222222222221</v>
      </c>
      <c r="D43" s="3"/>
      <c r="E43" s="121">
        <v>39.090909090909093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35.555555555555557</v>
      </c>
      <c r="D44" s="3"/>
      <c r="E44" s="121">
        <v>38.18181818181818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34.444444444444443</v>
      </c>
      <c r="D45" s="3"/>
      <c r="E45" s="121">
        <v>34.545454545454547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37.777777777777779</v>
      </c>
      <c r="D46" s="3"/>
      <c r="E46" s="121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33.333333333333336</v>
      </c>
      <c r="D47" s="3"/>
      <c r="E47" s="121">
        <v>38.18181818181818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43.333333333333336</v>
      </c>
      <c r="D48" s="3"/>
      <c r="E48" s="121">
        <v>40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43.333333333333336</v>
      </c>
      <c r="D49" s="3"/>
      <c r="E49" s="121">
        <v>40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121">
        <v>34.444444444444443</v>
      </c>
      <c r="D50" s="3"/>
      <c r="E50" s="121">
        <v>39.090909090909093</v>
      </c>
      <c r="F50" s="49"/>
    </row>
    <row r="51" spans="1:22" ht="24.95" customHeight="1" x14ac:dyDescent="0.25">
      <c r="A51" s="2">
        <v>41</v>
      </c>
      <c r="B51" s="4">
        <v>170804130076</v>
      </c>
      <c r="C51" s="121">
        <v>34.444444444444443</v>
      </c>
      <c r="D51" s="3"/>
      <c r="E51" s="121">
        <v>39.090909090909093</v>
      </c>
      <c r="F51" s="49"/>
    </row>
    <row r="52" spans="1:22" ht="24.95" customHeight="1" x14ac:dyDescent="0.25">
      <c r="A52" s="2">
        <v>42</v>
      </c>
      <c r="B52" s="4">
        <v>170804130077</v>
      </c>
      <c r="C52" s="121">
        <v>36.666666666666664</v>
      </c>
      <c r="D52" s="112"/>
      <c r="E52" s="121">
        <v>32.727272727272727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121">
        <v>38.888888888888886</v>
      </c>
      <c r="D53" s="112"/>
      <c r="E53" s="121">
        <v>35.454545454545453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21">
        <v>38.888888888888886</v>
      </c>
      <c r="D54" s="3"/>
      <c r="E54" s="121">
        <v>35.454545454545453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40</v>
      </c>
      <c r="D55" s="3"/>
      <c r="E55" s="121">
        <v>38.18181818181818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36.666666666666664</v>
      </c>
      <c r="D56" s="3"/>
      <c r="E56" s="121">
        <v>35.454545454545453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34.444444444444443</v>
      </c>
      <c r="D57" s="3"/>
      <c r="E57" s="121">
        <v>33.636363636363633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37.777777777777779</v>
      </c>
      <c r="D58" s="3"/>
      <c r="E58" s="121">
        <v>37.272727272727273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41.111111111111114</v>
      </c>
      <c r="D59" s="3"/>
      <c r="E59" s="121">
        <v>36.363636363636367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38.888888888888886</v>
      </c>
      <c r="D60" s="3"/>
      <c r="E60" s="121">
        <v>40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41.111111111111114</v>
      </c>
      <c r="D61" s="3"/>
      <c r="E61" s="121">
        <v>35.454545454545453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40</v>
      </c>
      <c r="D62" s="3"/>
      <c r="E62" s="121">
        <v>37.272727272727273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38.888888888888886</v>
      </c>
      <c r="D63" s="3"/>
      <c r="E63" s="121">
        <v>34.545454545454547</v>
      </c>
      <c r="F63" s="49"/>
    </row>
    <row r="64" spans="1:22" ht="24.95" customHeight="1" x14ac:dyDescent="0.25">
      <c r="A64" s="2">
        <v>54</v>
      </c>
      <c r="B64" s="4">
        <v>170804130091</v>
      </c>
      <c r="C64" s="121">
        <v>43.333333333333336</v>
      </c>
      <c r="D64" s="3"/>
      <c r="E64" s="121">
        <v>37.272727272727273</v>
      </c>
      <c r="F64" s="49"/>
    </row>
    <row r="65" spans="1:9" ht="24.95" customHeight="1" x14ac:dyDescent="0.25">
      <c r="A65" s="2">
        <v>55</v>
      </c>
      <c r="B65" s="4">
        <v>170804130092</v>
      </c>
      <c r="C65" s="121">
        <v>43.333333333333336</v>
      </c>
      <c r="D65" s="3"/>
      <c r="E65" s="121">
        <v>40.909090909090907</v>
      </c>
      <c r="F65" s="49"/>
    </row>
    <row r="66" spans="1:9" ht="24.95" customHeight="1" x14ac:dyDescent="0.25">
      <c r="A66" s="2">
        <v>56</v>
      </c>
      <c r="B66" s="4">
        <v>170804130094</v>
      </c>
      <c r="C66" s="121">
        <v>31.111111111111111</v>
      </c>
      <c r="D66" s="3"/>
      <c r="E66" s="121">
        <v>32.727272727272727</v>
      </c>
      <c r="F66" s="49"/>
    </row>
    <row r="67" spans="1:9" ht="24.95" customHeight="1" x14ac:dyDescent="0.25">
      <c r="A67" s="2">
        <v>57</v>
      </c>
      <c r="B67" s="4">
        <v>170804130097</v>
      </c>
      <c r="C67" s="121">
        <v>38.888888888888886</v>
      </c>
      <c r="D67" s="3"/>
      <c r="E67" s="121">
        <v>41.81818181818182</v>
      </c>
      <c r="F67" s="49"/>
    </row>
    <row r="68" spans="1:9" ht="24.95" customHeight="1" x14ac:dyDescent="0.25">
      <c r="A68" s="2">
        <v>58</v>
      </c>
      <c r="B68" s="4">
        <v>170804130099</v>
      </c>
      <c r="C68" s="121">
        <v>43.333333333333336</v>
      </c>
      <c r="D68" s="3"/>
      <c r="E68" s="121">
        <v>36.363636363636367</v>
      </c>
      <c r="F68" s="49"/>
    </row>
    <row r="69" spans="1:9" ht="24.95" customHeight="1" x14ac:dyDescent="0.25">
      <c r="A69" s="2">
        <v>59</v>
      </c>
      <c r="B69" s="4">
        <v>170804130101</v>
      </c>
      <c r="C69" s="121">
        <v>33.333333333333336</v>
      </c>
      <c r="D69" s="3"/>
      <c r="E69" s="121">
        <v>33.636363636363633</v>
      </c>
      <c r="F69" s="49"/>
    </row>
    <row r="70" spans="1:9" ht="24.95" customHeight="1" x14ac:dyDescent="0.25">
      <c r="A70" s="2">
        <v>60</v>
      </c>
      <c r="B70" s="4">
        <v>170804130102</v>
      </c>
      <c r="C70" s="121">
        <v>35.555555555555557</v>
      </c>
      <c r="D70" s="3"/>
      <c r="E70" s="121">
        <v>35.454545454545453</v>
      </c>
      <c r="F70" s="49"/>
    </row>
    <row r="71" spans="1:9" ht="24.95" customHeight="1" x14ac:dyDescent="0.25">
      <c r="A71" s="2">
        <v>61</v>
      </c>
      <c r="B71" s="4">
        <v>170804130103</v>
      </c>
      <c r="C71" s="121">
        <v>40</v>
      </c>
      <c r="D71" s="3"/>
      <c r="E71" s="121">
        <v>35.454545454545453</v>
      </c>
      <c r="F71" s="49"/>
    </row>
    <row r="72" spans="1:9" ht="24.95" customHeight="1" x14ac:dyDescent="0.25">
      <c r="A72" s="2">
        <v>62</v>
      </c>
      <c r="B72" s="4">
        <v>170804130104</v>
      </c>
      <c r="C72" s="121">
        <v>38.888888888888886</v>
      </c>
      <c r="D72" s="3"/>
      <c r="E72" s="121">
        <v>38.18181818181818</v>
      </c>
      <c r="F72" s="49"/>
    </row>
    <row r="73" spans="1:9" ht="24.95" customHeight="1" x14ac:dyDescent="0.25">
      <c r="A73" s="2">
        <v>63</v>
      </c>
      <c r="B73" s="4">
        <v>170804130105</v>
      </c>
      <c r="C73" s="121">
        <v>38.888888888888886</v>
      </c>
      <c r="D73" s="3"/>
      <c r="E73" s="121">
        <v>38.18181818181818</v>
      </c>
      <c r="F73" s="49"/>
    </row>
    <row r="74" spans="1:9" ht="24.95" customHeight="1" x14ac:dyDescent="0.25">
      <c r="A74" s="2">
        <v>64</v>
      </c>
      <c r="B74" s="4">
        <v>170804130106</v>
      </c>
      <c r="C74" s="121">
        <v>41.111111111111114</v>
      </c>
      <c r="D74" s="3"/>
      <c r="E74" s="121">
        <v>40.909090909090907</v>
      </c>
      <c r="F74" s="49"/>
    </row>
    <row r="75" spans="1:9" ht="24.95" customHeight="1" x14ac:dyDescent="0.25">
      <c r="A75" s="2">
        <v>65</v>
      </c>
      <c r="B75" s="4">
        <v>170804130107</v>
      </c>
      <c r="C75" s="121">
        <v>43.333333333333336</v>
      </c>
      <c r="D75" s="3"/>
      <c r="E75" s="121">
        <v>40.909090909090907</v>
      </c>
      <c r="F75" s="49"/>
    </row>
    <row r="76" spans="1:9" ht="24.95" customHeight="1" x14ac:dyDescent="0.25">
      <c r="A76" s="2">
        <v>66</v>
      </c>
      <c r="B76" s="4">
        <v>170804130108</v>
      </c>
      <c r="C76" s="121">
        <v>40</v>
      </c>
      <c r="D76" s="3"/>
      <c r="E76" s="121">
        <v>37.272727272727273</v>
      </c>
      <c r="F76" s="49"/>
    </row>
    <row r="77" spans="1:9" ht="24.95" customHeight="1" x14ac:dyDescent="0.25">
      <c r="A77" s="2">
        <v>67</v>
      </c>
      <c r="B77" s="4">
        <v>170804130109</v>
      </c>
      <c r="C77" s="121">
        <v>32.222222222222221</v>
      </c>
      <c r="D77" s="3"/>
      <c r="E77" s="121">
        <v>38.18181818181818</v>
      </c>
      <c r="F77" s="49"/>
    </row>
    <row r="78" spans="1:9" ht="24.95" customHeight="1" x14ac:dyDescent="0.25">
      <c r="A78" s="2">
        <v>68</v>
      </c>
      <c r="B78" s="4">
        <v>170804130110</v>
      </c>
      <c r="C78" s="121">
        <v>41.111111111111114</v>
      </c>
      <c r="D78" s="3"/>
      <c r="E78" s="121">
        <v>36.363636363636367</v>
      </c>
      <c r="F78" s="49"/>
    </row>
    <row r="79" spans="1:9" ht="24.95" customHeight="1" x14ac:dyDescent="0.25">
      <c r="A79" s="2">
        <v>69</v>
      </c>
      <c r="B79" s="4">
        <v>170804130112</v>
      </c>
      <c r="C79" s="121">
        <v>38.888888888888886</v>
      </c>
      <c r="D79" s="3"/>
      <c r="E79" s="121">
        <v>37.272727272727273</v>
      </c>
      <c r="F79" s="49"/>
      <c r="G79" s="5"/>
    </row>
    <row r="80" spans="1:9" ht="24.95" customHeight="1" x14ac:dyDescent="0.25">
      <c r="A80" s="2">
        <v>70</v>
      </c>
      <c r="B80" s="4">
        <v>170804130113</v>
      </c>
      <c r="C80" s="121">
        <v>37.777777777777779</v>
      </c>
      <c r="D80" s="112"/>
      <c r="E80" s="121">
        <v>37.272727272727273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170804130117</v>
      </c>
      <c r="C81" s="121">
        <v>40</v>
      </c>
      <c r="D81" s="112"/>
      <c r="E81" s="121">
        <v>37.272727272727273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170804130118</v>
      </c>
      <c r="C82" s="121">
        <v>41.111111111111114</v>
      </c>
      <c r="D82" s="3"/>
      <c r="E82" s="121">
        <v>32.727272727272727</v>
      </c>
      <c r="F82" s="49"/>
      <c r="G82" s="5"/>
      <c r="H82"/>
      <c r="I82"/>
    </row>
    <row r="83" spans="1:23" x14ac:dyDescent="0.25">
      <c r="A83" s="2">
        <v>73</v>
      </c>
      <c r="B83" s="4">
        <v>170804130119</v>
      </c>
      <c r="C83" s="121">
        <v>37.777777777777779</v>
      </c>
      <c r="D83" s="5"/>
      <c r="E83" s="121">
        <v>40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170804130120</v>
      </c>
      <c r="C84" s="121">
        <v>41.111111111111114</v>
      </c>
      <c r="D84" s="115"/>
      <c r="E84" s="121">
        <v>29.09090909090909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121">
        <v>36.666666666666664</v>
      </c>
      <c r="D85" s="5"/>
      <c r="E85" s="121">
        <v>36.363636363636367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170804130124</v>
      </c>
      <c r="C86" s="121">
        <v>36.666666666666664</v>
      </c>
      <c r="D86" s="116"/>
      <c r="E86" s="121">
        <v>33.636363636363633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170804130125</v>
      </c>
      <c r="C87" s="121">
        <v>42.222222222222221</v>
      </c>
      <c r="D87" s="5"/>
      <c r="E87" s="121">
        <v>39.090909090909093</v>
      </c>
      <c r="F87" s="5"/>
      <c r="G87" s="5"/>
      <c r="H87"/>
      <c r="I87"/>
    </row>
    <row r="88" spans="1:23" x14ac:dyDescent="0.25">
      <c r="A88" s="2">
        <v>78</v>
      </c>
      <c r="B88" s="4">
        <v>170804130126</v>
      </c>
      <c r="C88" s="121">
        <v>42.222222222222221</v>
      </c>
      <c r="D88" s="5"/>
      <c r="E88" s="121">
        <v>37.272727272727273</v>
      </c>
      <c r="F88" s="5"/>
      <c r="G88" s="5"/>
      <c r="H88"/>
      <c r="I88"/>
    </row>
    <row r="89" spans="1:23" x14ac:dyDescent="0.25">
      <c r="A89" s="2">
        <v>79</v>
      </c>
      <c r="B89" s="4">
        <v>170804130127</v>
      </c>
      <c r="C89" s="121">
        <v>38.888888888888886</v>
      </c>
      <c r="D89" s="5"/>
      <c r="E89" s="121">
        <v>33.636363636363633</v>
      </c>
      <c r="F89" s="5"/>
      <c r="G89" s="5"/>
      <c r="H89"/>
      <c r="I89"/>
    </row>
    <row r="90" spans="1:23" x14ac:dyDescent="0.25">
      <c r="A90" s="2">
        <v>80</v>
      </c>
      <c r="B90" s="4">
        <v>170804130128</v>
      </c>
      <c r="C90" s="121">
        <v>40</v>
      </c>
      <c r="D90" s="5"/>
      <c r="E90" s="121">
        <v>39.090909090909093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170804130131</v>
      </c>
      <c r="C91" s="121">
        <v>42.222222222222221</v>
      </c>
      <c r="D91" s="5"/>
      <c r="E91" s="121">
        <v>34.545454545454547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121">
        <v>34.444444444444443</v>
      </c>
      <c r="D92" s="5"/>
      <c r="E92" s="121">
        <v>34.545454545454547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170804130133</v>
      </c>
      <c r="C93" s="121">
        <v>37.777777777777779</v>
      </c>
      <c r="D93" s="5"/>
      <c r="E93" s="121">
        <v>35.454545454545453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170804130134</v>
      </c>
      <c r="C94" s="121">
        <v>40</v>
      </c>
      <c r="D94" s="5"/>
      <c r="E94" s="121">
        <v>37.272727272727273</v>
      </c>
      <c r="F94" s="5"/>
      <c r="G94" s="5"/>
      <c r="H94"/>
      <c r="I94"/>
    </row>
    <row r="95" spans="1:23" x14ac:dyDescent="0.25">
      <c r="A95" s="2">
        <v>85</v>
      </c>
      <c r="B95" s="4">
        <v>170804130136</v>
      </c>
      <c r="C95" s="121">
        <v>43.333333333333336</v>
      </c>
      <c r="D95" s="5"/>
      <c r="E95" s="121">
        <v>34.545454545454547</v>
      </c>
      <c r="F95" s="5"/>
      <c r="G95" s="5"/>
      <c r="H95"/>
      <c r="I95"/>
    </row>
    <row r="96" spans="1:23" x14ac:dyDescent="0.25">
      <c r="A96" s="2">
        <v>86</v>
      </c>
      <c r="B96" s="4">
        <v>170804130137</v>
      </c>
      <c r="C96" s="121">
        <v>38.888888888888886</v>
      </c>
      <c r="D96" s="5"/>
      <c r="E96" s="121">
        <v>37.272727272727273</v>
      </c>
      <c r="F96" s="5"/>
      <c r="G96" s="5"/>
      <c r="H96"/>
      <c r="I96"/>
    </row>
    <row r="97" spans="1:23" x14ac:dyDescent="0.25">
      <c r="A97" s="2">
        <v>87</v>
      </c>
      <c r="B97" s="4">
        <v>170804130139</v>
      </c>
      <c r="C97" s="121">
        <v>44.444444444444443</v>
      </c>
      <c r="D97" s="5"/>
      <c r="E97" s="121">
        <v>34.545454545454547</v>
      </c>
      <c r="F97" s="5"/>
      <c r="G97" s="5"/>
      <c r="H97"/>
      <c r="I97"/>
    </row>
    <row r="98" spans="1:23" x14ac:dyDescent="0.25">
      <c r="A98" s="2">
        <v>88</v>
      </c>
      <c r="B98" s="4">
        <v>170804130140</v>
      </c>
      <c r="C98" s="121">
        <v>43.333333333333336</v>
      </c>
      <c r="D98" s="5"/>
      <c r="E98" s="121">
        <v>37.272727272727273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170804130142</v>
      </c>
      <c r="C99" s="121">
        <v>43.333333333333336</v>
      </c>
      <c r="D99" s="5"/>
      <c r="E99" s="121">
        <v>31.818181818181817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121">
        <v>42.222222222222221</v>
      </c>
      <c r="D100" s="5"/>
      <c r="E100" s="121">
        <v>36.363636363636367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170804130144</v>
      </c>
      <c r="C101" s="121">
        <v>37.777777777777779</v>
      </c>
      <c r="D101" s="5"/>
      <c r="E101" s="121">
        <v>33.636363636363633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170804130145</v>
      </c>
      <c r="C102" s="121">
        <v>42.222222222222221</v>
      </c>
      <c r="D102" s="5"/>
      <c r="E102" s="121">
        <v>40</v>
      </c>
      <c r="F102" s="5"/>
      <c r="G102" s="5"/>
      <c r="H102"/>
      <c r="I102"/>
    </row>
    <row r="103" spans="1:23" x14ac:dyDescent="0.25">
      <c r="A103" s="2">
        <v>93</v>
      </c>
      <c r="B103" s="4">
        <v>170804130146</v>
      </c>
      <c r="C103" s="121">
        <v>41.111111111111114</v>
      </c>
      <c r="E103" s="121">
        <v>37.272727272727273</v>
      </c>
      <c r="G103" s="5"/>
      <c r="H103"/>
      <c r="I103"/>
    </row>
    <row r="104" spans="1:23" x14ac:dyDescent="0.25">
      <c r="A104" s="2">
        <v>94</v>
      </c>
      <c r="B104" s="4">
        <v>170804130147</v>
      </c>
      <c r="C104" s="121">
        <v>37.777777777777779</v>
      </c>
      <c r="E104" s="121">
        <v>37.272727272727273</v>
      </c>
      <c r="H104"/>
      <c r="I104"/>
    </row>
    <row r="105" spans="1:23" x14ac:dyDescent="0.25">
      <c r="A105" s="2">
        <v>95</v>
      </c>
      <c r="B105" s="4">
        <v>170804130148</v>
      </c>
      <c r="C105" s="121">
        <v>37.777777777777779</v>
      </c>
      <c r="E105" s="121">
        <v>35.454545454545453</v>
      </c>
    </row>
    <row r="106" spans="1:23" x14ac:dyDescent="0.25">
      <c r="A106" s="2">
        <v>96</v>
      </c>
      <c r="B106" s="4">
        <v>170804130149</v>
      </c>
      <c r="C106" s="121">
        <v>40</v>
      </c>
      <c r="E106" s="121">
        <v>36.363636363636367</v>
      </c>
    </row>
    <row r="107" spans="1:23" x14ac:dyDescent="0.25">
      <c r="A107" s="2">
        <v>97</v>
      </c>
      <c r="B107" s="4">
        <v>170804130150</v>
      </c>
      <c r="C107" s="121">
        <v>42.222222222222221</v>
      </c>
      <c r="E107" s="121">
        <v>34.545454545454547</v>
      </c>
    </row>
    <row r="108" spans="1:23" x14ac:dyDescent="0.25">
      <c r="A108" s="2">
        <v>98</v>
      </c>
      <c r="B108" s="4">
        <v>170804130151</v>
      </c>
      <c r="C108" s="121">
        <v>42.222222222222221</v>
      </c>
      <c r="E108" s="121">
        <v>37.272727272727273</v>
      </c>
    </row>
    <row r="109" spans="1:23" x14ac:dyDescent="0.25">
      <c r="A109" s="2">
        <v>99</v>
      </c>
      <c r="B109" s="4">
        <v>170804130152</v>
      </c>
      <c r="C109" s="121">
        <v>43.333333333333336</v>
      </c>
      <c r="E109" s="121">
        <v>39.090909090909093</v>
      </c>
    </row>
    <row r="110" spans="1:23" x14ac:dyDescent="0.25">
      <c r="A110" s="2">
        <v>100</v>
      </c>
      <c r="B110" s="4">
        <v>170804130154</v>
      </c>
      <c r="C110" s="121">
        <v>43.333333333333336</v>
      </c>
      <c r="E110" s="121">
        <v>37.272727272727273</v>
      </c>
    </row>
    <row r="111" spans="1:23" x14ac:dyDescent="0.25">
      <c r="A111" s="2">
        <v>101</v>
      </c>
      <c r="B111" s="4">
        <v>170804130155</v>
      </c>
      <c r="C111" s="121">
        <v>42.222222222222221</v>
      </c>
      <c r="E111" s="121">
        <v>39.090909090909093</v>
      </c>
    </row>
    <row r="112" spans="1:23" x14ac:dyDescent="0.25">
      <c r="A112" s="2">
        <v>102</v>
      </c>
      <c r="B112" s="4">
        <v>170804130157</v>
      </c>
      <c r="C112" s="121">
        <v>41.111111111111114</v>
      </c>
      <c r="E112" s="121">
        <v>37.272727272727273</v>
      </c>
    </row>
    <row r="113" spans="1:5" x14ac:dyDescent="0.25">
      <c r="A113" s="2">
        <v>103</v>
      </c>
      <c r="B113" s="4">
        <v>170804130158</v>
      </c>
      <c r="C113" s="121">
        <v>38.888888888888886</v>
      </c>
      <c r="E113" s="121">
        <v>30</v>
      </c>
    </row>
    <row r="114" spans="1:5" x14ac:dyDescent="0.25">
      <c r="A114" s="2">
        <v>104</v>
      </c>
      <c r="B114" s="4">
        <v>170804130159</v>
      </c>
      <c r="C114" s="121">
        <v>37.777777777777779</v>
      </c>
      <c r="E114" s="121">
        <v>34.545454545454547</v>
      </c>
    </row>
    <row r="115" spans="1:5" x14ac:dyDescent="0.25">
      <c r="A115" s="2">
        <v>105</v>
      </c>
      <c r="B115" s="4">
        <v>170804130160</v>
      </c>
      <c r="C115" s="121">
        <v>40</v>
      </c>
      <c r="E115" s="121">
        <v>37.272727272727273</v>
      </c>
    </row>
    <row r="116" spans="1:5" x14ac:dyDescent="0.25">
      <c r="A116" s="2">
        <v>106</v>
      </c>
      <c r="B116" s="4">
        <v>170804130161</v>
      </c>
      <c r="C116" s="121">
        <v>0</v>
      </c>
      <c r="E116" s="121">
        <v>0</v>
      </c>
    </row>
    <row r="117" spans="1:5" x14ac:dyDescent="0.25">
      <c r="A117" s="2">
        <v>107</v>
      </c>
      <c r="B117" s="4">
        <v>170804130162</v>
      </c>
      <c r="C117" s="121">
        <v>41.111111111111114</v>
      </c>
      <c r="E117" s="121">
        <v>40</v>
      </c>
    </row>
    <row r="118" spans="1:5" x14ac:dyDescent="0.25">
      <c r="A118" s="2">
        <v>108</v>
      </c>
      <c r="B118" s="4">
        <v>170804130163</v>
      </c>
      <c r="C118" s="121">
        <v>41.111111111111114</v>
      </c>
      <c r="E118" s="121">
        <v>38.18181818181818</v>
      </c>
    </row>
    <row r="119" spans="1:5" x14ac:dyDescent="0.25">
      <c r="A119" s="2">
        <v>109</v>
      </c>
      <c r="B119" s="4">
        <v>170804130167</v>
      </c>
      <c r="C119" s="121">
        <v>40</v>
      </c>
      <c r="E119" s="121">
        <v>37.272727272727273</v>
      </c>
    </row>
    <row r="120" spans="1:5" x14ac:dyDescent="0.25">
      <c r="A120" s="2">
        <v>110</v>
      </c>
      <c r="B120" s="4">
        <v>170804130168</v>
      </c>
      <c r="C120" s="121">
        <v>36.666666666666664</v>
      </c>
      <c r="E120" s="121">
        <v>38.18181818181818</v>
      </c>
    </row>
    <row r="121" spans="1:5" x14ac:dyDescent="0.25">
      <c r="A121" s="2">
        <v>111</v>
      </c>
      <c r="B121" s="4">
        <v>170804130169</v>
      </c>
      <c r="C121" s="121">
        <v>36.666666666666664</v>
      </c>
      <c r="E121" s="121">
        <v>38.18181818181818</v>
      </c>
    </row>
    <row r="122" spans="1:5" x14ac:dyDescent="0.25">
      <c r="A122" s="2">
        <v>112</v>
      </c>
      <c r="B122" s="4">
        <v>170804130171</v>
      </c>
      <c r="C122" s="121">
        <v>23.333333333333332</v>
      </c>
      <c r="E122" s="121">
        <v>33.636363636363633</v>
      </c>
    </row>
    <row r="123" spans="1:5" x14ac:dyDescent="0.25">
      <c r="A123" s="2">
        <v>113</v>
      </c>
      <c r="B123" s="4">
        <v>170804130172</v>
      </c>
      <c r="C123" s="121">
        <v>32.222222222222221</v>
      </c>
      <c r="E123" s="121">
        <v>33.636363636363633</v>
      </c>
    </row>
    <row r="124" spans="1:5" x14ac:dyDescent="0.25">
      <c r="A124" s="2">
        <v>114</v>
      </c>
      <c r="B124" s="4">
        <v>170804130173</v>
      </c>
      <c r="C124" s="121">
        <v>42.222222222222221</v>
      </c>
      <c r="E124" s="121">
        <v>34.545454545454547</v>
      </c>
    </row>
    <row r="125" spans="1:5" x14ac:dyDescent="0.25">
      <c r="A125" s="2">
        <v>115</v>
      </c>
      <c r="B125" s="4">
        <v>170804130174</v>
      </c>
      <c r="C125" s="121">
        <v>40</v>
      </c>
      <c r="E125" s="121">
        <v>39.090909090909093</v>
      </c>
    </row>
    <row r="126" spans="1:5" x14ac:dyDescent="0.25">
      <c r="A126" s="2">
        <v>116</v>
      </c>
      <c r="B126" s="4">
        <v>170804130176</v>
      </c>
      <c r="C126" s="121">
        <v>43.333333333333336</v>
      </c>
      <c r="E126" s="121">
        <v>39.090909090909093</v>
      </c>
    </row>
    <row r="127" spans="1:5" x14ac:dyDescent="0.25">
      <c r="A127" s="2">
        <v>117</v>
      </c>
      <c r="B127" s="4">
        <v>170804130177</v>
      </c>
      <c r="C127" s="121">
        <v>41.111111111111114</v>
      </c>
      <c r="E127" s="121">
        <v>39.090909090909093</v>
      </c>
    </row>
    <row r="128" spans="1:5" x14ac:dyDescent="0.25">
      <c r="A128" s="2">
        <v>118</v>
      </c>
      <c r="B128" s="4">
        <v>170804130178</v>
      </c>
      <c r="C128" s="121">
        <v>41.111111111111114</v>
      </c>
      <c r="E128" s="121">
        <v>39.090909090909093</v>
      </c>
    </row>
    <row r="129" spans="1:5" x14ac:dyDescent="0.25">
      <c r="A129" s="2">
        <v>119</v>
      </c>
      <c r="B129" s="4">
        <v>170804130179</v>
      </c>
      <c r="C129" s="121">
        <v>22.222222222222221</v>
      </c>
      <c r="E129" s="121">
        <v>34.545454545454547</v>
      </c>
    </row>
    <row r="130" spans="1:5" x14ac:dyDescent="0.25">
      <c r="A130" s="2">
        <v>120</v>
      </c>
      <c r="B130" s="4">
        <v>170804130180</v>
      </c>
      <c r="C130" s="121">
        <v>40</v>
      </c>
      <c r="E130" s="121">
        <v>35.454545454545453</v>
      </c>
    </row>
    <row r="131" spans="1:5" x14ac:dyDescent="0.25">
      <c r="A131" s="2">
        <v>121</v>
      </c>
      <c r="B131" s="4">
        <v>170804130181</v>
      </c>
      <c r="C131" s="121">
        <v>38.888888888888886</v>
      </c>
      <c r="E131" s="121">
        <v>38.18181818181818</v>
      </c>
    </row>
    <row r="132" spans="1:5" x14ac:dyDescent="0.25">
      <c r="A132" s="2">
        <v>122</v>
      </c>
      <c r="B132" s="4">
        <v>170804130183</v>
      </c>
      <c r="C132" s="121">
        <v>37.777777777777779</v>
      </c>
      <c r="E132" s="121">
        <v>33.636363636363633</v>
      </c>
    </row>
    <row r="133" spans="1:5" x14ac:dyDescent="0.25">
      <c r="A133" s="2">
        <v>123</v>
      </c>
      <c r="B133" s="4">
        <v>170804130185</v>
      </c>
      <c r="C133" s="121">
        <v>43.333333333333336</v>
      </c>
      <c r="E133" s="121">
        <v>37.272727272727273</v>
      </c>
    </row>
    <row r="134" spans="1:5" x14ac:dyDescent="0.25">
      <c r="A134" s="2">
        <v>124</v>
      </c>
      <c r="B134" s="4">
        <v>170804130186</v>
      </c>
      <c r="C134" s="121">
        <v>43.333333333333336</v>
      </c>
      <c r="E134" s="121">
        <v>36.363636363636367</v>
      </c>
    </row>
    <row r="135" spans="1:5" x14ac:dyDescent="0.25">
      <c r="A135" s="2">
        <v>125</v>
      </c>
      <c r="B135" s="4">
        <v>170804130187</v>
      </c>
      <c r="C135" s="121">
        <v>37.777777777777779</v>
      </c>
      <c r="E135" s="121">
        <v>36.363636363636367</v>
      </c>
    </row>
    <row r="136" spans="1:5" x14ac:dyDescent="0.25">
      <c r="A136" s="2">
        <v>126</v>
      </c>
      <c r="B136" s="4">
        <v>170804130188</v>
      </c>
      <c r="C136" s="121">
        <v>41.111111111111114</v>
      </c>
      <c r="E136" s="121">
        <v>40</v>
      </c>
    </row>
    <row r="137" spans="1:5" x14ac:dyDescent="0.25">
      <c r="A137" s="2">
        <v>127</v>
      </c>
      <c r="B137" s="4">
        <v>170804130189</v>
      </c>
      <c r="C137" s="121">
        <v>41.111111111111114</v>
      </c>
      <c r="E137" s="121">
        <v>36.363636363636367</v>
      </c>
    </row>
    <row r="138" spans="1:5" x14ac:dyDescent="0.25">
      <c r="A138" s="2">
        <v>128</v>
      </c>
      <c r="B138" s="4">
        <v>170804130190</v>
      </c>
      <c r="C138" s="121">
        <v>42.222222222222221</v>
      </c>
      <c r="E138" s="121">
        <v>39.090909090909093</v>
      </c>
    </row>
    <row r="139" spans="1:5" x14ac:dyDescent="0.25">
      <c r="A139" s="2">
        <v>129</v>
      </c>
      <c r="B139" s="4">
        <v>170804130191</v>
      </c>
      <c r="C139" s="121">
        <v>43.333333333333336</v>
      </c>
      <c r="E139" s="121">
        <v>39.090909090909093</v>
      </c>
    </row>
    <row r="140" spans="1:5" x14ac:dyDescent="0.25">
      <c r="A140" s="2">
        <v>130</v>
      </c>
      <c r="B140" s="4">
        <v>170804130192</v>
      </c>
      <c r="C140" s="121">
        <v>37.777777777777779</v>
      </c>
      <c r="E140" s="121">
        <v>35.454545454545453</v>
      </c>
    </row>
    <row r="141" spans="1:5" x14ac:dyDescent="0.25">
      <c r="A141" s="2">
        <v>131</v>
      </c>
      <c r="B141" s="4">
        <v>170804130195</v>
      </c>
      <c r="C141" s="121">
        <v>42.222222222222221</v>
      </c>
      <c r="E141" s="121">
        <v>40.909090909090907</v>
      </c>
    </row>
    <row r="142" spans="1:5" x14ac:dyDescent="0.25">
      <c r="A142" s="2">
        <v>132</v>
      </c>
      <c r="B142" s="4">
        <v>170804130196</v>
      </c>
      <c r="C142" s="121">
        <v>34.444444444444443</v>
      </c>
      <c r="E142" s="121">
        <v>37.272727272727273</v>
      </c>
    </row>
    <row r="143" spans="1:5" x14ac:dyDescent="0.25">
      <c r="A143" s="2">
        <v>133</v>
      </c>
      <c r="B143" s="4">
        <v>170804130197</v>
      </c>
      <c r="C143" s="121">
        <v>38.888888888888886</v>
      </c>
      <c r="E143" s="121">
        <v>35.454545454545453</v>
      </c>
    </row>
    <row r="144" spans="1:5" x14ac:dyDescent="0.25">
      <c r="A144" s="2">
        <v>134</v>
      </c>
      <c r="B144" s="4">
        <v>170804130198</v>
      </c>
      <c r="C144" s="121">
        <v>42.222222222222221</v>
      </c>
      <c r="E144" s="121">
        <v>35.454545454545453</v>
      </c>
    </row>
    <row r="145" spans="1:5" x14ac:dyDescent="0.25">
      <c r="A145" s="2">
        <v>135</v>
      </c>
      <c r="B145" s="4">
        <v>170804130199</v>
      </c>
      <c r="C145" s="121">
        <v>44.444444444444443</v>
      </c>
      <c r="E145" s="121">
        <v>36.363636363636367</v>
      </c>
    </row>
    <row r="146" spans="1:5" x14ac:dyDescent="0.25">
      <c r="A146" s="2">
        <v>136</v>
      </c>
      <c r="B146" s="4">
        <v>170804130200</v>
      </c>
      <c r="C146" s="121">
        <v>41.111111111111114</v>
      </c>
      <c r="E146" s="121">
        <v>35.454545454545453</v>
      </c>
    </row>
    <row r="147" spans="1:5" x14ac:dyDescent="0.25">
      <c r="A147" s="2">
        <v>137</v>
      </c>
      <c r="B147" s="4">
        <v>170804130202</v>
      </c>
      <c r="C147" s="121">
        <v>40</v>
      </c>
      <c r="E147" s="121">
        <v>37.272727272727273</v>
      </c>
    </row>
    <row r="148" spans="1:5" x14ac:dyDescent="0.25">
      <c r="A148" s="2">
        <v>138</v>
      </c>
      <c r="B148" s="4">
        <v>170804130203</v>
      </c>
      <c r="C148" s="121">
        <v>40</v>
      </c>
      <c r="E148" s="121">
        <v>36.363636363636367</v>
      </c>
    </row>
    <row r="149" spans="1:5" x14ac:dyDescent="0.25">
      <c r="A149" s="2">
        <v>139</v>
      </c>
      <c r="B149" s="4">
        <v>170804130204</v>
      </c>
      <c r="C149" s="121">
        <v>41.111111111111114</v>
      </c>
      <c r="E149" s="121">
        <v>37.272727272727273</v>
      </c>
    </row>
    <row r="150" spans="1:5" x14ac:dyDescent="0.25">
      <c r="A150" s="2">
        <v>140</v>
      </c>
      <c r="B150" s="4">
        <v>170804130205</v>
      </c>
      <c r="C150" s="121">
        <v>32.222222222222221</v>
      </c>
      <c r="E150" s="121">
        <v>39.090909090909093</v>
      </c>
    </row>
    <row r="151" spans="1:5" x14ac:dyDescent="0.25">
      <c r="A151" s="2">
        <v>141</v>
      </c>
      <c r="B151" s="4">
        <v>170804130206</v>
      </c>
      <c r="C151" s="121">
        <v>35.555555555555557</v>
      </c>
      <c r="E151" s="121">
        <v>37.272727272727273</v>
      </c>
    </row>
    <row r="152" spans="1:5" x14ac:dyDescent="0.25">
      <c r="A152" s="2">
        <v>142</v>
      </c>
      <c r="B152" s="4">
        <v>170804130207</v>
      </c>
      <c r="C152" s="121">
        <v>42.222222222222221</v>
      </c>
      <c r="E152" s="121">
        <v>40</v>
      </c>
    </row>
    <row r="153" spans="1:5" x14ac:dyDescent="0.25">
      <c r="A153" s="2">
        <v>143</v>
      </c>
      <c r="B153" s="4">
        <v>170804130208</v>
      </c>
      <c r="C153" s="121">
        <v>44.444444444444443</v>
      </c>
      <c r="E153" s="121">
        <v>36.363636363636367</v>
      </c>
    </row>
    <row r="154" spans="1:5" x14ac:dyDescent="0.25">
      <c r="A154" s="2">
        <v>144</v>
      </c>
      <c r="B154" s="4">
        <v>170804130209</v>
      </c>
      <c r="C154" s="121">
        <v>43.333333333333336</v>
      </c>
      <c r="E154" s="121">
        <v>38.18181818181818</v>
      </c>
    </row>
    <row r="155" spans="1:5" x14ac:dyDescent="0.25">
      <c r="A155" s="2">
        <v>145</v>
      </c>
      <c r="B155" s="4">
        <v>170804130211</v>
      </c>
      <c r="C155" s="121">
        <v>42.222222222222221</v>
      </c>
      <c r="E155" s="121">
        <v>38.18181818181818</v>
      </c>
    </row>
    <row r="156" spans="1:5" x14ac:dyDescent="0.25">
      <c r="A156" s="2">
        <v>146</v>
      </c>
      <c r="B156" s="4">
        <v>170804130212</v>
      </c>
      <c r="C156" s="121">
        <v>40</v>
      </c>
      <c r="E156" s="121">
        <v>33.636363636363633</v>
      </c>
    </row>
    <row r="157" spans="1:5" x14ac:dyDescent="0.25">
      <c r="A157" s="2">
        <v>147</v>
      </c>
      <c r="B157" s="4">
        <v>170804130213</v>
      </c>
      <c r="C157" s="121">
        <v>40</v>
      </c>
      <c r="E157" s="121">
        <v>34.545454545454547</v>
      </c>
    </row>
    <row r="158" spans="1:5" x14ac:dyDescent="0.25">
      <c r="A158" s="2">
        <v>148</v>
      </c>
      <c r="B158" s="4">
        <v>170804130214</v>
      </c>
      <c r="C158" s="121">
        <v>37.777777777777779</v>
      </c>
      <c r="E158" s="121">
        <v>37.272727272727273</v>
      </c>
    </row>
    <row r="159" spans="1:5" x14ac:dyDescent="0.25">
      <c r="A159" s="2">
        <v>149</v>
      </c>
      <c r="B159" s="4">
        <v>170804130216</v>
      </c>
      <c r="C159" s="121">
        <v>38.888888888888886</v>
      </c>
      <c r="E159" s="121">
        <v>39.090909090909093</v>
      </c>
    </row>
    <row r="160" spans="1:5" x14ac:dyDescent="0.25">
      <c r="A160" s="2">
        <v>150</v>
      </c>
      <c r="B160" s="4">
        <v>170804130217</v>
      </c>
      <c r="C160" s="121">
        <v>37.777777777777779</v>
      </c>
      <c r="E160" s="121">
        <v>37.272727272727273</v>
      </c>
    </row>
    <row r="161" spans="1:5" x14ac:dyDescent="0.25">
      <c r="A161" s="2">
        <v>151</v>
      </c>
      <c r="B161" s="4">
        <v>170804130218</v>
      </c>
      <c r="C161" s="121">
        <v>38.888888888888886</v>
      </c>
      <c r="E161" s="121">
        <v>33.636363636363633</v>
      </c>
    </row>
    <row r="162" spans="1:5" x14ac:dyDescent="0.25">
      <c r="A162" s="2">
        <v>152</v>
      </c>
      <c r="B162" s="4">
        <v>170804130220</v>
      </c>
      <c r="C162" s="121">
        <v>40</v>
      </c>
      <c r="E162" s="121">
        <v>35.454545454545453</v>
      </c>
    </row>
    <row r="163" spans="1:5" x14ac:dyDescent="0.25">
      <c r="A163" s="2">
        <v>153</v>
      </c>
      <c r="B163" s="4">
        <v>170804130221</v>
      </c>
      <c r="C163" s="121">
        <v>43.333333333333336</v>
      </c>
      <c r="E163" s="121">
        <v>37.272727272727273</v>
      </c>
    </row>
    <row r="164" spans="1:5" x14ac:dyDescent="0.25">
      <c r="A164" s="2">
        <v>154</v>
      </c>
      <c r="B164" s="4">
        <v>170804130222</v>
      </c>
      <c r="C164" s="121">
        <v>42.222222222222221</v>
      </c>
      <c r="E164" s="121">
        <v>35.454545454545453</v>
      </c>
    </row>
    <row r="165" spans="1:5" x14ac:dyDescent="0.25">
      <c r="A165" s="2">
        <v>155</v>
      </c>
      <c r="B165" s="4">
        <v>170804130223</v>
      </c>
      <c r="C165" s="121">
        <v>43.333333333333336</v>
      </c>
      <c r="E165" s="121">
        <v>36.363636363636367</v>
      </c>
    </row>
    <row r="166" spans="1:5" x14ac:dyDescent="0.25">
      <c r="A166" s="2">
        <v>156</v>
      </c>
      <c r="B166" s="4">
        <v>170804130224</v>
      </c>
      <c r="C166" s="121">
        <v>42.222222222222221</v>
      </c>
      <c r="E166" s="121">
        <v>38.18181818181818</v>
      </c>
    </row>
    <row r="167" spans="1:5" x14ac:dyDescent="0.25">
      <c r="A167" s="2">
        <v>157</v>
      </c>
      <c r="B167" s="4">
        <v>170804130226</v>
      </c>
      <c r="C167" s="121">
        <v>36.666666666666664</v>
      </c>
      <c r="E167" s="121">
        <v>36.363636363636367</v>
      </c>
    </row>
    <row r="168" spans="1:5" x14ac:dyDescent="0.25">
      <c r="A168" s="2">
        <v>158</v>
      </c>
      <c r="B168" s="4">
        <v>170804130227</v>
      </c>
      <c r="C168" s="121">
        <v>40</v>
      </c>
      <c r="E168" s="121">
        <v>38.18181818181818</v>
      </c>
    </row>
    <row r="169" spans="1:5" x14ac:dyDescent="0.25">
      <c r="A169" s="2">
        <v>159</v>
      </c>
      <c r="B169" s="4">
        <v>170804130229</v>
      </c>
      <c r="C169" s="121">
        <v>38.888888888888886</v>
      </c>
      <c r="E169" s="121">
        <v>35.454545454545453</v>
      </c>
    </row>
    <row r="170" spans="1:5" x14ac:dyDescent="0.25">
      <c r="A170" s="2">
        <v>160</v>
      </c>
      <c r="B170" s="4">
        <v>170804130231</v>
      </c>
      <c r="C170" s="121">
        <v>41.111111111111114</v>
      </c>
      <c r="E170" s="121">
        <v>36.363636363636367</v>
      </c>
    </row>
    <row r="171" spans="1:5" x14ac:dyDescent="0.25">
      <c r="A171" s="2">
        <v>161</v>
      </c>
      <c r="B171" s="4">
        <v>170804130233</v>
      </c>
      <c r="C171" s="121">
        <v>40</v>
      </c>
      <c r="E171" s="121">
        <v>33.636363636363633</v>
      </c>
    </row>
    <row r="172" spans="1:5" x14ac:dyDescent="0.25">
      <c r="A172" s="2">
        <v>162</v>
      </c>
      <c r="B172" s="4">
        <v>170804130234</v>
      </c>
      <c r="C172" s="121">
        <v>37.777777777777779</v>
      </c>
      <c r="E172" s="121">
        <v>33.636363636363633</v>
      </c>
    </row>
    <row r="173" spans="1:5" x14ac:dyDescent="0.25">
      <c r="A173" s="2">
        <v>163</v>
      </c>
      <c r="B173" s="4">
        <v>170804130241</v>
      </c>
      <c r="C173" s="121">
        <v>40</v>
      </c>
      <c r="E173" s="121">
        <v>34.545454545454547</v>
      </c>
    </row>
    <row r="174" spans="1:5" x14ac:dyDescent="0.25">
      <c r="A174" s="2">
        <v>164</v>
      </c>
      <c r="B174" s="4">
        <v>170804130242</v>
      </c>
      <c r="C174" s="121">
        <v>32.222222222222221</v>
      </c>
      <c r="E174" s="121">
        <v>35.454545454545453</v>
      </c>
    </row>
    <row r="175" spans="1:5" x14ac:dyDescent="0.25">
      <c r="A175" s="2">
        <v>165</v>
      </c>
      <c r="B175" s="4">
        <v>170804130243</v>
      </c>
      <c r="C175" s="121">
        <v>35.555555555555557</v>
      </c>
      <c r="E175" s="121">
        <v>34.545454545454547</v>
      </c>
    </row>
    <row r="176" spans="1:5" x14ac:dyDescent="0.25">
      <c r="A176" s="2">
        <v>166</v>
      </c>
      <c r="B176" s="4">
        <v>170804130244</v>
      </c>
      <c r="C176" s="121">
        <v>41.111111111111114</v>
      </c>
      <c r="E176" s="121">
        <v>32.727272727272727</v>
      </c>
    </row>
    <row r="177" spans="1:5" x14ac:dyDescent="0.25">
      <c r="A177" s="2">
        <v>167</v>
      </c>
      <c r="B177" s="4">
        <v>170804130245</v>
      </c>
      <c r="C177" s="121">
        <v>41.111111111111114</v>
      </c>
      <c r="E177" s="121">
        <v>34.545454545454547</v>
      </c>
    </row>
    <row r="178" spans="1:5" x14ac:dyDescent="0.25">
      <c r="A178" s="2">
        <v>168</v>
      </c>
      <c r="B178" s="4">
        <v>170804130246</v>
      </c>
      <c r="C178" s="121">
        <v>28.888888888888889</v>
      </c>
      <c r="E178" s="121">
        <v>34.545454545454547</v>
      </c>
    </row>
    <row r="179" spans="1:5" x14ac:dyDescent="0.25">
      <c r="A179" s="2">
        <v>169</v>
      </c>
      <c r="B179" s="4">
        <v>170804130247</v>
      </c>
      <c r="C179" s="121">
        <v>35.555555555555557</v>
      </c>
      <c r="E179" s="121">
        <v>35.454545454545453</v>
      </c>
    </row>
    <row r="180" spans="1:5" x14ac:dyDescent="0.25">
      <c r="A180" s="2">
        <v>170</v>
      </c>
      <c r="B180" s="4">
        <v>170804130248</v>
      </c>
      <c r="C180" s="121">
        <v>40</v>
      </c>
      <c r="E180" s="121">
        <v>36.363636363636367</v>
      </c>
    </row>
    <row r="181" spans="1:5" x14ac:dyDescent="0.25">
      <c r="A181" s="2">
        <v>171</v>
      </c>
      <c r="B181" s="4">
        <v>170804130249</v>
      </c>
      <c r="C181" s="121">
        <v>35.555555555555557</v>
      </c>
      <c r="E181" s="121">
        <v>33.636363636363633</v>
      </c>
    </row>
    <row r="182" spans="1:5" x14ac:dyDescent="0.25">
      <c r="A182" s="2">
        <v>172</v>
      </c>
      <c r="B182" s="4">
        <v>170804130250</v>
      </c>
      <c r="C182" s="121">
        <v>32.222222222222221</v>
      </c>
      <c r="E182" s="121">
        <v>37.272727272727273</v>
      </c>
    </row>
    <row r="183" spans="1:5" x14ac:dyDescent="0.25">
      <c r="A183" s="2">
        <v>173</v>
      </c>
      <c r="B183" s="4">
        <v>170804130251</v>
      </c>
      <c r="C183" s="121">
        <v>37.777777777777779</v>
      </c>
      <c r="E183" s="121">
        <v>35.454545454545453</v>
      </c>
    </row>
    <row r="184" spans="1:5" x14ac:dyDescent="0.25">
      <c r="A184" s="2">
        <v>174</v>
      </c>
      <c r="B184" s="4">
        <v>170804130253</v>
      </c>
      <c r="C184" s="121">
        <v>35.555555555555557</v>
      </c>
      <c r="E184" s="121">
        <v>33.636363636363633</v>
      </c>
    </row>
    <row r="185" spans="1:5" x14ac:dyDescent="0.25">
      <c r="A185" s="2">
        <v>175</v>
      </c>
      <c r="B185" s="4">
        <v>170804130254</v>
      </c>
      <c r="C185" s="121">
        <v>40</v>
      </c>
      <c r="E185" s="121">
        <v>35.454545454545453</v>
      </c>
    </row>
    <row r="186" spans="1:5" x14ac:dyDescent="0.25">
      <c r="A186" s="2">
        <v>176</v>
      </c>
      <c r="B186" s="4">
        <v>170804130255</v>
      </c>
      <c r="C186" s="121">
        <v>43.333333333333336</v>
      </c>
      <c r="E186" s="121">
        <v>35.454545454545453</v>
      </c>
    </row>
    <row r="187" spans="1:5" x14ac:dyDescent="0.25">
      <c r="A187" s="2">
        <v>177</v>
      </c>
      <c r="B187" s="4">
        <v>170804130256</v>
      </c>
      <c r="C187" s="121">
        <v>40</v>
      </c>
      <c r="E187" s="121">
        <v>36.363636363636367</v>
      </c>
    </row>
    <row r="188" spans="1:5" x14ac:dyDescent="0.25">
      <c r="A188" s="2">
        <v>178</v>
      </c>
      <c r="B188" s="4">
        <v>170804130257</v>
      </c>
      <c r="C188" s="121">
        <v>36.666666666666664</v>
      </c>
      <c r="E188" s="121">
        <v>37.272727272727273</v>
      </c>
    </row>
    <row r="189" spans="1:5" x14ac:dyDescent="0.25">
      <c r="A189" s="2">
        <v>179</v>
      </c>
      <c r="B189" s="4">
        <v>170804130258</v>
      </c>
      <c r="C189" s="121">
        <v>43.333333333333336</v>
      </c>
      <c r="E189" s="121">
        <v>33.636363636363633</v>
      </c>
    </row>
    <row r="190" spans="1:5" x14ac:dyDescent="0.25">
      <c r="A190" s="2">
        <v>180</v>
      </c>
      <c r="B190" s="4">
        <v>170804130259</v>
      </c>
      <c r="C190" s="121">
        <v>35.555555555555557</v>
      </c>
      <c r="E190" s="121">
        <v>32.727272727272727</v>
      </c>
    </row>
    <row r="191" spans="1:5" x14ac:dyDescent="0.25">
      <c r="A191" s="2">
        <v>181</v>
      </c>
      <c r="B191" s="4">
        <v>170804130260</v>
      </c>
      <c r="C191" s="121">
        <v>37.777777777777779</v>
      </c>
      <c r="E191" s="121">
        <v>35.454545454545453</v>
      </c>
    </row>
    <row r="192" spans="1:5" x14ac:dyDescent="0.25">
      <c r="A192" s="2">
        <v>182</v>
      </c>
      <c r="B192" s="4">
        <v>170804130262</v>
      </c>
      <c r="C192" s="121">
        <v>41.111111111111114</v>
      </c>
      <c r="E192" s="121">
        <v>31.818181818181817</v>
      </c>
    </row>
    <row r="193" spans="1:5" x14ac:dyDescent="0.25">
      <c r="A193" s="2">
        <v>183</v>
      </c>
      <c r="B193" s="4">
        <v>170804130263</v>
      </c>
      <c r="C193" s="121">
        <v>40</v>
      </c>
      <c r="E193" s="121">
        <v>35.454545454545453</v>
      </c>
    </row>
    <row r="194" spans="1:5" x14ac:dyDescent="0.25">
      <c r="A194" s="2">
        <v>184</v>
      </c>
      <c r="B194" s="4">
        <v>170804130264</v>
      </c>
      <c r="C194" s="121">
        <v>37.777777777777779</v>
      </c>
      <c r="E194" s="121">
        <v>34.545454545454547</v>
      </c>
    </row>
    <row r="195" spans="1:5" x14ac:dyDescent="0.25">
      <c r="A195" s="2">
        <v>185</v>
      </c>
      <c r="B195" s="4">
        <v>170804130265</v>
      </c>
      <c r="C195" s="121">
        <v>35.555555555555557</v>
      </c>
      <c r="E195" s="121">
        <v>32.727272727272727</v>
      </c>
    </row>
    <row r="196" spans="1:5" x14ac:dyDescent="0.25">
      <c r="A196" s="2">
        <v>186</v>
      </c>
      <c r="B196" s="4">
        <v>170804130266</v>
      </c>
      <c r="C196" s="121">
        <v>34.444444444444443</v>
      </c>
      <c r="E196" s="121">
        <v>35.454545454545453</v>
      </c>
    </row>
    <row r="197" spans="1:5" x14ac:dyDescent="0.25">
      <c r="A197" s="2">
        <v>187</v>
      </c>
      <c r="B197" s="4">
        <v>170804130267</v>
      </c>
      <c r="C197" s="121">
        <v>38.888888888888886</v>
      </c>
      <c r="E197" s="121">
        <v>34.545454545454547</v>
      </c>
    </row>
    <row r="198" spans="1:5" x14ac:dyDescent="0.25">
      <c r="A198" s="2">
        <v>188</v>
      </c>
      <c r="B198" s="4">
        <v>170804130269</v>
      </c>
      <c r="C198" s="121">
        <v>40</v>
      </c>
      <c r="E198" s="121">
        <v>32.727272727272727</v>
      </c>
    </row>
    <row r="199" spans="1:5" x14ac:dyDescent="0.25">
      <c r="A199" s="2">
        <v>189</v>
      </c>
      <c r="B199" s="4">
        <v>170804130270</v>
      </c>
      <c r="C199" s="121">
        <v>33.333333333333336</v>
      </c>
      <c r="E199" s="121">
        <v>32.727272727272727</v>
      </c>
    </row>
    <row r="200" spans="1:5" x14ac:dyDescent="0.25">
      <c r="A200" s="2">
        <v>190</v>
      </c>
      <c r="B200" s="4">
        <v>170804130271</v>
      </c>
      <c r="C200" s="121">
        <v>42.222222222222221</v>
      </c>
      <c r="E200" s="121">
        <v>33.636363636363633</v>
      </c>
    </row>
    <row r="201" spans="1:5" x14ac:dyDescent="0.25">
      <c r="A201" s="2">
        <v>191</v>
      </c>
      <c r="B201" s="4">
        <v>170804130272</v>
      </c>
      <c r="C201" s="121">
        <v>42.222222222222221</v>
      </c>
      <c r="E201" s="121">
        <v>33.636363636363633</v>
      </c>
    </row>
    <row r="202" spans="1:5" x14ac:dyDescent="0.25">
      <c r="A202" s="2">
        <v>192</v>
      </c>
      <c r="B202" s="4">
        <v>170804130273</v>
      </c>
      <c r="C202" s="121">
        <v>42.222222222222221</v>
      </c>
      <c r="E202" s="121">
        <v>36.363636363636367</v>
      </c>
    </row>
    <row r="203" spans="1:5" x14ac:dyDescent="0.25">
      <c r="A203" s="2">
        <v>193</v>
      </c>
      <c r="B203" s="4">
        <v>170804130274</v>
      </c>
      <c r="C203" s="121">
        <v>38.888888888888886</v>
      </c>
      <c r="E203" s="121">
        <v>36.363636363636367</v>
      </c>
    </row>
    <row r="204" spans="1:5" x14ac:dyDescent="0.25">
      <c r="A204" s="2">
        <v>194</v>
      </c>
      <c r="B204" s="4">
        <v>170804130275</v>
      </c>
      <c r="C204" s="121">
        <v>35.555555555555557</v>
      </c>
      <c r="E204" s="121">
        <v>32.727272727272727</v>
      </c>
    </row>
    <row r="205" spans="1:5" x14ac:dyDescent="0.25">
      <c r="A205" s="2">
        <v>195</v>
      </c>
      <c r="B205" s="4">
        <v>170804130276</v>
      </c>
      <c r="C205" s="121">
        <v>37.777777777777779</v>
      </c>
      <c r="E205" s="121">
        <v>31.818181818181817</v>
      </c>
    </row>
    <row r="206" spans="1:5" x14ac:dyDescent="0.25">
      <c r="A206" s="2">
        <v>196</v>
      </c>
      <c r="B206" s="4">
        <v>170804130279</v>
      </c>
      <c r="C206" s="121">
        <v>32.222222222222221</v>
      </c>
      <c r="E206" s="121">
        <v>31.818181818181817</v>
      </c>
    </row>
    <row r="207" spans="1:5" x14ac:dyDescent="0.25">
      <c r="A207" s="2">
        <v>197</v>
      </c>
      <c r="B207" s="4">
        <v>170804130280</v>
      </c>
      <c r="C207" s="121">
        <v>38.888888888888886</v>
      </c>
      <c r="E207" s="121">
        <v>39.090909090909093</v>
      </c>
    </row>
    <row r="208" spans="1:5" x14ac:dyDescent="0.25">
      <c r="A208" s="2">
        <v>198</v>
      </c>
      <c r="B208" s="4">
        <v>170804130281</v>
      </c>
      <c r="C208" s="121">
        <v>37.777777777777779</v>
      </c>
      <c r="E208" s="121">
        <v>34.545454545454547</v>
      </c>
    </row>
    <row r="209" spans="1:5" x14ac:dyDescent="0.25">
      <c r="A209" s="2">
        <v>199</v>
      </c>
      <c r="B209" s="4">
        <v>170804130283</v>
      </c>
      <c r="C209" s="121">
        <v>41.111111111111114</v>
      </c>
      <c r="E209" s="121">
        <v>39.090909090909093</v>
      </c>
    </row>
    <row r="210" spans="1:5" x14ac:dyDescent="0.25">
      <c r="A210" s="2">
        <v>200</v>
      </c>
      <c r="B210" s="4">
        <v>170804130284</v>
      </c>
      <c r="C210" s="121">
        <v>40</v>
      </c>
      <c r="E210" s="121">
        <v>37.272727272727273</v>
      </c>
    </row>
    <row r="211" spans="1:5" x14ac:dyDescent="0.25">
      <c r="A211" s="2">
        <v>201</v>
      </c>
      <c r="B211" s="4">
        <v>170804130285</v>
      </c>
      <c r="C211" s="121">
        <v>35.555555555555557</v>
      </c>
      <c r="E211" s="121">
        <v>35.454545454545453</v>
      </c>
    </row>
    <row r="212" spans="1:5" x14ac:dyDescent="0.25">
      <c r="A212" s="2">
        <v>202</v>
      </c>
      <c r="B212" s="4">
        <v>170804130286</v>
      </c>
      <c r="C212" s="121">
        <v>43.333333333333336</v>
      </c>
      <c r="E212" s="121">
        <v>44.545454545454547</v>
      </c>
    </row>
    <row r="213" spans="1:5" x14ac:dyDescent="0.25">
      <c r="A213" s="2">
        <v>203</v>
      </c>
      <c r="B213" s="4">
        <v>170804130287</v>
      </c>
      <c r="C213" s="121">
        <v>37.777777777777779</v>
      </c>
      <c r="E213" s="121">
        <v>34.545454545454547</v>
      </c>
    </row>
    <row r="214" spans="1:5" x14ac:dyDescent="0.25">
      <c r="A214" s="2">
        <v>204</v>
      </c>
      <c r="B214" s="4">
        <v>170804130288</v>
      </c>
      <c r="C214" s="121">
        <v>37.777777777777779</v>
      </c>
      <c r="E214" s="121">
        <v>34.545454545454547</v>
      </c>
    </row>
    <row r="215" spans="1:5" x14ac:dyDescent="0.25">
      <c r="A215" s="2">
        <v>205</v>
      </c>
      <c r="B215" s="4">
        <v>170804130289</v>
      </c>
      <c r="C215" s="121">
        <v>33.333333333333336</v>
      </c>
      <c r="E215" s="121">
        <v>35.454545454545453</v>
      </c>
    </row>
    <row r="216" spans="1:5" x14ac:dyDescent="0.25">
      <c r="A216" s="2">
        <v>206</v>
      </c>
      <c r="B216" s="4">
        <v>170804130291</v>
      </c>
      <c r="C216" s="121">
        <v>43.333333333333336</v>
      </c>
      <c r="E216" s="121">
        <v>37.272727272727273</v>
      </c>
    </row>
    <row r="217" spans="1:5" x14ac:dyDescent="0.25">
      <c r="A217" s="2">
        <v>207</v>
      </c>
      <c r="B217" s="4">
        <v>170804130292</v>
      </c>
      <c r="C217" s="121">
        <v>36.666666666666664</v>
      </c>
      <c r="E217" s="121">
        <v>36.363636363636367</v>
      </c>
    </row>
    <row r="218" spans="1:5" x14ac:dyDescent="0.25">
      <c r="A218" s="2">
        <v>208</v>
      </c>
      <c r="B218" s="4">
        <v>170804130293</v>
      </c>
      <c r="C218" s="121">
        <v>37.777777777777779</v>
      </c>
      <c r="E218" s="121">
        <v>36.363636363636367</v>
      </c>
    </row>
    <row r="219" spans="1:5" x14ac:dyDescent="0.25">
      <c r="A219" s="2">
        <v>209</v>
      </c>
      <c r="B219" s="4">
        <v>170804130294</v>
      </c>
      <c r="C219" s="121">
        <v>31.111111111111111</v>
      </c>
      <c r="E219" s="121">
        <v>29.09090909090909</v>
      </c>
    </row>
    <row r="220" spans="1:5" x14ac:dyDescent="0.25">
      <c r="A220" s="2">
        <v>210</v>
      </c>
      <c r="B220" s="4">
        <v>170804130295</v>
      </c>
      <c r="C220" s="121">
        <v>37.777777777777779</v>
      </c>
      <c r="E220" s="121">
        <v>37.272727272727273</v>
      </c>
    </row>
    <row r="221" spans="1:5" x14ac:dyDescent="0.25">
      <c r="A221" s="2">
        <v>211</v>
      </c>
      <c r="B221" s="4">
        <v>170804130296</v>
      </c>
      <c r="C221" s="121">
        <v>34.444444444444443</v>
      </c>
      <c r="E221" s="121">
        <v>33.636363636363633</v>
      </c>
    </row>
    <row r="222" spans="1:5" x14ac:dyDescent="0.25">
      <c r="A222" s="2">
        <v>212</v>
      </c>
      <c r="B222" s="4">
        <v>170804130297</v>
      </c>
      <c r="C222" s="121">
        <v>41.111111111111114</v>
      </c>
      <c r="E222" s="121">
        <v>34.545454545454547</v>
      </c>
    </row>
    <row r="223" spans="1:5" x14ac:dyDescent="0.25">
      <c r="A223" s="2">
        <v>213</v>
      </c>
      <c r="B223" s="4">
        <v>170804130298</v>
      </c>
      <c r="C223" s="121">
        <v>27.777777777777779</v>
      </c>
      <c r="E223" s="121">
        <v>32.727272727272727</v>
      </c>
    </row>
    <row r="224" spans="1:5" x14ac:dyDescent="0.25">
      <c r="A224" s="2">
        <v>214</v>
      </c>
      <c r="B224" s="4">
        <v>170804130299</v>
      </c>
      <c r="C224" s="121">
        <v>40</v>
      </c>
      <c r="E224" s="121">
        <v>32.727272727272727</v>
      </c>
    </row>
    <row r="225" spans="1:5" x14ac:dyDescent="0.25">
      <c r="A225" s="2">
        <v>215</v>
      </c>
      <c r="B225" s="4">
        <v>170804130300</v>
      </c>
      <c r="C225" s="121">
        <v>37.777777777777779</v>
      </c>
      <c r="E225" s="121">
        <v>34.545454545454547</v>
      </c>
    </row>
    <row r="226" spans="1:5" x14ac:dyDescent="0.25">
      <c r="A226" s="2">
        <v>216</v>
      </c>
      <c r="B226" s="4">
        <v>170804130302</v>
      </c>
      <c r="C226" s="121">
        <v>44.444444444444443</v>
      </c>
      <c r="E226" s="121">
        <v>36.363636363636367</v>
      </c>
    </row>
    <row r="227" spans="1:5" x14ac:dyDescent="0.25">
      <c r="A227" s="2">
        <v>217</v>
      </c>
      <c r="B227" s="4">
        <v>170804130303</v>
      </c>
      <c r="C227" s="121">
        <v>33.333333333333336</v>
      </c>
      <c r="E227" s="121">
        <v>33.636363636363633</v>
      </c>
    </row>
    <row r="228" spans="1:5" x14ac:dyDescent="0.25">
      <c r="A228" s="2">
        <v>218</v>
      </c>
      <c r="B228" s="4">
        <v>170804130304</v>
      </c>
      <c r="C228" s="121">
        <v>38.888888888888886</v>
      </c>
      <c r="E228" s="121">
        <v>34.545454545454547</v>
      </c>
    </row>
    <row r="229" spans="1:5" x14ac:dyDescent="0.25">
      <c r="A229" s="2">
        <v>219</v>
      </c>
      <c r="B229" s="4">
        <v>170804130306</v>
      </c>
      <c r="C229" s="121">
        <v>43.333333333333336</v>
      </c>
      <c r="E229" s="121">
        <v>33.636363636363633</v>
      </c>
    </row>
    <row r="230" spans="1:5" x14ac:dyDescent="0.25">
      <c r="A230" s="2">
        <v>220</v>
      </c>
      <c r="B230" s="4">
        <v>170804130307</v>
      </c>
      <c r="C230" s="121">
        <v>41.111111111111114</v>
      </c>
      <c r="E230" s="121">
        <v>37.272727272727273</v>
      </c>
    </row>
    <row r="231" spans="1:5" x14ac:dyDescent="0.25">
      <c r="A231" s="2">
        <v>221</v>
      </c>
      <c r="B231" s="4">
        <v>170804130308</v>
      </c>
      <c r="C231" s="121">
        <v>33.333333333333336</v>
      </c>
      <c r="E231" s="121">
        <v>34.545454545454547</v>
      </c>
    </row>
    <row r="232" spans="1:5" x14ac:dyDescent="0.25">
      <c r="A232" s="2">
        <v>222</v>
      </c>
      <c r="B232" s="4">
        <v>170804130309</v>
      </c>
      <c r="C232" s="121">
        <v>42.222222222222221</v>
      </c>
      <c r="E232" s="121">
        <v>37.272727272727273</v>
      </c>
    </row>
    <row r="233" spans="1:5" x14ac:dyDescent="0.25">
      <c r="A233" s="2">
        <v>223</v>
      </c>
      <c r="B233" s="4">
        <v>170804130310</v>
      </c>
      <c r="C233" s="121">
        <v>40</v>
      </c>
      <c r="E233" s="121">
        <v>37.272727272727273</v>
      </c>
    </row>
    <row r="234" spans="1:5" x14ac:dyDescent="0.25">
      <c r="A234" s="2">
        <v>224</v>
      </c>
      <c r="B234" s="4">
        <v>170804130311</v>
      </c>
      <c r="C234" s="121">
        <v>43.333333333333336</v>
      </c>
      <c r="E234" s="121">
        <v>34.545454545454547</v>
      </c>
    </row>
    <row r="235" spans="1:5" x14ac:dyDescent="0.25">
      <c r="A235" s="2">
        <v>225</v>
      </c>
      <c r="B235" s="4">
        <v>170804130312</v>
      </c>
      <c r="C235" s="121">
        <v>36.666666666666664</v>
      </c>
      <c r="E235" s="121">
        <v>36.363636363636367</v>
      </c>
    </row>
    <row r="236" spans="1:5" x14ac:dyDescent="0.25">
      <c r="A236" s="2">
        <v>226</v>
      </c>
      <c r="B236" s="4">
        <v>170804130314</v>
      </c>
      <c r="C236" s="121">
        <v>37.777777777777779</v>
      </c>
      <c r="E236" s="121">
        <v>33.636363636363633</v>
      </c>
    </row>
    <row r="237" spans="1:5" x14ac:dyDescent="0.25">
      <c r="A237" s="2">
        <v>227</v>
      </c>
      <c r="B237" s="4">
        <v>170804130315</v>
      </c>
      <c r="C237" s="121">
        <v>31.111111111111111</v>
      </c>
      <c r="E237" s="121">
        <v>32.727272727272727</v>
      </c>
    </row>
    <row r="238" spans="1:5" x14ac:dyDescent="0.25">
      <c r="A238" s="2">
        <v>228</v>
      </c>
      <c r="B238" s="4">
        <v>170804130317</v>
      </c>
      <c r="C238" s="121">
        <v>43.333333333333336</v>
      </c>
      <c r="E238" s="121">
        <v>36.363636363636367</v>
      </c>
    </row>
    <row r="239" spans="1:5" x14ac:dyDescent="0.25">
      <c r="A239" s="2">
        <v>229</v>
      </c>
      <c r="B239" s="4">
        <v>170804130318</v>
      </c>
      <c r="C239" s="121">
        <v>43.333333333333336</v>
      </c>
      <c r="E239" s="121">
        <v>33.636363636363633</v>
      </c>
    </row>
    <row r="240" spans="1:5" x14ac:dyDescent="0.25">
      <c r="A240" s="2">
        <v>230</v>
      </c>
      <c r="B240" s="4">
        <v>170804130319</v>
      </c>
      <c r="C240" s="121">
        <v>41.111111111111114</v>
      </c>
      <c r="E240" s="121">
        <v>36.363636363636367</v>
      </c>
    </row>
    <row r="241" spans="1:5" x14ac:dyDescent="0.25">
      <c r="A241" s="2">
        <v>231</v>
      </c>
      <c r="B241" s="4">
        <v>170804130320</v>
      </c>
      <c r="C241" s="121">
        <v>40</v>
      </c>
      <c r="E241" s="121">
        <v>35.454545454545453</v>
      </c>
    </row>
    <row r="242" spans="1:5" x14ac:dyDescent="0.25">
      <c r="A242" s="2">
        <v>232</v>
      </c>
      <c r="B242" s="4">
        <v>170804130322</v>
      </c>
      <c r="C242" s="121">
        <v>44.444444444444443</v>
      </c>
      <c r="E242" s="121">
        <v>35.454545454545453</v>
      </c>
    </row>
    <row r="243" spans="1:5" x14ac:dyDescent="0.25">
      <c r="A243" s="2">
        <v>233</v>
      </c>
      <c r="B243" s="4">
        <v>170804130323</v>
      </c>
      <c r="C243" s="121">
        <v>31.111111111111111</v>
      </c>
      <c r="E243" s="121">
        <v>28.181818181818183</v>
      </c>
    </row>
    <row r="244" spans="1:5" x14ac:dyDescent="0.25">
      <c r="A244" s="2">
        <v>234</v>
      </c>
      <c r="B244" s="4">
        <v>170804130324</v>
      </c>
      <c r="C244" s="121">
        <v>43.333333333333336</v>
      </c>
      <c r="E244" s="121">
        <v>32.727272727272727</v>
      </c>
    </row>
    <row r="245" spans="1:5" x14ac:dyDescent="0.25">
      <c r="A245" s="2">
        <v>235</v>
      </c>
      <c r="B245" s="4">
        <v>170804130325</v>
      </c>
      <c r="C245" s="121">
        <v>40</v>
      </c>
      <c r="E245" s="121">
        <v>31.818181818181817</v>
      </c>
    </row>
    <row r="246" spans="1:5" x14ac:dyDescent="0.25">
      <c r="A246" s="2">
        <v>236</v>
      </c>
      <c r="B246" s="4">
        <v>170804130326</v>
      </c>
      <c r="C246" s="121">
        <v>37.777777777777779</v>
      </c>
      <c r="E246" s="121">
        <v>34.545454545454547</v>
      </c>
    </row>
    <row r="247" spans="1:5" x14ac:dyDescent="0.25">
      <c r="A247" s="2">
        <v>237</v>
      </c>
      <c r="B247" s="4">
        <v>170804130327</v>
      </c>
      <c r="C247" s="121">
        <v>43.333333333333336</v>
      </c>
      <c r="E247" s="121">
        <v>37.272727272727273</v>
      </c>
    </row>
    <row r="248" spans="1:5" x14ac:dyDescent="0.25">
      <c r="A248" s="2">
        <v>238</v>
      </c>
      <c r="B248" s="4">
        <v>170804130328</v>
      </c>
      <c r="C248" s="121">
        <v>38.888888888888886</v>
      </c>
      <c r="E248" s="121">
        <v>28.181818181818183</v>
      </c>
    </row>
    <row r="249" spans="1:5" x14ac:dyDescent="0.25">
      <c r="A249" s="2">
        <v>239</v>
      </c>
      <c r="B249" s="4">
        <v>170804130329</v>
      </c>
      <c r="C249" s="121">
        <v>41.111111111111114</v>
      </c>
      <c r="E249" s="121">
        <v>30.90909090909091</v>
      </c>
    </row>
    <row r="250" spans="1:5" x14ac:dyDescent="0.25">
      <c r="A250" s="2">
        <v>240</v>
      </c>
      <c r="B250" s="4">
        <v>170804130330</v>
      </c>
      <c r="C250" s="121">
        <v>38.888888888888886</v>
      </c>
      <c r="E250" s="121">
        <v>30.90909090909091</v>
      </c>
    </row>
    <row r="251" spans="1:5" x14ac:dyDescent="0.25">
      <c r="A251" s="2">
        <v>241</v>
      </c>
      <c r="B251" s="4">
        <v>170804130331</v>
      </c>
      <c r="C251" s="121">
        <v>40</v>
      </c>
      <c r="E251" s="121">
        <v>36.363636363636367</v>
      </c>
    </row>
    <row r="252" spans="1:5" x14ac:dyDescent="0.25">
      <c r="A252" s="2">
        <v>242</v>
      </c>
      <c r="B252" s="4">
        <v>170804130332</v>
      </c>
      <c r="C252" s="121">
        <v>37.777777777777779</v>
      </c>
      <c r="E252" s="121">
        <v>31.818181818181817</v>
      </c>
    </row>
    <row r="253" spans="1:5" x14ac:dyDescent="0.25">
      <c r="A253" s="2">
        <v>243</v>
      </c>
      <c r="B253" s="4">
        <v>170804130333</v>
      </c>
      <c r="C253" s="121">
        <v>32.222222222222221</v>
      </c>
      <c r="E253" s="121">
        <v>29.09090909090909</v>
      </c>
    </row>
    <row r="254" spans="1:5" x14ac:dyDescent="0.25">
      <c r="A254" s="2">
        <v>244</v>
      </c>
      <c r="B254" s="4">
        <v>170804130334</v>
      </c>
      <c r="C254" s="121">
        <v>43.333333333333336</v>
      </c>
      <c r="E254" s="121">
        <v>37.272727272727273</v>
      </c>
    </row>
    <row r="255" spans="1:5" x14ac:dyDescent="0.25">
      <c r="A255" s="2">
        <v>245</v>
      </c>
      <c r="B255" s="4">
        <v>170804130336</v>
      </c>
      <c r="C255" s="121">
        <v>40</v>
      </c>
      <c r="E255" s="121">
        <v>34.545454545454547</v>
      </c>
    </row>
    <row r="256" spans="1:5" x14ac:dyDescent="0.25">
      <c r="A256" s="2">
        <v>246</v>
      </c>
      <c r="B256" s="4">
        <v>170804130337</v>
      </c>
      <c r="C256" s="121">
        <v>42.222222222222221</v>
      </c>
      <c r="E256" s="121">
        <v>35.454545454545453</v>
      </c>
    </row>
    <row r="257" spans="1:5" x14ac:dyDescent="0.25">
      <c r="A257" s="2">
        <v>247</v>
      </c>
      <c r="B257" s="4">
        <v>170804130338</v>
      </c>
      <c r="C257" s="121">
        <v>42.222222222222221</v>
      </c>
      <c r="E257" s="121">
        <v>32.727272727272727</v>
      </c>
    </row>
    <row r="258" spans="1:5" x14ac:dyDescent="0.25">
      <c r="A258" s="2">
        <v>248</v>
      </c>
      <c r="B258" s="4">
        <v>170804130339</v>
      </c>
      <c r="C258" s="121">
        <v>37.777777777777779</v>
      </c>
      <c r="E258" s="121">
        <v>33.636363636363633</v>
      </c>
    </row>
    <row r="259" spans="1:5" x14ac:dyDescent="0.25">
      <c r="A259" s="2">
        <v>249</v>
      </c>
      <c r="B259" s="4">
        <v>170804130341</v>
      </c>
      <c r="C259" s="121">
        <v>38.888888888888886</v>
      </c>
      <c r="E259" s="121">
        <v>33.636363636363633</v>
      </c>
    </row>
    <row r="260" spans="1:5" x14ac:dyDescent="0.25">
      <c r="A260" s="2">
        <v>250</v>
      </c>
      <c r="B260" s="4">
        <v>170804130342</v>
      </c>
      <c r="C260" s="121">
        <v>38.888888888888886</v>
      </c>
      <c r="E260" s="121">
        <v>32.727272727272727</v>
      </c>
    </row>
    <row r="261" spans="1:5" x14ac:dyDescent="0.25">
      <c r="A261" s="2">
        <v>251</v>
      </c>
      <c r="B261" s="4">
        <v>170804130343</v>
      </c>
      <c r="C261" s="121">
        <v>37.777777777777779</v>
      </c>
      <c r="E261" s="121">
        <v>33.636363636363633</v>
      </c>
    </row>
    <row r="262" spans="1:5" x14ac:dyDescent="0.25">
      <c r="A262" s="2">
        <v>252</v>
      </c>
      <c r="B262" s="4">
        <v>170804130344</v>
      </c>
      <c r="C262" s="121">
        <v>32.222222222222221</v>
      </c>
      <c r="E262" s="121">
        <v>32.727272727272727</v>
      </c>
    </row>
    <row r="263" spans="1:5" x14ac:dyDescent="0.25">
      <c r="A263" s="2">
        <v>253</v>
      </c>
      <c r="B263" s="4">
        <v>170804130345</v>
      </c>
      <c r="C263" s="121">
        <v>30</v>
      </c>
      <c r="E263" s="121">
        <v>35.454545454545453</v>
      </c>
    </row>
    <row r="264" spans="1:5" x14ac:dyDescent="0.25">
      <c r="A264" s="2">
        <v>254</v>
      </c>
      <c r="B264" s="4">
        <v>170804130346</v>
      </c>
      <c r="C264" s="121">
        <v>38.888888888888886</v>
      </c>
      <c r="E264" s="121">
        <v>34.545454545454547</v>
      </c>
    </row>
    <row r="265" spans="1:5" x14ac:dyDescent="0.25">
      <c r="A265" s="2">
        <v>255</v>
      </c>
      <c r="B265" s="4">
        <v>170804130347</v>
      </c>
      <c r="C265" s="121">
        <v>37.777777777777779</v>
      </c>
      <c r="E265" s="121">
        <v>36.363636363636367</v>
      </c>
    </row>
    <row r="266" spans="1:5" x14ac:dyDescent="0.25">
      <c r="A266" s="2">
        <v>256</v>
      </c>
      <c r="B266" s="4">
        <v>170804130348</v>
      </c>
      <c r="C266" s="121">
        <v>36.666666666666664</v>
      </c>
      <c r="E266" s="121">
        <v>35.454545454545453</v>
      </c>
    </row>
    <row r="267" spans="1:5" x14ac:dyDescent="0.25">
      <c r="A267" s="2">
        <v>257</v>
      </c>
      <c r="B267" s="4">
        <v>170804130349</v>
      </c>
      <c r="C267" s="121">
        <v>38.888888888888886</v>
      </c>
      <c r="E267" s="121">
        <v>36.363636363636367</v>
      </c>
    </row>
    <row r="268" spans="1:5" x14ac:dyDescent="0.25">
      <c r="A268" s="2">
        <v>258</v>
      </c>
      <c r="B268" s="4">
        <v>170804130350</v>
      </c>
      <c r="C268" s="121">
        <v>36.666666666666664</v>
      </c>
      <c r="E268" s="121">
        <v>36.363636363636367</v>
      </c>
    </row>
    <row r="269" spans="1:5" x14ac:dyDescent="0.25">
      <c r="A269" s="2">
        <v>259</v>
      </c>
      <c r="B269" s="4">
        <v>170804130351</v>
      </c>
      <c r="C269" s="121">
        <v>36.666666666666664</v>
      </c>
      <c r="E269" s="121">
        <v>35.454545454545453</v>
      </c>
    </row>
    <row r="270" spans="1:5" x14ac:dyDescent="0.25">
      <c r="A270" s="2">
        <v>260</v>
      </c>
      <c r="B270" s="4">
        <v>170804130353</v>
      </c>
      <c r="C270" s="121">
        <v>34.444444444444443</v>
      </c>
      <c r="E270" s="121">
        <v>34.545454545454547</v>
      </c>
    </row>
    <row r="271" spans="1:5" x14ac:dyDescent="0.25">
      <c r="A271" s="2">
        <v>261</v>
      </c>
      <c r="B271" s="4">
        <v>170804130354</v>
      </c>
      <c r="C271" s="121">
        <v>32.222222222222221</v>
      </c>
      <c r="E271" s="121">
        <v>34.545454545454547</v>
      </c>
    </row>
    <row r="272" spans="1:5" x14ac:dyDescent="0.25">
      <c r="A272" s="2">
        <v>262</v>
      </c>
      <c r="B272" s="4">
        <v>170804130356</v>
      </c>
      <c r="C272" s="121">
        <v>40</v>
      </c>
      <c r="E272" s="121">
        <v>35.454545454545453</v>
      </c>
    </row>
    <row r="273" spans="1:7" x14ac:dyDescent="0.25">
      <c r="A273" s="2">
        <v>263</v>
      </c>
      <c r="B273" s="4">
        <v>170804130357</v>
      </c>
      <c r="C273" s="121">
        <v>38.888888888888886</v>
      </c>
      <c r="E273" s="121">
        <v>34.545454545454547</v>
      </c>
    </row>
    <row r="274" spans="1:7" x14ac:dyDescent="0.25">
      <c r="A274" s="2">
        <v>264</v>
      </c>
      <c r="B274" s="4">
        <v>170804130358</v>
      </c>
      <c r="C274" s="121">
        <v>35.555555555555557</v>
      </c>
      <c r="E274" s="121">
        <v>32.727272727272727</v>
      </c>
    </row>
    <row r="275" spans="1:7" x14ac:dyDescent="0.25">
      <c r="A275" s="2">
        <v>265</v>
      </c>
      <c r="B275" s="4">
        <v>170804130359</v>
      </c>
      <c r="C275" s="121">
        <v>37.777777777777779</v>
      </c>
      <c r="E275" s="121">
        <v>35.454545454545453</v>
      </c>
    </row>
    <row r="276" spans="1:7" x14ac:dyDescent="0.25">
      <c r="A276" s="2">
        <v>266</v>
      </c>
      <c r="B276" s="4">
        <v>170804130360</v>
      </c>
      <c r="C276" s="121">
        <v>40</v>
      </c>
      <c r="E276" s="121">
        <v>34.545454545454547</v>
      </c>
    </row>
    <row r="277" spans="1:7" x14ac:dyDescent="0.25">
      <c r="A277" s="2">
        <v>267</v>
      </c>
      <c r="B277" s="4">
        <v>170804130361</v>
      </c>
      <c r="C277" s="121">
        <v>37.777777777777779</v>
      </c>
      <c r="E277" s="121">
        <v>34.545454545454547</v>
      </c>
    </row>
    <row r="278" spans="1:7" x14ac:dyDescent="0.25">
      <c r="A278" s="2">
        <v>268</v>
      </c>
      <c r="B278" s="4">
        <v>170804130362</v>
      </c>
      <c r="C278" s="121">
        <v>42.222222222222221</v>
      </c>
      <c r="E278" s="121">
        <v>34.545454545454547</v>
      </c>
    </row>
    <row r="279" spans="1:7" x14ac:dyDescent="0.25">
      <c r="A279" s="2">
        <v>269</v>
      </c>
      <c r="B279" s="4">
        <v>170804130363</v>
      </c>
      <c r="C279" s="121">
        <v>36.666666666666664</v>
      </c>
      <c r="E279" s="121">
        <v>33.636363636363633</v>
      </c>
    </row>
    <row r="280" spans="1:7" x14ac:dyDescent="0.25">
      <c r="A280" s="2">
        <v>270</v>
      </c>
      <c r="B280" s="4">
        <v>170804130364</v>
      </c>
      <c r="C280" s="121">
        <v>37.777777777777779</v>
      </c>
      <c r="E280" s="121">
        <v>35.454545454545453</v>
      </c>
    </row>
    <row r="281" spans="1:7" x14ac:dyDescent="0.25">
      <c r="A281" s="2">
        <v>271</v>
      </c>
      <c r="B281" s="4">
        <v>170804130365</v>
      </c>
      <c r="C281" s="121">
        <v>40</v>
      </c>
      <c r="E281" s="121">
        <v>34.545454545454547</v>
      </c>
    </row>
    <row r="282" spans="1:7" x14ac:dyDescent="0.25">
      <c r="B282" s="1"/>
      <c r="C282" s="1"/>
      <c r="D282" s="1"/>
      <c r="E282" s="1"/>
      <c r="F282" s="1"/>
      <c r="G282" s="1"/>
    </row>
    <row r="283" spans="1:7" x14ac:dyDescent="0.25">
      <c r="B283" s="1"/>
      <c r="C283" s="1"/>
      <c r="D283" s="1"/>
      <c r="E283" s="1"/>
      <c r="F283" s="1"/>
      <c r="G283" s="1"/>
    </row>
    <row r="284" spans="1:7" x14ac:dyDescent="0.25">
      <c r="B284" s="1"/>
      <c r="C284" s="1"/>
      <c r="D284" s="1"/>
      <c r="E284" s="1"/>
      <c r="F284" s="1"/>
      <c r="G284" s="1"/>
    </row>
    <row r="285" spans="1:7" x14ac:dyDescent="0.25">
      <c r="B285" s="1"/>
      <c r="C285" s="1"/>
      <c r="D285" s="1"/>
      <c r="E285" s="1"/>
      <c r="F285" s="1"/>
      <c r="G285" s="1"/>
    </row>
    <row r="286" spans="1:7" x14ac:dyDescent="0.25">
      <c r="B286" s="1"/>
      <c r="C286" s="1"/>
      <c r="D286" s="1"/>
      <c r="E286" s="1"/>
      <c r="F286" s="1"/>
      <c r="G286" s="1"/>
    </row>
    <row r="287" spans="1:7" x14ac:dyDescent="0.25">
      <c r="B287" s="1"/>
      <c r="C287" s="1"/>
      <c r="D287" s="1"/>
      <c r="E287" s="1"/>
      <c r="F287" s="1"/>
      <c r="G287" s="1"/>
    </row>
    <row r="288" spans="1:7" x14ac:dyDescent="0.25">
      <c r="B288" s="1"/>
      <c r="C288" s="1"/>
      <c r="D288" s="1"/>
      <c r="E288" s="1"/>
      <c r="F288" s="1"/>
      <c r="G288" s="1"/>
    </row>
    <row r="289" spans="2:7" x14ac:dyDescent="0.25">
      <c r="B289" s="1"/>
      <c r="C289" s="1"/>
      <c r="D289" s="1"/>
      <c r="E289" s="1"/>
      <c r="F289" s="1"/>
      <c r="G289" s="1"/>
    </row>
    <row r="290" spans="2:7" x14ac:dyDescent="0.25">
      <c r="B290" s="1"/>
      <c r="C290" s="1"/>
      <c r="D290" s="1"/>
      <c r="E290" s="1"/>
      <c r="F290" s="1"/>
      <c r="G290" s="1"/>
    </row>
    <row r="291" spans="2:7" x14ac:dyDescent="0.25">
      <c r="B291" s="1"/>
      <c r="C291" s="1"/>
      <c r="D291" s="1"/>
      <c r="E291" s="1"/>
      <c r="F291" s="1"/>
      <c r="G291" s="1"/>
    </row>
    <row r="292" spans="2:7" x14ac:dyDescent="0.25">
      <c r="B292" s="1"/>
      <c r="C292" s="1"/>
      <c r="D292" s="1"/>
      <c r="E292" s="1"/>
      <c r="F292" s="1"/>
      <c r="G292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F18A3-D668-4857-AC5F-5D55A197D467}">
  <dimension ref="A1:W291"/>
  <sheetViews>
    <sheetView zoomScale="85" zoomScaleNormal="85" workbookViewId="0">
      <selection activeCell="A3" sqref="A3:E3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174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175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176</v>
      </c>
      <c r="B5" s="173"/>
      <c r="C5" s="173"/>
      <c r="D5" s="173"/>
      <c r="E5" s="174"/>
      <c r="F5" s="69"/>
      <c r="G5" s="26" t="s">
        <v>38</v>
      </c>
      <c r="H5" s="40">
        <f>D12</f>
        <v>96.441281138790032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47.686832740213525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72.064056939501782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177</v>
      </c>
      <c r="R10" s="21" t="s">
        <v>178</v>
      </c>
      <c r="S10" s="21" t="s">
        <v>179</v>
      </c>
      <c r="T10" s="21" t="s">
        <v>9</v>
      </c>
      <c r="U10" s="21" t="s">
        <v>8</v>
      </c>
      <c r="V10" s="21" t="s">
        <v>7</v>
      </c>
    </row>
    <row r="11" spans="1:23" ht="24.95" customHeight="1" x14ac:dyDescent="0.25">
      <c r="A11" s="2">
        <v>1</v>
      </c>
      <c r="B11" s="4">
        <v>170804130001</v>
      </c>
      <c r="C11" s="121">
        <v>37.692307692307693</v>
      </c>
      <c r="D11" s="3">
        <f>COUNTIF(C11:C291,"&gt;="&amp;D10)</f>
        <v>271</v>
      </c>
      <c r="E11" s="121">
        <v>23.529411764705884</v>
      </c>
      <c r="F11" s="95">
        <f>COUNTIF(E11:E291,"&gt;="&amp;F10)</f>
        <v>134</v>
      </c>
      <c r="G11" s="108" t="s">
        <v>5</v>
      </c>
      <c r="H11" s="59">
        <v>3</v>
      </c>
      <c r="I11" s="59">
        <v>2</v>
      </c>
      <c r="J11" s="122">
        <v>1</v>
      </c>
      <c r="K11" s="122">
        <v>1</v>
      </c>
      <c r="L11" s="122">
        <v>2</v>
      </c>
      <c r="M11" s="122">
        <v>3</v>
      </c>
      <c r="N11" s="122">
        <v>1</v>
      </c>
      <c r="O11" s="122">
        <v>3</v>
      </c>
      <c r="P11" s="122"/>
      <c r="Q11" s="122">
        <v>3</v>
      </c>
      <c r="R11" s="122"/>
      <c r="S11" s="122"/>
      <c r="T11" s="122"/>
      <c r="U11" s="123"/>
      <c r="V11" s="123">
        <v>3</v>
      </c>
    </row>
    <row r="12" spans="1:23" ht="24.95" customHeight="1" x14ac:dyDescent="0.25">
      <c r="A12" s="2">
        <v>2</v>
      </c>
      <c r="B12" s="4">
        <v>170804130004</v>
      </c>
      <c r="C12" s="121">
        <v>42.307692307692307</v>
      </c>
      <c r="D12" s="96">
        <f>(271/281)*100</f>
        <v>96.441281138790032</v>
      </c>
      <c r="E12" s="121">
        <v>30.588235294117649</v>
      </c>
      <c r="F12" s="97">
        <f>(134/281)*100</f>
        <v>47.686832740213525</v>
      </c>
      <c r="G12" s="108" t="s">
        <v>4</v>
      </c>
      <c r="H12" s="59">
        <v>3</v>
      </c>
      <c r="I12" s="59">
        <v>2</v>
      </c>
      <c r="J12" s="122"/>
      <c r="K12" s="122">
        <v>1</v>
      </c>
      <c r="L12" s="122">
        <v>2</v>
      </c>
      <c r="M12" s="122">
        <v>3</v>
      </c>
      <c r="N12" s="122">
        <v>1</v>
      </c>
      <c r="O12" s="122">
        <v>3</v>
      </c>
      <c r="P12" s="122">
        <v>1</v>
      </c>
      <c r="Q12" s="122">
        <v>3</v>
      </c>
      <c r="R12" s="122"/>
      <c r="S12" s="122">
        <v>1</v>
      </c>
      <c r="T12" s="122">
        <v>1</v>
      </c>
      <c r="U12" s="124">
        <v>1</v>
      </c>
      <c r="V12" s="124">
        <v>3</v>
      </c>
    </row>
    <row r="13" spans="1:23" ht="24.95" customHeight="1" x14ac:dyDescent="0.25">
      <c r="A13" s="2">
        <v>3</v>
      </c>
      <c r="B13" s="4">
        <v>170804130005</v>
      </c>
      <c r="C13" s="121">
        <v>41.53846153846154</v>
      </c>
      <c r="D13" s="3"/>
      <c r="E13" s="121">
        <v>28.823529411764707</v>
      </c>
      <c r="F13" s="109"/>
      <c r="G13" s="108" t="s">
        <v>3</v>
      </c>
      <c r="H13" s="59">
        <v>1</v>
      </c>
      <c r="I13" s="59">
        <v>2</v>
      </c>
      <c r="J13" s="122"/>
      <c r="K13" s="122">
        <v>1</v>
      </c>
      <c r="L13" s="122">
        <v>2</v>
      </c>
      <c r="M13" s="122">
        <v>3</v>
      </c>
      <c r="N13" s="122">
        <v>1</v>
      </c>
      <c r="O13" s="122">
        <v>3</v>
      </c>
      <c r="P13" s="122"/>
      <c r="Q13" s="122">
        <v>3</v>
      </c>
      <c r="R13" s="122">
        <v>1</v>
      </c>
      <c r="S13" s="122"/>
      <c r="T13" s="122"/>
      <c r="U13" s="124"/>
      <c r="V13" s="124"/>
    </row>
    <row r="14" spans="1:23" ht="35.450000000000003" customHeight="1" x14ac:dyDescent="0.25">
      <c r="A14" s="2">
        <v>4</v>
      </c>
      <c r="B14" s="4">
        <v>170804130006</v>
      </c>
      <c r="C14" s="121">
        <v>37.692307692307693</v>
      </c>
      <c r="D14" s="3"/>
      <c r="E14" s="121">
        <v>27.058823529411764</v>
      </c>
      <c r="F14" s="109"/>
      <c r="G14" s="101" t="s">
        <v>2</v>
      </c>
      <c r="H14" s="59">
        <f>AVERAGE(H11:H13)</f>
        <v>2.3333333333333335</v>
      </c>
      <c r="I14" s="59">
        <f t="shared" ref="I14:V14" si="0">AVERAGE(I11:I13)</f>
        <v>2</v>
      </c>
      <c r="J14" s="59">
        <f t="shared" si="0"/>
        <v>1</v>
      </c>
      <c r="K14" s="59">
        <f t="shared" si="0"/>
        <v>1</v>
      </c>
      <c r="L14" s="59">
        <f t="shared" si="0"/>
        <v>2</v>
      </c>
      <c r="M14" s="59">
        <f t="shared" si="0"/>
        <v>3</v>
      </c>
      <c r="N14" s="59">
        <f t="shared" si="0"/>
        <v>1</v>
      </c>
      <c r="O14" s="59">
        <f t="shared" si="0"/>
        <v>3</v>
      </c>
      <c r="P14" s="59">
        <f t="shared" si="0"/>
        <v>1</v>
      </c>
      <c r="Q14" s="59">
        <f t="shared" si="0"/>
        <v>3</v>
      </c>
      <c r="R14" s="59">
        <f t="shared" si="0"/>
        <v>1</v>
      </c>
      <c r="S14" s="59">
        <f t="shared" si="0"/>
        <v>1</v>
      </c>
      <c r="T14" s="59">
        <f t="shared" si="0"/>
        <v>1</v>
      </c>
      <c r="U14" s="59">
        <f t="shared" si="0"/>
        <v>1</v>
      </c>
      <c r="V14" s="59">
        <f t="shared" si="0"/>
        <v>3</v>
      </c>
    </row>
    <row r="15" spans="1:23" ht="38.1" customHeight="1" x14ac:dyDescent="0.25">
      <c r="A15" s="2">
        <v>5</v>
      </c>
      <c r="B15" s="4">
        <v>170804130009</v>
      </c>
      <c r="C15" s="121">
        <v>42.307692307692307</v>
      </c>
      <c r="D15" s="3"/>
      <c r="E15" s="121">
        <v>30.588235294117649</v>
      </c>
      <c r="F15" s="109"/>
      <c r="G15" s="102" t="s">
        <v>1</v>
      </c>
      <c r="H15" s="103">
        <f>(72.06*H14)/100</f>
        <v>1.6814000000000002</v>
      </c>
      <c r="I15" s="103">
        <f t="shared" ref="I15:V15" si="1">(72.06*I14)/100</f>
        <v>1.4412</v>
      </c>
      <c r="J15" s="103">
        <f t="shared" si="1"/>
        <v>0.72060000000000002</v>
      </c>
      <c r="K15" s="103">
        <f t="shared" si="1"/>
        <v>0.72060000000000002</v>
      </c>
      <c r="L15" s="103">
        <f t="shared" si="1"/>
        <v>1.4412</v>
      </c>
      <c r="M15" s="103">
        <f t="shared" si="1"/>
        <v>2.1617999999999999</v>
      </c>
      <c r="N15" s="103">
        <f t="shared" si="1"/>
        <v>0.72060000000000002</v>
      </c>
      <c r="O15" s="103">
        <f t="shared" si="1"/>
        <v>2.1617999999999999</v>
      </c>
      <c r="P15" s="103">
        <f t="shared" si="1"/>
        <v>0.72060000000000002</v>
      </c>
      <c r="Q15" s="103">
        <f t="shared" si="1"/>
        <v>2.1617999999999999</v>
      </c>
      <c r="R15" s="103">
        <f t="shared" si="1"/>
        <v>0.72060000000000002</v>
      </c>
      <c r="S15" s="103">
        <f t="shared" si="1"/>
        <v>0.72060000000000002</v>
      </c>
      <c r="T15" s="103">
        <f t="shared" si="1"/>
        <v>0.72060000000000002</v>
      </c>
      <c r="U15" s="103">
        <f t="shared" si="1"/>
        <v>0.72060000000000002</v>
      </c>
      <c r="V15" s="103">
        <f t="shared" si="1"/>
        <v>2.1617999999999999</v>
      </c>
    </row>
    <row r="16" spans="1:23" ht="24.95" customHeight="1" x14ac:dyDescent="0.25">
      <c r="A16" s="2">
        <v>6</v>
      </c>
      <c r="B16" s="4">
        <v>170804130010</v>
      </c>
      <c r="C16" s="121">
        <v>38.46153846153846</v>
      </c>
      <c r="D16" s="3"/>
      <c r="E16" s="121">
        <v>25.294117647058822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121">
        <v>33.07692307692308</v>
      </c>
      <c r="D17" s="3"/>
      <c r="E17" s="121">
        <v>24.117647058823529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31.53846153846154</v>
      </c>
      <c r="D18" s="3"/>
      <c r="E18" s="121">
        <v>7.0588235294117645</v>
      </c>
      <c r="F18" s="49"/>
    </row>
    <row r="19" spans="1:22" ht="24.95" customHeight="1" x14ac:dyDescent="0.25">
      <c r="A19" s="2">
        <v>9</v>
      </c>
      <c r="B19" s="4">
        <v>170804130021</v>
      </c>
      <c r="C19" s="121">
        <v>44.615384615384613</v>
      </c>
      <c r="D19" s="3"/>
      <c r="E19" s="121">
        <v>31.764705882352942</v>
      </c>
      <c r="F19" s="49"/>
    </row>
    <row r="20" spans="1:22" ht="24.95" customHeight="1" x14ac:dyDescent="0.25">
      <c r="A20" s="2">
        <v>10</v>
      </c>
      <c r="B20" s="4">
        <v>170804130022</v>
      </c>
      <c r="C20" s="121">
        <v>27.692307692307693</v>
      </c>
      <c r="D20" s="3"/>
      <c r="E20" s="121">
        <v>22.352941176470587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21">
        <v>40.769230769230766</v>
      </c>
      <c r="D21" s="3"/>
      <c r="E21" s="121">
        <v>25.882352941176471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21">
        <v>44.615384615384613</v>
      </c>
      <c r="D22" s="3"/>
      <c r="E22" s="121">
        <v>32.352941176470587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21">
        <v>36.153846153846153</v>
      </c>
      <c r="D23" s="3"/>
      <c r="E23" s="121">
        <v>26.470588235294116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121">
        <v>31.53846153846154</v>
      </c>
      <c r="D24" s="3"/>
      <c r="E24" s="121">
        <v>19.411764705882351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121">
        <v>36.92307692307692</v>
      </c>
      <c r="D25" s="112"/>
      <c r="E25" s="121">
        <v>25.294117647058822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21">
        <v>39.230769230769234</v>
      </c>
      <c r="D26" s="3"/>
      <c r="E26" s="121">
        <v>31.176470588235293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39.230769230769234</v>
      </c>
      <c r="D27" s="3"/>
      <c r="E27" s="121">
        <v>32.941176470588232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31.53846153846154</v>
      </c>
      <c r="D28" s="3"/>
      <c r="E28" s="121">
        <v>23.529411764705884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41.53846153846154</v>
      </c>
      <c r="D29" s="3"/>
      <c r="E29" s="121">
        <v>28.823529411764707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31.53846153846154</v>
      </c>
      <c r="D30" s="3"/>
      <c r="E30" s="121">
        <v>31.176470588235293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31.53846153846154</v>
      </c>
      <c r="D31" s="3"/>
      <c r="E31" s="121">
        <v>25.882352941176471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30.76923076923077</v>
      </c>
      <c r="D32" s="3"/>
      <c r="E32" s="121">
        <v>18.823529411764707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37.692307692307693</v>
      </c>
      <c r="D33" s="3"/>
      <c r="E33" s="121">
        <v>30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31.53846153846154</v>
      </c>
      <c r="D34" s="3"/>
      <c r="E34" s="121">
        <v>17.058823529411764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121">
        <v>33.846153846153847</v>
      </c>
      <c r="D35" s="3"/>
      <c r="E35" s="121">
        <v>21.176470588235293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121">
        <v>36.153846153846153</v>
      </c>
      <c r="D36" s="3"/>
      <c r="E36" s="121">
        <v>24.705882352941178</v>
      </c>
      <c r="F36" s="49"/>
    </row>
    <row r="37" spans="1:23" ht="24.95" customHeight="1" x14ac:dyDescent="0.25">
      <c r="A37" s="2">
        <v>27</v>
      </c>
      <c r="B37" s="4">
        <v>170804130057</v>
      </c>
      <c r="C37" s="121">
        <v>41.53846153846154</v>
      </c>
      <c r="D37" s="3"/>
      <c r="E37" s="121">
        <v>28.823529411764707</v>
      </c>
      <c r="F37" s="49"/>
    </row>
    <row r="38" spans="1:23" ht="24.95" customHeight="1" x14ac:dyDescent="0.25">
      <c r="A38" s="2">
        <v>28</v>
      </c>
      <c r="B38" s="4">
        <v>170804130058</v>
      </c>
      <c r="C38" s="121">
        <v>31.53846153846154</v>
      </c>
      <c r="D38" s="3"/>
      <c r="E38" s="121">
        <v>24.117647058823529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121">
        <v>32.307692307692307</v>
      </c>
      <c r="D39" s="3"/>
      <c r="E39" s="121">
        <v>24.705882352941178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21">
        <v>33.07692307692308</v>
      </c>
      <c r="D40" s="3"/>
      <c r="E40" s="121">
        <v>27.647058823529413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46.153846153846153</v>
      </c>
      <c r="D41" s="3"/>
      <c r="E41" s="121">
        <v>25.882352941176471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35.384615384615387</v>
      </c>
      <c r="D42" s="3"/>
      <c r="E42" s="121">
        <v>27.058823529411764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45.384615384615387</v>
      </c>
      <c r="D43" s="3"/>
      <c r="E43" s="121">
        <v>27.058823529411764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41.53846153846154</v>
      </c>
      <c r="D44" s="3"/>
      <c r="E44" s="121">
        <v>28.823529411764707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31.53846153846154</v>
      </c>
      <c r="D45" s="3"/>
      <c r="E45" s="121">
        <v>19.411764705882351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41.53846153846154</v>
      </c>
      <c r="D46" s="3"/>
      <c r="E46" s="121">
        <v>31.764705882352942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39.230769230769234</v>
      </c>
      <c r="D47" s="3"/>
      <c r="E47" s="121">
        <v>25.882352941176471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48.46153846153846</v>
      </c>
      <c r="D48" s="3"/>
      <c r="E48" s="121">
        <v>35.294117647058826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32.307692307692307</v>
      </c>
      <c r="D49" s="3"/>
      <c r="E49" s="121">
        <v>27.647058823529413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121">
        <v>36.153846153846153</v>
      </c>
      <c r="D50" s="3"/>
      <c r="E50" s="121">
        <v>32.941176470588232</v>
      </c>
      <c r="F50" s="49"/>
    </row>
    <row r="51" spans="1:22" ht="24.95" customHeight="1" x14ac:dyDescent="0.25">
      <c r="A51" s="2">
        <v>41</v>
      </c>
      <c r="B51" s="4">
        <v>170804130076</v>
      </c>
      <c r="C51" s="121">
        <v>38.46153846153846</v>
      </c>
      <c r="D51" s="3"/>
      <c r="E51" s="121">
        <v>28.823529411764707</v>
      </c>
      <c r="F51" s="49"/>
    </row>
    <row r="52" spans="1:22" ht="24.95" customHeight="1" x14ac:dyDescent="0.25">
      <c r="A52" s="2">
        <v>42</v>
      </c>
      <c r="B52" s="4">
        <v>170804130077</v>
      </c>
      <c r="C52" s="121">
        <v>41.53846153846154</v>
      </c>
      <c r="D52" s="112"/>
      <c r="E52" s="121">
        <v>28.823529411764707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121">
        <v>46.92307692307692</v>
      </c>
      <c r="D53" s="112"/>
      <c r="E53" s="121">
        <v>30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21">
        <v>34.615384615384613</v>
      </c>
      <c r="D54" s="3"/>
      <c r="E54" s="121">
        <v>31.176470588235293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31.53846153846154</v>
      </c>
      <c r="D55" s="3"/>
      <c r="E55" s="121">
        <v>22.352941176470587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46.153846153846153</v>
      </c>
      <c r="D56" s="3"/>
      <c r="E56" s="121">
        <v>31.764705882352942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31.53846153846154</v>
      </c>
      <c r="D57" s="3"/>
      <c r="E57" s="121">
        <v>29.411764705882351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39.230769230769234</v>
      </c>
      <c r="D58" s="3"/>
      <c r="E58" s="121">
        <v>34.705882352941174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35.384615384615387</v>
      </c>
      <c r="D59" s="3"/>
      <c r="E59" s="121">
        <v>30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36.153846153846153</v>
      </c>
      <c r="D60" s="3"/>
      <c r="E60" s="121">
        <v>27.058823529411764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45.384615384615387</v>
      </c>
      <c r="D61" s="3"/>
      <c r="E61" s="121">
        <v>31.764705882352942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42.307692307692307</v>
      </c>
      <c r="D62" s="3"/>
      <c r="E62" s="121">
        <v>31.764705882352942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50</v>
      </c>
      <c r="D63" s="3"/>
      <c r="E63" s="121">
        <v>37.647058823529413</v>
      </c>
      <c r="F63" s="49"/>
    </row>
    <row r="64" spans="1:22" ht="24.95" customHeight="1" x14ac:dyDescent="0.25">
      <c r="A64" s="2">
        <v>54</v>
      </c>
      <c r="B64" s="4">
        <v>170804130091</v>
      </c>
      <c r="C64" s="121">
        <v>44.615384615384613</v>
      </c>
      <c r="D64" s="3"/>
      <c r="E64" s="121">
        <v>35.882352941176471</v>
      </c>
      <c r="F64" s="49"/>
    </row>
    <row r="65" spans="1:9" ht="24.95" customHeight="1" x14ac:dyDescent="0.25">
      <c r="A65" s="2">
        <v>55</v>
      </c>
      <c r="B65" s="4">
        <v>170804130092</v>
      </c>
      <c r="C65" s="121">
        <v>48.46153846153846</v>
      </c>
      <c r="D65" s="3"/>
      <c r="E65" s="121">
        <v>33.529411764705884</v>
      </c>
      <c r="F65" s="49"/>
    </row>
    <row r="66" spans="1:9" ht="24.95" customHeight="1" x14ac:dyDescent="0.25">
      <c r="A66" s="2">
        <v>56</v>
      </c>
      <c r="B66" s="4">
        <v>170804130093</v>
      </c>
      <c r="C66" s="121">
        <v>31.53846153846154</v>
      </c>
      <c r="D66" s="3"/>
      <c r="E66" s="121">
        <v>0</v>
      </c>
      <c r="F66" s="49"/>
    </row>
    <row r="67" spans="1:9" ht="24.95" customHeight="1" x14ac:dyDescent="0.25">
      <c r="A67" s="2">
        <v>57</v>
      </c>
      <c r="B67" s="4">
        <v>170804130094</v>
      </c>
      <c r="C67" s="121">
        <v>35.384615384615387</v>
      </c>
      <c r="D67" s="3"/>
      <c r="E67" s="121">
        <v>26.470588235294116</v>
      </c>
      <c r="F67" s="49"/>
    </row>
    <row r="68" spans="1:9" ht="24.95" customHeight="1" x14ac:dyDescent="0.25">
      <c r="A68" s="2">
        <v>58</v>
      </c>
      <c r="B68" s="4">
        <v>170804130096</v>
      </c>
      <c r="C68" s="121">
        <v>29.23076923076923</v>
      </c>
      <c r="D68" s="3"/>
      <c r="E68" s="121">
        <v>0</v>
      </c>
      <c r="F68" s="49"/>
    </row>
    <row r="69" spans="1:9" ht="24.95" customHeight="1" x14ac:dyDescent="0.25">
      <c r="A69" s="2">
        <v>59</v>
      </c>
      <c r="B69" s="4">
        <v>170804130097</v>
      </c>
      <c r="C69" s="121">
        <v>32.307692307692307</v>
      </c>
      <c r="D69" s="3"/>
      <c r="E69" s="121">
        <v>30</v>
      </c>
      <c r="F69" s="49"/>
    </row>
    <row r="70" spans="1:9" ht="24.95" customHeight="1" x14ac:dyDescent="0.25">
      <c r="A70" s="2">
        <v>60</v>
      </c>
      <c r="B70" s="4">
        <v>170804130099</v>
      </c>
      <c r="C70" s="121">
        <v>42.307692307692307</v>
      </c>
      <c r="D70" s="3"/>
      <c r="E70" s="121">
        <v>31.176470588235293</v>
      </c>
      <c r="F70" s="49"/>
    </row>
    <row r="71" spans="1:9" ht="24.95" customHeight="1" x14ac:dyDescent="0.25">
      <c r="A71" s="2">
        <v>61</v>
      </c>
      <c r="B71" s="4">
        <v>170804130101</v>
      </c>
      <c r="C71" s="121">
        <v>30</v>
      </c>
      <c r="D71" s="3"/>
      <c r="E71" s="121">
        <v>8.8235294117647065</v>
      </c>
      <c r="F71" s="49"/>
    </row>
    <row r="72" spans="1:9" ht="24.95" customHeight="1" x14ac:dyDescent="0.25">
      <c r="A72" s="2">
        <v>62</v>
      </c>
      <c r="B72" s="4">
        <v>170804130102</v>
      </c>
      <c r="C72" s="121">
        <v>47.692307692307693</v>
      </c>
      <c r="D72" s="3"/>
      <c r="E72" s="121">
        <v>31.176470588235293</v>
      </c>
      <c r="F72" s="49"/>
    </row>
    <row r="73" spans="1:9" ht="24.95" customHeight="1" x14ac:dyDescent="0.25">
      <c r="A73" s="2">
        <v>63</v>
      </c>
      <c r="B73" s="4">
        <v>170804130103</v>
      </c>
      <c r="C73" s="121">
        <v>37.692307692307693</v>
      </c>
      <c r="D73" s="3"/>
      <c r="E73" s="121">
        <v>27.058823529411764</v>
      </c>
      <c r="F73" s="49"/>
    </row>
    <row r="74" spans="1:9" ht="24.95" customHeight="1" x14ac:dyDescent="0.25">
      <c r="A74" s="2">
        <v>64</v>
      </c>
      <c r="B74" s="4">
        <v>170804130104</v>
      </c>
      <c r="C74" s="121">
        <v>39.230769230769234</v>
      </c>
      <c r="D74" s="3"/>
      <c r="E74" s="121">
        <v>27.058823529411764</v>
      </c>
      <c r="F74" s="49"/>
    </row>
    <row r="75" spans="1:9" ht="24.95" customHeight="1" x14ac:dyDescent="0.25">
      <c r="A75" s="2">
        <v>65</v>
      </c>
      <c r="B75" s="4">
        <v>170804130105</v>
      </c>
      <c r="C75" s="121">
        <v>37.692307692307693</v>
      </c>
      <c r="D75" s="3"/>
      <c r="E75" s="121">
        <v>25.882352941176471</v>
      </c>
      <c r="F75" s="49"/>
    </row>
    <row r="76" spans="1:9" ht="24.95" customHeight="1" x14ac:dyDescent="0.25">
      <c r="A76" s="2">
        <v>66</v>
      </c>
      <c r="B76" s="4">
        <v>170804130106</v>
      </c>
      <c r="C76" s="121">
        <v>42.307692307692307</v>
      </c>
      <c r="D76" s="3"/>
      <c r="E76" s="121">
        <v>30</v>
      </c>
      <c r="F76" s="49"/>
    </row>
    <row r="77" spans="1:9" ht="24.95" customHeight="1" x14ac:dyDescent="0.25">
      <c r="A77" s="2">
        <v>67</v>
      </c>
      <c r="B77" s="4">
        <v>170804130107</v>
      </c>
      <c r="C77" s="121">
        <v>36.153846153846153</v>
      </c>
      <c r="D77" s="3"/>
      <c r="E77" s="121">
        <v>29.411764705882351</v>
      </c>
      <c r="F77" s="49"/>
    </row>
    <row r="78" spans="1:9" ht="24.95" customHeight="1" x14ac:dyDescent="0.25">
      <c r="A78" s="2">
        <v>68</v>
      </c>
      <c r="B78" s="4">
        <v>170804130108</v>
      </c>
      <c r="C78" s="121">
        <v>36.92307692307692</v>
      </c>
      <c r="D78" s="3"/>
      <c r="E78" s="121">
        <v>30</v>
      </c>
      <c r="F78" s="49"/>
    </row>
    <row r="79" spans="1:9" ht="24.95" customHeight="1" x14ac:dyDescent="0.25">
      <c r="A79" s="2">
        <v>69</v>
      </c>
      <c r="B79" s="4">
        <v>170804130109</v>
      </c>
      <c r="C79" s="121">
        <v>30.76923076923077</v>
      </c>
      <c r="D79" s="3"/>
      <c r="E79" s="121">
        <v>21.764705882352942</v>
      </c>
      <c r="F79" s="49"/>
      <c r="G79" s="5"/>
    </row>
    <row r="80" spans="1:9" ht="24.95" customHeight="1" x14ac:dyDescent="0.25">
      <c r="A80" s="2">
        <v>70</v>
      </c>
      <c r="B80" s="4">
        <v>170804130110</v>
      </c>
      <c r="C80" s="121">
        <v>39.230769230769234</v>
      </c>
      <c r="D80" s="112"/>
      <c r="E80" s="121">
        <v>27.058823529411764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170804130112</v>
      </c>
      <c r="C81" s="121">
        <v>45.384615384615387</v>
      </c>
      <c r="D81" s="112"/>
      <c r="E81" s="121">
        <v>29.411764705882351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170804130113</v>
      </c>
      <c r="C82" s="121">
        <v>39.230769230769234</v>
      </c>
      <c r="D82" s="3"/>
      <c r="E82" s="121">
        <v>31.176470588235293</v>
      </c>
      <c r="F82" s="49"/>
      <c r="G82" s="5"/>
      <c r="H82"/>
      <c r="I82"/>
    </row>
    <row r="83" spans="1:23" x14ac:dyDescent="0.25">
      <c r="A83" s="2">
        <v>73</v>
      </c>
      <c r="B83" s="4" t="s">
        <v>0</v>
      </c>
      <c r="C83" s="121">
        <v>39.230769230769234</v>
      </c>
      <c r="D83" s="5"/>
      <c r="E83" s="121">
        <v>32.352941176470587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170804130118</v>
      </c>
      <c r="C84" s="121">
        <v>33.846153846153847</v>
      </c>
      <c r="D84" s="115"/>
      <c r="E84" s="121">
        <v>28.235294117647058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170804130119</v>
      </c>
      <c r="C85" s="121">
        <v>46.92307692307692</v>
      </c>
      <c r="D85" s="5"/>
      <c r="E85" s="121">
        <v>30.588235294117649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170804130120</v>
      </c>
      <c r="C86" s="121">
        <v>36.153846153846153</v>
      </c>
      <c r="D86" s="116"/>
      <c r="E86" s="121">
        <v>31.176470588235293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170804130123</v>
      </c>
      <c r="C87" s="121">
        <v>43.846153846153847</v>
      </c>
      <c r="D87" s="5"/>
      <c r="E87" s="121">
        <v>31.176470588235293</v>
      </c>
      <c r="F87" s="5"/>
      <c r="G87" s="5"/>
      <c r="H87"/>
      <c r="I87"/>
    </row>
    <row r="88" spans="1:23" x14ac:dyDescent="0.25">
      <c r="A88" s="2">
        <v>78</v>
      </c>
      <c r="B88" s="4">
        <v>170804130124</v>
      </c>
      <c r="C88" s="121">
        <v>30</v>
      </c>
      <c r="D88" s="5"/>
      <c r="E88" s="121">
        <v>20</v>
      </c>
      <c r="F88" s="5"/>
      <c r="G88" s="5"/>
      <c r="H88"/>
      <c r="I88"/>
    </row>
    <row r="89" spans="1:23" x14ac:dyDescent="0.25">
      <c r="A89" s="2">
        <v>79</v>
      </c>
      <c r="B89" s="4">
        <v>170804130125</v>
      </c>
      <c r="C89" s="121">
        <v>41.53846153846154</v>
      </c>
      <c r="D89" s="5"/>
      <c r="E89" s="121">
        <v>30</v>
      </c>
      <c r="F89" s="5"/>
      <c r="G89" s="5"/>
      <c r="H89"/>
      <c r="I89"/>
    </row>
    <row r="90" spans="1:23" x14ac:dyDescent="0.25">
      <c r="A90" s="2">
        <v>80</v>
      </c>
      <c r="B90" s="4">
        <v>170804130126</v>
      </c>
      <c r="C90" s="121">
        <v>48.46153846153846</v>
      </c>
      <c r="D90" s="5"/>
      <c r="E90" s="121">
        <v>40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170804130127</v>
      </c>
      <c r="C91" s="121">
        <v>33.07692307692308</v>
      </c>
      <c r="D91" s="5"/>
      <c r="E91" s="121">
        <v>28.823529411764707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170804130128</v>
      </c>
      <c r="C92" s="121">
        <v>44.615384615384613</v>
      </c>
      <c r="D92" s="5"/>
      <c r="E92" s="121">
        <v>32.941176470588232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170804130131</v>
      </c>
      <c r="C93" s="121">
        <v>38.46153846153846</v>
      </c>
      <c r="D93" s="5"/>
      <c r="E93" s="121">
        <v>31.176470588235293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170804130132</v>
      </c>
      <c r="C94" s="121">
        <v>30.76923076923077</v>
      </c>
      <c r="D94" s="5"/>
      <c r="E94" s="121">
        <v>25.882352941176471</v>
      </c>
      <c r="F94" s="5"/>
      <c r="G94" s="5"/>
      <c r="H94"/>
      <c r="I94"/>
    </row>
    <row r="95" spans="1:23" x14ac:dyDescent="0.25">
      <c r="A95" s="2">
        <v>85</v>
      </c>
      <c r="B95" s="4">
        <v>170804130133</v>
      </c>
      <c r="C95" s="121">
        <v>46.153846153846153</v>
      </c>
      <c r="D95" s="5"/>
      <c r="E95" s="121">
        <v>28.823529411764707</v>
      </c>
      <c r="F95" s="5"/>
      <c r="G95" s="5"/>
      <c r="H95"/>
      <c r="I95"/>
    </row>
    <row r="96" spans="1:23" x14ac:dyDescent="0.25">
      <c r="A96" s="2">
        <v>86</v>
      </c>
      <c r="B96" s="4">
        <v>170804130134</v>
      </c>
      <c r="C96" s="121">
        <v>44.615384615384613</v>
      </c>
      <c r="D96" s="5"/>
      <c r="E96" s="121">
        <v>33.529411764705884</v>
      </c>
      <c r="F96" s="5"/>
      <c r="G96" s="5"/>
      <c r="H96"/>
      <c r="I96"/>
    </row>
    <row r="97" spans="1:23" x14ac:dyDescent="0.25">
      <c r="A97" s="2">
        <v>87</v>
      </c>
      <c r="B97" s="4">
        <v>170804130135</v>
      </c>
      <c r="C97" s="121">
        <v>30.76923076923077</v>
      </c>
      <c r="D97" s="5"/>
      <c r="E97" s="121">
        <v>0</v>
      </c>
      <c r="F97" s="5"/>
      <c r="G97" s="5"/>
      <c r="H97"/>
      <c r="I97"/>
    </row>
    <row r="98" spans="1:23" x14ac:dyDescent="0.25">
      <c r="A98" s="2">
        <v>88</v>
      </c>
      <c r="B98" s="4">
        <v>170804130136</v>
      </c>
      <c r="C98" s="121">
        <v>43.846153846153847</v>
      </c>
      <c r="D98" s="5"/>
      <c r="E98" s="121">
        <v>23.529411764705884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170804130137</v>
      </c>
      <c r="C99" s="121">
        <v>43.07692307692308</v>
      </c>
      <c r="D99" s="5"/>
      <c r="E99" s="121">
        <v>30.588235294117649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170804130139</v>
      </c>
      <c r="C100" s="121">
        <v>39.230769230769234</v>
      </c>
      <c r="D100" s="5"/>
      <c r="E100" s="121">
        <v>34.117647058823529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170804130140</v>
      </c>
      <c r="C101" s="121">
        <v>46.92307692307692</v>
      </c>
      <c r="D101" s="5"/>
      <c r="E101" s="121">
        <v>33.529411764705884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170804130142</v>
      </c>
      <c r="C102" s="121">
        <v>41.53846153846154</v>
      </c>
      <c r="D102" s="5"/>
      <c r="E102" s="121">
        <v>24.117647058823529</v>
      </c>
      <c r="F102" s="5"/>
      <c r="G102" s="5"/>
      <c r="H102"/>
      <c r="I102"/>
    </row>
    <row r="103" spans="1:23" x14ac:dyDescent="0.25">
      <c r="A103" s="2">
        <v>93</v>
      </c>
      <c r="B103" s="4">
        <v>170804130143</v>
      </c>
      <c r="C103" s="121">
        <v>46.153846153846153</v>
      </c>
      <c r="E103" s="121">
        <v>32.352941176470587</v>
      </c>
      <c r="G103" s="5"/>
      <c r="H103"/>
      <c r="I103"/>
    </row>
    <row r="104" spans="1:23" x14ac:dyDescent="0.25">
      <c r="A104" s="2">
        <v>94</v>
      </c>
      <c r="B104" s="4">
        <v>170804130144</v>
      </c>
      <c r="C104" s="121">
        <v>35.384615384615387</v>
      </c>
      <c r="E104" s="121">
        <v>25.882352941176471</v>
      </c>
      <c r="H104"/>
      <c r="I104"/>
    </row>
    <row r="105" spans="1:23" x14ac:dyDescent="0.25">
      <c r="A105" s="2">
        <v>95</v>
      </c>
      <c r="B105" s="4">
        <v>170804130145</v>
      </c>
      <c r="C105" s="121">
        <v>46.92307692307692</v>
      </c>
      <c r="E105" s="121">
        <v>28.235294117647058</v>
      </c>
    </row>
    <row r="106" spans="1:23" x14ac:dyDescent="0.25">
      <c r="A106" s="2">
        <v>96</v>
      </c>
      <c r="B106" s="4">
        <v>170804130146</v>
      </c>
      <c r="C106" s="121">
        <v>33.846153846153847</v>
      </c>
      <c r="E106" s="121">
        <v>27.647058823529413</v>
      </c>
    </row>
    <row r="107" spans="1:23" x14ac:dyDescent="0.25">
      <c r="A107" s="2">
        <v>97</v>
      </c>
      <c r="B107" s="4">
        <v>170804130147</v>
      </c>
      <c r="C107" s="121">
        <v>46.92307692307692</v>
      </c>
      <c r="E107" s="121">
        <v>30</v>
      </c>
    </row>
    <row r="108" spans="1:23" x14ac:dyDescent="0.25">
      <c r="A108" s="2">
        <v>98</v>
      </c>
      <c r="B108" s="4">
        <v>170804130148</v>
      </c>
      <c r="C108" s="121">
        <v>26.153846153846153</v>
      </c>
      <c r="E108" s="121">
        <v>24.117647058823529</v>
      </c>
    </row>
    <row r="109" spans="1:23" x14ac:dyDescent="0.25">
      <c r="A109" s="2">
        <v>99</v>
      </c>
      <c r="B109" s="4">
        <v>170804130149</v>
      </c>
      <c r="C109" s="121">
        <v>34.615384615384613</v>
      </c>
      <c r="E109" s="121">
        <v>23.529411764705884</v>
      </c>
    </row>
    <row r="110" spans="1:23" x14ac:dyDescent="0.25">
      <c r="A110" s="2">
        <v>100</v>
      </c>
      <c r="B110" s="4">
        <v>170804130150</v>
      </c>
      <c r="C110" s="121">
        <v>40</v>
      </c>
      <c r="E110" s="121">
        <v>28.235294117647058</v>
      </c>
    </row>
    <row r="111" spans="1:23" x14ac:dyDescent="0.25">
      <c r="A111" s="2">
        <v>101</v>
      </c>
      <c r="B111" s="4">
        <v>170804130151</v>
      </c>
      <c r="C111" s="121">
        <v>36.153846153846153</v>
      </c>
      <c r="E111" s="121">
        <v>23.529411764705884</v>
      </c>
    </row>
    <row r="112" spans="1:23" x14ac:dyDescent="0.25">
      <c r="A112" s="2">
        <v>102</v>
      </c>
      <c r="B112" s="4">
        <v>170804130152</v>
      </c>
      <c r="C112" s="121">
        <v>47.692307692307693</v>
      </c>
      <c r="E112" s="121">
        <v>34.705882352941174</v>
      </c>
    </row>
    <row r="113" spans="1:5" x14ac:dyDescent="0.25">
      <c r="A113" s="2">
        <v>103</v>
      </c>
      <c r="B113" s="4">
        <v>170804130154</v>
      </c>
      <c r="C113" s="121">
        <v>46.153846153846153</v>
      </c>
      <c r="E113" s="121">
        <v>35.882352941176471</v>
      </c>
    </row>
    <row r="114" spans="1:5" x14ac:dyDescent="0.25">
      <c r="A114" s="2">
        <v>104</v>
      </c>
      <c r="B114" s="4">
        <v>170804130155</v>
      </c>
      <c r="C114" s="121">
        <v>36.153846153846153</v>
      </c>
      <c r="E114" s="121">
        <v>31.176470588235293</v>
      </c>
    </row>
    <row r="115" spans="1:5" x14ac:dyDescent="0.25">
      <c r="A115" s="2">
        <v>105</v>
      </c>
      <c r="B115" s="4">
        <v>170804130157</v>
      </c>
      <c r="C115" s="121">
        <v>34.615384615384613</v>
      </c>
      <c r="E115" s="121">
        <v>27.647058823529413</v>
      </c>
    </row>
    <row r="116" spans="1:5" x14ac:dyDescent="0.25">
      <c r="A116" s="2">
        <v>106</v>
      </c>
      <c r="B116" s="4">
        <v>170804130158</v>
      </c>
      <c r="C116" s="121">
        <v>28.46153846153846</v>
      </c>
      <c r="E116" s="121">
        <v>18.823529411764707</v>
      </c>
    </row>
    <row r="117" spans="1:5" x14ac:dyDescent="0.25">
      <c r="A117" s="2">
        <v>107</v>
      </c>
      <c r="B117" s="4">
        <v>170804130159</v>
      </c>
      <c r="C117" s="121">
        <v>36.92307692307692</v>
      </c>
      <c r="E117" s="121">
        <v>21.764705882352942</v>
      </c>
    </row>
    <row r="118" spans="1:5" x14ac:dyDescent="0.25">
      <c r="A118" s="2">
        <v>108</v>
      </c>
      <c r="B118" s="4">
        <v>170804130160</v>
      </c>
      <c r="C118" s="121">
        <v>39.230769230769234</v>
      </c>
      <c r="E118" s="121">
        <v>31.176470588235293</v>
      </c>
    </row>
    <row r="119" spans="1:5" x14ac:dyDescent="0.25">
      <c r="A119" s="2">
        <v>109</v>
      </c>
      <c r="B119" s="4">
        <v>170804130161</v>
      </c>
      <c r="C119" s="121">
        <v>43.07692307692308</v>
      </c>
      <c r="E119" s="121">
        <v>33.529411764705884</v>
      </c>
    </row>
    <row r="120" spans="1:5" x14ac:dyDescent="0.25">
      <c r="A120" s="2">
        <v>110</v>
      </c>
      <c r="B120" s="4">
        <v>170804130162</v>
      </c>
      <c r="C120" s="121">
        <v>46.92307692307692</v>
      </c>
      <c r="E120" s="121">
        <v>31.176470588235293</v>
      </c>
    </row>
    <row r="121" spans="1:5" x14ac:dyDescent="0.25">
      <c r="A121" s="2">
        <v>111</v>
      </c>
      <c r="B121" s="4">
        <v>170804130163</v>
      </c>
      <c r="C121" s="121">
        <v>39.230769230769234</v>
      </c>
      <c r="E121" s="121">
        <v>34.117647058823529</v>
      </c>
    </row>
    <row r="122" spans="1:5" x14ac:dyDescent="0.25">
      <c r="A122" s="2">
        <v>112</v>
      </c>
      <c r="B122" s="4">
        <v>170804130166</v>
      </c>
      <c r="C122" s="121">
        <v>30</v>
      </c>
      <c r="E122" s="121">
        <v>0</v>
      </c>
    </row>
    <row r="123" spans="1:5" x14ac:dyDescent="0.25">
      <c r="A123" s="2">
        <v>113</v>
      </c>
      <c r="B123" s="4">
        <v>170804130167</v>
      </c>
      <c r="C123" s="121">
        <v>50</v>
      </c>
      <c r="E123" s="121">
        <v>42.941176470588232</v>
      </c>
    </row>
    <row r="124" spans="1:5" x14ac:dyDescent="0.25">
      <c r="A124" s="2">
        <v>114</v>
      </c>
      <c r="B124" s="4">
        <v>170804130168</v>
      </c>
      <c r="C124" s="121">
        <v>41.53846153846154</v>
      </c>
      <c r="E124" s="121">
        <v>26.470588235294116</v>
      </c>
    </row>
    <row r="125" spans="1:5" x14ac:dyDescent="0.25">
      <c r="A125" s="2">
        <v>115</v>
      </c>
      <c r="B125" s="4">
        <v>170804130169</v>
      </c>
      <c r="C125" s="121">
        <v>37.692307692307693</v>
      </c>
      <c r="E125" s="121">
        <v>32.941176470588232</v>
      </c>
    </row>
    <row r="126" spans="1:5" x14ac:dyDescent="0.25">
      <c r="A126" s="2">
        <v>116</v>
      </c>
      <c r="B126" s="4">
        <v>170804130171</v>
      </c>
      <c r="C126" s="121">
        <v>30</v>
      </c>
      <c r="E126" s="121">
        <v>22.941176470588236</v>
      </c>
    </row>
    <row r="127" spans="1:5" x14ac:dyDescent="0.25">
      <c r="A127" s="2">
        <v>117</v>
      </c>
      <c r="B127" s="4">
        <v>170804130172</v>
      </c>
      <c r="C127" s="121">
        <v>41.53846153846154</v>
      </c>
      <c r="E127" s="121">
        <v>30</v>
      </c>
    </row>
    <row r="128" spans="1:5" x14ac:dyDescent="0.25">
      <c r="A128" s="2">
        <v>118</v>
      </c>
      <c r="B128" s="4">
        <v>170804130173</v>
      </c>
      <c r="C128" s="121">
        <v>36.153846153846153</v>
      </c>
      <c r="E128" s="121">
        <v>29.411764705882351</v>
      </c>
    </row>
    <row r="129" spans="1:5" x14ac:dyDescent="0.25">
      <c r="A129" s="2">
        <v>119</v>
      </c>
      <c r="B129" s="4">
        <v>170804130174</v>
      </c>
      <c r="C129" s="121">
        <v>36.153846153846153</v>
      </c>
      <c r="E129" s="121">
        <v>31.176470588235293</v>
      </c>
    </row>
    <row r="130" spans="1:5" x14ac:dyDescent="0.25">
      <c r="A130" s="2">
        <v>120</v>
      </c>
      <c r="B130" s="4">
        <v>170804130176</v>
      </c>
      <c r="C130" s="121">
        <v>48.46153846153846</v>
      </c>
      <c r="E130" s="121">
        <v>36.470588235294116</v>
      </c>
    </row>
    <row r="131" spans="1:5" x14ac:dyDescent="0.25">
      <c r="A131" s="2">
        <v>121</v>
      </c>
      <c r="B131" s="4">
        <v>170804130177</v>
      </c>
      <c r="C131" s="121">
        <v>46.153846153846153</v>
      </c>
      <c r="E131" s="121">
        <v>35.882352941176471</v>
      </c>
    </row>
    <row r="132" spans="1:5" x14ac:dyDescent="0.25">
      <c r="A132" s="2">
        <v>122</v>
      </c>
      <c r="B132" s="4">
        <v>170804130178</v>
      </c>
      <c r="C132" s="121">
        <v>37.692307692307693</v>
      </c>
      <c r="E132" s="121">
        <v>22.941176470588236</v>
      </c>
    </row>
    <row r="133" spans="1:5" x14ac:dyDescent="0.25">
      <c r="A133" s="2">
        <v>123</v>
      </c>
      <c r="B133" s="4">
        <v>170804130179</v>
      </c>
      <c r="C133" s="121">
        <v>26.923076923076923</v>
      </c>
      <c r="E133" s="121">
        <v>21.176470588235293</v>
      </c>
    </row>
    <row r="134" spans="1:5" x14ac:dyDescent="0.25">
      <c r="A134" s="2">
        <v>124</v>
      </c>
      <c r="B134" s="4">
        <v>170804130180</v>
      </c>
      <c r="C134" s="121">
        <v>38.46153846153846</v>
      </c>
      <c r="E134" s="121">
        <v>30.588235294117649</v>
      </c>
    </row>
    <row r="135" spans="1:5" x14ac:dyDescent="0.25">
      <c r="A135" s="2">
        <v>125</v>
      </c>
      <c r="B135" s="4">
        <v>170804130181</v>
      </c>
      <c r="C135" s="121">
        <v>33.07692307692308</v>
      </c>
      <c r="E135" s="121">
        <v>25.882352941176471</v>
      </c>
    </row>
    <row r="136" spans="1:5" x14ac:dyDescent="0.25">
      <c r="A136" s="2">
        <v>126</v>
      </c>
      <c r="B136" s="4">
        <v>170804130183</v>
      </c>
      <c r="C136" s="121">
        <v>45.384615384615387</v>
      </c>
      <c r="E136" s="121">
        <v>34.117647058823529</v>
      </c>
    </row>
    <row r="137" spans="1:5" x14ac:dyDescent="0.25">
      <c r="A137" s="2">
        <v>127</v>
      </c>
      <c r="B137" s="4">
        <v>170804130185</v>
      </c>
      <c r="C137" s="121">
        <v>44.615384615384613</v>
      </c>
      <c r="E137" s="121">
        <v>33.529411764705884</v>
      </c>
    </row>
    <row r="138" spans="1:5" x14ac:dyDescent="0.25">
      <c r="A138" s="2">
        <v>128</v>
      </c>
      <c r="B138" s="4">
        <v>170804130186</v>
      </c>
      <c r="C138" s="121">
        <v>33.07692307692308</v>
      </c>
      <c r="E138" s="121">
        <v>31.176470588235293</v>
      </c>
    </row>
    <row r="139" spans="1:5" x14ac:dyDescent="0.25">
      <c r="A139" s="2">
        <v>129</v>
      </c>
      <c r="B139" s="4">
        <v>170804130187</v>
      </c>
      <c r="C139" s="121">
        <v>31.53846153846154</v>
      </c>
      <c r="E139" s="121">
        <v>20.588235294117649</v>
      </c>
    </row>
    <row r="140" spans="1:5" x14ac:dyDescent="0.25">
      <c r="A140" s="2">
        <v>130</v>
      </c>
      <c r="B140" s="4">
        <v>170804130188</v>
      </c>
      <c r="C140" s="121">
        <v>39.230769230769234</v>
      </c>
      <c r="E140" s="121">
        <v>31.176470588235293</v>
      </c>
    </row>
    <row r="141" spans="1:5" x14ac:dyDescent="0.25">
      <c r="A141" s="2">
        <v>131</v>
      </c>
      <c r="B141" s="4">
        <v>170804130189</v>
      </c>
      <c r="C141" s="121">
        <v>37.692307692307693</v>
      </c>
      <c r="E141" s="121">
        <v>30</v>
      </c>
    </row>
    <row r="142" spans="1:5" x14ac:dyDescent="0.25">
      <c r="A142" s="2">
        <v>132</v>
      </c>
      <c r="B142" s="4">
        <v>170804130190</v>
      </c>
      <c r="C142" s="121">
        <v>47.692307692307693</v>
      </c>
      <c r="E142" s="121">
        <v>38.823529411764703</v>
      </c>
    </row>
    <row r="143" spans="1:5" x14ac:dyDescent="0.25">
      <c r="A143" s="2">
        <v>133</v>
      </c>
      <c r="B143" s="4">
        <v>170804130191</v>
      </c>
      <c r="C143" s="121">
        <v>48.46153846153846</v>
      </c>
      <c r="E143" s="121">
        <v>37.647058823529413</v>
      </c>
    </row>
    <row r="144" spans="1:5" x14ac:dyDescent="0.25">
      <c r="A144" s="2">
        <v>134</v>
      </c>
      <c r="B144" s="4">
        <v>170804130192</v>
      </c>
      <c r="C144" s="121">
        <v>26.923076923076923</v>
      </c>
      <c r="E144" s="121">
        <v>27.058823529411764</v>
      </c>
    </row>
    <row r="145" spans="1:5" x14ac:dyDescent="0.25">
      <c r="A145" s="2">
        <v>135</v>
      </c>
      <c r="B145" s="4">
        <v>170804130195</v>
      </c>
      <c r="C145" s="121">
        <v>47.692307692307693</v>
      </c>
      <c r="E145" s="121">
        <v>32.941176470588232</v>
      </c>
    </row>
    <row r="146" spans="1:5" x14ac:dyDescent="0.25">
      <c r="A146" s="2">
        <v>136</v>
      </c>
      <c r="B146" s="4">
        <v>170804130196</v>
      </c>
      <c r="C146" s="121">
        <v>34.615384615384613</v>
      </c>
      <c r="E146" s="121">
        <v>27.647058823529413</v>
      </c>
    </row>
    <row r="147" spans="1:5" x14ac:dyDescent="0.25">
      <c r="A147" s="2">
        <v>137</v>
      </c>
      <c r="B147" s="4">
        <v>170804130197</v>
      </c>
      <c r="C147" s="121">
        <v>32.307692307692307</v>
      </c>
      <c r="E147" s="121">
        <v>26.470588235294116</v>
      </c>
    </row>
    <row r="148" spans="1:5" x14ac:dyDescent="0.25">
      <c r="A148" s="2">
        <v>138</v>
      </c>
      <c r="B148" s="4">
        <v>170804130198</v>
      </c>
      <c r="C148" s="121">
        <v>42.307692307692307</v>
      </c>
      <c r="E148" s="121">
        <v>25.882352941176471</v>
      </c>
    </row>
    <row r="149" spans="1:5" x14ac:dyDescent="0.25">
      <c r="A149" s="2">
        <v>139</v>
      </c>
      <c r="B149" s="4">
        <v>170804130199</v>
      </c>
      <c r="C149" s="121">
        <v>45.384615384615387</v>
      </c>
      <c r="E149" s="121">
        <v>32.352941176470587</v>
      </c>
    </row>
    <row r="150" spans="1:5" x14ac:dyDescent="0.25">
      <c r="A150" s="2">
        <v>140</v>
      </c>
      <c r="B150" s="4">
        <v>170804130200</v>
      </c>
      <c r="C150" s="121">
        <v>40.769230769230766</v>
      </c>
      <c r="E150" s="121">
        <v>32.352941176470587</v>
      </c>
    </row>
    <row r="151" spans="1:5" x14ac:dyDescent="0.25">
      <c r="A151" s="2">
        <v>141</v>
      </c>
      <c r="B151" s="4">
        <v>170804130202</v>
      </c>
      <c r="C151" s="121">
        <v>36.92307692307692</v>
      </c>
      <c r="E151" s="121">
        <v>27.647058823529413</v>
      </c>
    </row>
    <row r="152" spans="1:5" x14ac:dyDescent="0.25">
      <c r="A152" s="2">
        <v>142</v>
      </c>
      <c r="B152" s="4">
        <v>170804130203</v>
      </c>
      <c r="C152" s="121">
        <v>40</v>
      </c>
      <c r="E152" s="121">
        <v>30</v>
      </c>
    </row>
    <row r="153" spans="1:5" x14ac:dyDescent="0.25">
      <c r="A153" s="2">
        <v>143</v>
      </c>
      <c r="B153" s="4">
        <v>170804130204</v>
      </c>
      <c r="C153" s="121">
        <v>37.692307692307693</v>
      </c>
      <c r="E153" s="121">
        <v>30.588235294117649</v>
      </c>
    </row>
    <row r="154" spans="1:5" x14ac:dyDescent="0.25">
      <c r="A154" s="2">
        <v>144</v>
      </c>
      <c r="B154" s="4">
        <v>170804130205</v>
      </c>
      <c r="C154" s="121">
        <v>31.53846153846154</v>
      </c>
      <c r="E154" s="121">
        <v>17.647058823529413</v>
      </c>
    </row>
    <row r="155" spans="1:5" x14ac:dyDescent="0.25">
      <c r="A155" s="2">
        <v>145</v>
      </c>
      <c r="B155" s="4">
        <v>170804130206</v>
      </c>
      <c r="C155" s="121">
        <v>33.07692307692308</v>
      </c>
      <c r="E155" s="121">
        <v>29.411764705882351</v>
      </c>
    </row>
    <row r="156" spans="1:5" x14ac:dyDescent="0.25">
      <c r="A156" s="2">
        <v>146</v>
      </c>
      <c r="B156" s="4">
        <v>170804130207</v>
      </c>
      <c r="C156" s="121">
        <v>46.92307692307692</v>
      </c>
      <c r="E156" s="121">
        <v>32.941176470588232</v>
      </c>
    </row>
    <row r="157" spans="1:5" x14ac:dyDescent="0.25">
      <c r="A157" s="2">
        <v>147</v>
      </c>
      <c r="B157" s="4">
        <v>170804130208</v>
      </c>
      <c r="C157" s="121">
        <v>42.307692307692307</v>
      </c>
      <c r="E157" s="121">
        <v>29.411764705882351</v>
      </c>
    </row>
    <row r="158" spans="1:5" x14ac:dyDescent="0.25">
      <c r="A158" s="2">
        <v>148</v>
      </c>
      <c r="B158" s="4">
        <v>170804130209</v>
      </c>
      <c r="C158" s="121">
        <v>50</v>
      </c>
      <c r="E158" s="121">
        <v>40.588235294117645</v>
      </c>
    </row>
    <row r="159" spans="1:5" x14ac:dyDescent="0.25">
      <c r="A159" s="2">
        <v>149</v>
      </c>
      <c r="B159" s="4">
        <v>170804130211</v>
      </c>
      <c r="C159" s="121">
        <v>42.307692307692307</v>
      </c>
      <c r="E159" s="121">
        <v>33.529411764705884</v>
      </c>
    </row>
    <row r="160" spans="1:5" x14ac:dyDescent="0.25">
      <c r="A160" s="2">
        <v>150</v>
      </c>
      <c r="B160" s="4">
        <v>170804130212</v>
      </c>
      <c r="C160" s="121">
        <v>36.153846153846153</v>
      </c>
      <c r="E160" s="121">
        <v>30</v>
      </c>
    </row>
    <row r="161" spans="1:5" x14ac:dyDescent="0.25">
      <c r="A161" s="2">
        <v>151</v>
      </c>
      <c r="B161" s="4">
        <v>170804130213</v>
      </c>
      <c r="C161" s="121">
        <v>33.07692307692308</v>
      </c>
      <c r="E161" s="121">
        <v>27.058823529411764</v>
      </c>
    </row>
    <row r="162" spans="1:5" x14ac:dyDescent="0.25">
      <c r="A162" s="2">
        <v>152</v>
      </c>
      <c r="B162" s="4">
        <v>170804130214</v>
      </c>
      <c r="C162" s="121">
        <v>47.692307692307693</v>
      </c>
      <c r="E162" s="121">
        <v>30.588235294117649</v>
      </c>
    </row>
    <row r="163" spans="1:5" x14ac:dyDescent="0.25">
      <c r="A163" s="2">
        <v>153</v>
      </c>
      <c r="B163" s="4">
        <v>170804130216</v>
      </c>
      <c r="C163" s="121">
        <v>34.615384615384613</v>
      </c>
      <c r="E163" s="121">
        <v>28.823529411764707</v>
      </c>
    </row>
    <row r="164" spans="1:5" x14ac:dyDescent="0.25">
      <c r="A164" s="2">
        <v>154</v>
      </c>
      <c r="B164" s="4">
        <v>170804130217</v>
      </c>
      <c r="C164" s="121">
        <v>41.53846153846154</v>
      </c>
      <c r="E164" s="121">
        <v>30.588235294117649</v>
      </c>
    </row>
    <row r="165" spans="1:5" x14ac:dyDescent="0.25">
      <c r="A165" s="2">
        <v>155</v>
      </c>
      <c r="B165" s="4">
        <v>170804130218</v>
      </c>
      <c r="C165" s="121">
        <v>35.384615384615387</v>
      </c>
      <c r="E165" s="121">
        <v>29.411764705882351</v>
      </c>
    </row>
    <row r="166" spans="1:5" x14ac:dyDescent="0.25">
      <c r="A166" s="2">
        <v>156</v>
      </c>
      <c r="B166" s="4">
        <v>170804130220</v>
      </c>
      <c r="C166" s="121">
        <v>34.615384615384613</v>
      </c>
      <c r="E166" s="121">
        <v>29.411764705882351</v>
      </c>
    </row>
    <row r="167" spans="1:5" x14ac:dyDescent="0.25">
      <c r="A167" s="2">
        <v>157</v>
      </c>
      <c r="B167" s="4">
        <v>170804130221</v>
      </c>
      <c r="C167" s="121">
        <v>47.692307692307693</v>
      </c>
      <c r="E167" s="121">
        <v>34.117647058823529</v>
      </c>
    </row>
    <row r="168" spans="1:5" x14ac:dyDescent="0.25">
      <c r="A168" s="2">
        <v>158</v>
      </c>
      <c r="B168" s="4">
        <v>170804130222</v>
      </c>
      <c r="C168" s="121">
        <v>36.153846153846153</v>
      </c>
      <c r="E168" s="121">
        <v>28.823529411764707</v>
      </c>
    </row>
    <row r="169" spans="1:5" x14ac:dyDescent="0.25">
      <c r="A169" s="2">
        <v>159</v>
      </c>
      <c r="B169" s="4">
        <v>170804130223</v>
      </c>
      <c r="C169" s="121">
        <v>37.692307692307693</v>
      </c>
      <c r="E169" s="121">
        <v>29.411764705882351</v>
      </c>
    </row>
    <row r="170" spans="1:5" x14ac:dyDescent="0.25">
      <c r="A170" s="2">
        <v>160</v>
      </c>
      <c r="B170" s="4">
        <v>170804130224</v>
      </c>
      <c r="C170" s="121">
        <v>45.384615384615387</v>
      </c>
      <c r="E170" s="121">
        <v>31.176470588235293</v>
      </c>
    </row>
    <row r="171" spans="1:5" x14ac:dyDescent="0.25">
      <c r="A171" s="2">
        <v>161</v>
      </c>
      <c r="B171" s="4">
        <v>170804130226</v>
      </c>
      <c r="C171" s="121">
        <v>33.846153846153847</v>
      </c>
      <c r="E171" s="121">
        <v>25.882352941176471</v>
      </c>
    </row>
    <row r="172" spans="1:5" x14ac:dyDescent="0.25">
      <c r="A172" s="2">
        <v>162</v>
      </c>
      <c r="B172" s="4">
        <v>170804130227</v>
      </c>
      <c r="C172" s="121">
        <v>33.846153846153847</v>
      </c>
      <c r="E172" s="121">
        <v>28.823529411764707</v>
      </c>
    </row>
    <row r="173" spans="1:5" x14ac:dyDescent="0.25">
      <c r="A173" s="2">
        <v>163</v>
      </c>
      <c r="B173" s="4">
        <v>170804130228</v>
      </c>
      <c r="C173" s="121">
        <v>32.307692307692307</v>
      </c>
      <c r="E173" s="121">
        <v>26.470588235294116</v>
      </c>
    </row>
    <row r="174" spans="1:5" x14ac:dyDescent="0.25">
      <c r="A174" s="2">
        <v>164</v>
      </c>
      <c r="B174" s="4">
        <v>170804130229</v>
      </c>
      <c r="C174" s="121">
        <v>44.615384615384613</v>
      </c>
      <c r="E174" s="121">
        <v>32.941176470588232</v>
      </c>
    </row>
    <row r="175" spans="1:5" x14ac:dyDescent="0.25">
      <c r="A175" s="2">
        <v>165</v>
      </c>
      <c r="B175" s="4">
        <v>170804130231</v>
      </c>
      <c r="C175" s="121">
        <v>41.53846153846154</v>
      </c>
      <c r="E175" s="121">
        <v>34.705882352941174</v>
      </c>
    </row>
    <row r="176" spans="1:5" x14ac:dyDescent="0.25">
      <c r="A176" s="2">
        <v>166</v>
      </c>
      <c r="B176" s="4">
        <v>170804130233</v>
      </c>
      <c r="C176" s="121">
        <v>41.53846153846154</v>
      </c>
      <c r="E176" s="121">
        <v>32.941176470588232</v>
      </c>
    </row>
    <row r="177" spans="1:5" x14ac:dyDescent="0.25">
      <c r="A177" s="2">
        <v>167</v>
      </c>
      <c r="B177" s="4">
        <v>170804130234</v>
      </c>
      <c r="C177" s="121">
        <v>44.615384615384613</v>
      </c>
      <c r="E177" s="121">
        <v>33.529411764705884</v>
      </c>
    </row>
    <row r="178" spans="1:5" x14ac:dyDescent="0.25">
      <c r="A178" s="2">
        <v>168</v>
      </c>
      <c r="B178" s="4">
        <v>170804130241</v>
      </c>
      <c r="C178" s="121">
        <v>32.307692307692307</v>
      </c>
      <c r="E178" s="121">
        <v>28.823529411764707</v>
      </c>
    </row>
    <row r="179" spans="1:5" x14ac:dyDescent="0.25">
      <c r="A179" s="2">
        <v>169</v>
      </c>
      <c r="B179" s="4">
        <v>170804130242</v>
      </c>
      <c r="C179" s="121">
        <v>31.53846153846154</v>
      </c>
      <c r="E179" s="121">
        <v>25.294117647058822</v>
      </c>
    </row>
    <row r="180" spans="1:5" x14ac:dyDescent="0.25">
      <c r="A180" s="2">
        <v>170</v>
      </c>
      <c r="B180" s="4">
        <v>170804130243</v>
      </c>
      <c r="C180" s="121">
        <v>33.07692307692308</v>
      </c>
      <c r="E180" s="121">
        <v>27.647058823529413</v>
      </c>
    </row>
    <row r="181" spans="1:5" x14ac:dyDescent="0.25">
      <c r="A181" s="2">
        <v>171</v>
      </c>
      <c r="B181" s="4">
        <v>170804130244</v>
      </c>
      <c r="C181" s="121">
        <v>39.230769230769234</v>
      </c>
      <c r="E181" s="121">
        <v>31.764705882352942</v>
      </c>
    </row>
    <row r="182" spans="1:5" x14ac:dyDescent="0.25">
      <c r="A182" s="2">
        <v>172</v>
      </c>
      <c r="B182" s="4">
        <v>170804130245</v>
      </c>
      <c r="C182" s="121">
        <v>46.153846153846153</v>
      </c>
      <c r="E182" s="121">
        <v>34.705882352941174</v>
      </c>
    </row>
    <row r="183" spans="1:5" x14ac:dyDescent="0.25">
      <c r="A183" s="2">
        <v>173</v>
      </c>
      <c r="B183" s="4">
        <v>170804130246</v>
      </c>
      <c r="C183" s="121">
        <v>30.76923076923077</v>
      </c>
      <c r="E183" s="121">
        <v>27.058823529411764</v>
      </c>
    </row>
    <row r="184" spans="1:5" x14ac:dyDescent="0.25">
      <c r="A184" s="2">
        <v>174</v>
      </c>
      <c r="B184" s="4">
        <v>170804130247</v>
      </c>
      <c r="C184" s="121">
        <v>30.76923076923077</v>
      </c>
      <c r="E184" s="121">
        <v>28.823529411764707</v>
      </c>
    </row>
    <row r="185" spans="1:5" x14ac:dyDescent="0.25">
      <c r="A185" s="2">
        <v>175</v>
      </c>
      <c r="B185" s="4">
        <v>170804130248</v>
      </c>
      <c r="C185" s="121">
        <v>46.153846153846153</v>
      </c>
      <c r="E185" s="121">
        <v>32.352941176470587</v>
      </c>
    </row>
    <row r="186" spans="1:5" x14ac:dyDescent="0.25">
      <c r="A186" s="2">
        <v>176</v>
      </c>
      <c r="B186" s="4">
        <v>170804130249</v>
      </c>
      <c r="C186" s="121">
        <v>33.07692307692308</v>
      </c>
      <c r="E186" s="121">
        <v>31.176470588235293</v>
      </c>
    </row>
    <row r="187" spans="1:5" x14ac:dyDescent="0.25">
      <c r="A187" s="2">
        <v>177</v>
      </c>
      <c r="B187" s="4">
        <v>170804130250</v>
      </c>
      <c r="C187" s="121">
        <v>30.76923076923077</v>
      </c>
      <c r="E187" s="121">
        <v>23.529411764705884</v>
      </c>
    </row>
    <row r="188" spans="1:5" x14ac:dyDescent="0.25">
      <c r="A188" s="2">
        <v>178</v>
      </c>
      <c r="B188" s="4">
        <v>170804130251</v>
      </c>
      <c r="C188" s="121">
        <v>46.153846153846153</v>
      </c>
      <c r="E188" s="121">
        <v>33.529411764705884</v>
      </c>
    </row>
    <row r="189" spans="1:5" x14ac:dyDescent="0.25">
      <c r="A189" s="2">
        <v>179</v>
      </c>
      <c r="B189" s="4">
        <v>170804130253</v>
      </c>
      <c r="C189" s="121">
        <v>33.07692307692308</v>
      </c>
      <c r="E189" s="121">
        <v>21.176470588235293</v>
      </c>
    </row>
    <row r="190" spans="1:5" x14ac:dyDescent="0.25">
      <c r="A190" s="2">
        <v>180</v>
      </c>
      <c r="B190" s="4">
        <v>170804130254</v>
      </c>
      <c r="C190" s="121">
        <v>37.692307692307693</v>
      </c>
      <c r="E190" s="121">
        <v>26.470588235294116</v>
      </c>
    </row>
    <row r="191" spans="1:5" x14ac:dyDescent="0.25">
      <c r="A191" s="2">
        <v>181</v>
      </c>
      <c r="B191" s="4">
        <v>170804130255</v>
      </c>
      <c r="C191" s="121">
        <v>44.615384615384613</v>
      </c>
      <c r="E191" s="121">
        <v>31.764705882352942</v>
      </c>
    </row>
    <row r="192" spans="1:5" x14ac:dyDescent="0.25">
      <c r="A192" s="2">
        <v>182</v>
      </c>
      <c r="B192" s="4">
        <v>170804130256</v>
      </c>
      <c r="C192" s="121">
        <v>44.615384615384613</v>
      </c>
      <c r="E192" s="121">
        <v>32.941176470588232</v>
      </c>
    </row>
    <row r="193" spans="1:5" x14ac:dyDescent="0.25">
      <c r="A193" s="2">
        <v>183</v>
      </c>
      <c r="B193" s="4">
        <v>170804130257</v>
      </c>
      <c r="C193" s="121">
        <v>34.615384615384613</v>
      </c>
      <c r="E193" s="121">
        <v>22.352941176470587</v>
      </c>
    </row>
    <row r="194" spans="1:5" x14ac:dyDescent="0.25">
      <c r="A194" s="2">
        <v>184</v>
      </c>
      <c r="B194" s="4">
        <v>170804130258</v>
      </c>
      <c r="C194" s="121">
        <v>46.153846153846153</v>
      </c>
      <c r="E194" s="121">
        <v>36.470588235294116</v>
      </c>
    </row>
    <row r="195" spans="1:5" x14ac:dyDescent="0.25">
      <c r="A195" s="2">
        <v>185</v>
      </c>
      <c r="B195" s="4">
        <v>170804130259</v>
      </c>
      <c r="C195" s="121">
        <v>32.307692307692307</v>
      </c>
      <c r="E195" s="121">
        <v>29.411764705882351</v>
      </c>
    </row>
    <row r="196" spans="1:5" x14ac:dyDescent="0.25">
      <c r="A196" s="2">
        <v>186</v>
      </c>
      <c r="B196" s="4">
        <v>170804130260</v>
      </c>
      <c r="C196" s="121">
        <v>37.692307692307693</v>
      </c>
      <c r="E196" s="121">
        <v>30.588235294117649</v>
      </c>
    </row>
    <row r="197" spans="1:5" x14ac:dyDescent="0.25">
      <c r="A197" s="2">
        <v>187</v>
      </c>
      <c r="B197" s="4">
        <v>170804130262</v>
      </c>
      <c r="C197" s="121">
        <v>41.53846153846154</v>
      </c>
      <c r="E197" s="121">
        <v>31.176470588235293</v>
      </c>
    </row>
    <row r="198" spans="1:5" x14ac:dyDescent="0.25">
      <c r="A198" s="2">
        <v>188</v>
      </c>
      <c r="B198" s="4">
        <v>170804130263</v>
      </c>
      <c r="C198" s="121">
        <v>37.692307692307693</v>
      </c>
      <c r="E198" s="121">
        <v>26.470588235294116</v>
      </c>
    </row>
    <row r="199" spans="1:5" x14ac:dyDescent="0.25">
      <c r="A199" s="2">
        <v>189</v>
      </c>
      <c r="B199" s="4">
        <v>170804130264</v>
      </c>
      <c r="C199" s="121">
        <v>40.769230769230766</v>
      </c>
      <c r="E199" s="121">
        <v>35.882352941176471</v>
      </c>
    </row>
    <row r="200" spans="1:5" x14ac:dyDescent="0.25">
      <c r="A200" s="2">
        <v>190</v>
      </c>
      <c r="B200" s="4">
        <v>170804130265</v>
      </c>
      <c r="C200" s="121">
        <v>30.76923076923077</v>
      </c>
      <c r="E200" s="121">
        <v>22.352941176470587</v>
      </c>
    </row>
    <row r="201" spans="1:5" x14ac:dyDescent="0.25">
      <c r="A201" s="2">
        <v>191</v>
      </c>
      <c r="B201" s="4">
        <v>170804130266</v>
      </c>
      <c r="C201" s="121">
        <v>31.53846153846154</v>
      </c>
      <c r="E201" s="121">
        <v>17.647058823529413</v>
      </c>
    </row>
    <row r="202" spans="1:5" x14ac:dyDescent="0.25">
      <c r="A202" s="2">
        <v>192</v>
      </c>
      <c r="B202" s="4">
        <v>170804130267</v>
      </c>
      <c r="C202" s="121">
        <v>36.153846153846153</v>
      </c>
      <c r="E202" s="121">
        <v>33.529411764705884</v>
      </c>
    </row>
    <row r="203" spans="1:5" x14ac:dyDescent="0.25">
      <c r="A203" s="2">
        <v>193</v>
      </c>
      <c r="B203" s="4">
        <v>170804130269</v>
      </c>
      <c r="C203" s="121">
        <v>39.230769230769234</v>
      </c>
      <c r="E203" s="121">
        <v>28.823529411764707</v>
      </c>
    </row>
    <row r="204" spans="1:5" x14ac:dyDescent="0.25">
      <c r="A204" s="2">
        <v>194</v>
      </c>
      <c r="B204" s="4">
        <v>170804130270</v>
      </c>
      <c r="C204" s="121">
        <v>33.07692307692308</v>
      </c>
      <c r="E204" s="121">
        <v>25.294117647058822</v>
      </c>
    </row>
    <row r="205" spans="1:5" x14ac:dyDescent="0.25">
      <c r="A205" s="2">
        <v>195</v>
      </c>
      <c r="B205" s="4">
        <v>170804130271</v>
      </c>
      <c r="C205" s="121">
        <v>44.615384615384613</v>
      </c>
      <c r="E205" s="121">
        <v>35.882352941176471</v>
      </c>
    </row>
    <row r="206" spans="1:5" x14ac:dyDescent="0.25">
      <c r="A206" s="2">
        <v>196</v>
      </c>
      <c r="B206" s="4">
        <v>170804130272</v>
      </c>
      <c r="C206" s="121">
        <v>37.692307692307693</v>
      </c>
      <c r="E206" s="121">
        <v>26.470588235294116</v>
      </c>
    </row>
    <row r="207" spans="1:5" x14ac:dyDescent="0.25">
      <c r="A207" s="2">
        <v>197</v>
      </c>
      <c r="B207" s="4">
        <v>170804130273</v>
      </c>
      <c r="C207" s="121">
        <v>46.153846153846153</v>
      </c>
      <c r="E207" s="121">
        <v>35.294117647058826</v>
      </c>
    </row>
    <row r="208" spans="1:5" x14ac:dyDescent="0.25">
      <c r="A208" s="2">
        <v>198</v>
      </c>
      <c r="B208" s="4">
        <v>170804130274</v>
      </c>
      <c r="C208" s="121">
        <v>35.384615384615387</v>
      </c>
      <c r="E208" s="121">
        <v>27.647058823529413</v>
      </c>
    </row>
    <row r="209" spans="1:5" x14ac:dyDescent="0.25">
      <c r="A209" s="2">
        <v>199</v>
      </c>
      <c r="B209" s="4">
        <v>170804130275</v>
      </c>
      <c r="C209" s="121">
        <v>31.53846153846154</v>
      </c>
      <c r="E209" s="121">
        <v>19.411764705882351</v>
      </c>
    </row>
    <row r="210" spans="1:5" x14ac:dyDescent="0.25">
      <c r="A210" s="2">
        <v>200</v>
      </c>
      <c r="B210" s="4">
        <v>170804130276</v>
      </c>
      <c r="C210" s="121">
        <v>44.615384615384613</v>
      </c>
      <c r="E210" s="121">
        <v>31.764705882352942</v>
      </c>
    </row>
    <row r="211" spans="1:5" x14ac:dyDescent="0.25">
      <c r="A211" s="2">
        <v>201</v>
      </c>
      <c r="B211" s="4">
        <v>170804130277</v>
      </c>
      <c r="C211" s="121">
        <v>30.76923076923077</v>
      </c>
      <c r="E211" s="121">
        <v>0</v>
      </c>
    </row>
    <row r="212" spans="1:5" x14ac:dyDescent="0.25">
      <c r="A212" s="2">
        <v>202</v>
      </c>
      <c r="B212" s="4">
        <v>170804130279</v>
      </c>
      <c r="C212" s="121">
        <v>31.53846153846154</v>
      </c>
      <c r="E212" s="121">
        <v>21.176470588235293</v>
      </c>
    </row>
    <row r="213" spans="1:5" x14ac:dyDescent="0.25">
      <c r="A213" s="2">
        <v>203</v>
      </c>
      <c r="B213" s="4">
        <v>170804130280</v>
      </c>
      <c r="C213" s="121">
        <v>37.692307692307693</v>
      </c>
      <c r="E213" s="121">
        <v>37.647058823529413</v>
      </c>
    </row>
    <row r="214" spans="1:5" x14ac:dyDescent="0.25">
      <c r="A214" s="2">
        <v>204</v>
      </c>
      <c r="B214" s="4">
        <v>170804130281</v>
      </c>
      <c r="C214" s="121">
        <v>39.230769230769234</v>
      </c>
      <c r="E214" s="121">
        <v>30</v>
      </c>
    </row>
    <row r="215" spans="1:5" x14ac:dyDescent="0.25">
      <c r="A215" s="2">
        <v>205</v>
      </c>
      <c r="B215" s="4">
        <v>170804130282</v>
      </c>
      <c r="C215" s="121">
        <v>30.76923076923077</v>
      </c>
      <c r="E215" s="121">
        <v>0</v>
      </c>
    </row>
    <row r="216" spans="1:5" x14ac:dyDescent="0.25">
      <c r="A216" s="2">
        <v>206</v>
      </c>
      <c r="B216" s="4">
        <v>170804130283</v>
      </c>
      <c r="C216" s="121">
        <v>36.92307692307692</v>
      </c>
      <c r="E216" s="121">
        <v>34.705882352941174</v>
      </c>
    </row>
    <row r="217" spans="1:5" x14ac:dyDescent="0.25">
      <c r="A217" s="2">
        <v>207</v>
      </c>
      <c r="B217" s="4">
        <v>170804130284</v>
      </c>
      <c r="C217" s="121">
        <v>41.53846153846154</v>
      </c>
      <c r="E217" s="121">
        <v>30</v>
      </c>
    </row>
    <row r="218" spans="1:5" x14ac:dyDescent="0.25">
      <c r="A218" s="2">
        <v>208</v>
      </c>
      <c r="B218" s="4">
        <v>170804130285</v>
      </c>
      <c r="C218" s="121">
        <v>33.07692307692308</v>
      </c>
      <c r="E218" s="121">
        <v>26.470588235294116</v>
      </c>
    </row>
    <row r="219" spans="1:5" x14ac:dyDescent="0.25">
      <c r="A219" s="2">
        <v>209</v>
      </c>
      <c r="B219" s="4">
        <v>170804130286</v>
      </c>
      <c r="C219" s="121">
        <v>46.153846153846153</v>
      </c>
      <c r="E219" s="121">
        <v>27.058823529411764</v>
      </c>
    </row>
    <row r="220" spans="1:5" x14ac:dyDescent="0.25">
      <c r="A220" s="2">
        <v>210</v>
      </c>
      <c r="B220" s="4">
        <v>170804130287</v>
      </c>
      <c r="C220" s="121">
        <v>36.153846153846153</v>
      </c>
      <c r="E220" s="121">
        <v>28.235294117647058</v>
      </c>
    </row>
    <row r="221" spans="1:5" x14ac:dyDescent="0.25">
      <c r="A221" s="2">
        <v>211</v>
      </c>
      <c r="B221" s="4">
        <v>170804130288</v>
      </c>
      <c r="C221" s="121">
        <v>31.53846153846154</v>
      </c>
      <c r="E221" s="121">
        <v>31.176470588235293</v>
      </c>
    </row>
    <row r="222" spans="1:5" x14ac:dyDescent="0.25">
      <c r="A222" s="2">
        <v>212</v>
      </c>
      <c r="B222" s="4">
        <v>170804130289</v>
      </c>
      <c r="C222" s="121">
        <v>30.76923076923077</v>
      </c>
      <c r="E222" s="121">
        <v>22.941176470588236</v>
      </c>
    </row>
    <row r="223" spans="1:5" x14ac:dyDescent="0.25">
      <c r="A223" s="2">
        <v>213</v>
      </c>
      <c r="B223" s="4">
        <v>170804130291</v>
      </c>
      <c r="C223" s="121">
        <v>45.384615384615387</v>
      </c>
      <c r="E223" s="121">
        <v>33.529411764705884</v>
      </c>
    </row>
    <row r="224" spans="1:5" x14ac:dyDescent="0.25">
      <c r="A224" s="2">
        <v>214</v>
      </c>
      <c r="B224" s="4">
        <v>170804130292</v>
      </c>
      <c r="C224" s="121">
        <v>33.846153846153847</v>
      </c>
      <c r="E224" s="121">
        <v>27.647058823529413</v>
      </c>
    </row>
    <row r="225" spans="1:5" x14ac:dyDescent="0.25">
      <c r="A225" s="2">
        <v>215</v>
      </c>
      <c r="B225" s="4">
        <v>170804130293</v>
      </c>
      <c r="C225" s="121">
        <v>31.53846153846154</v>
      </c>
      <c r="E225" s="121">
        <v>31.176470588235293</v>
      </c>
    </row>
    <row r="226" spans="1:5" x14ac:dyDescent="0.25">
      <c r="A226" s="2">
        <v>216</v>
      </c>
      <c r="B226" s="4">
        <v>170804130294</v>
      </c>
      <c r="C226" s="121">
        <v>31.53846153846154</v>
      </c>
      <c r="E226" s="121">
        <v>17.647058823529413</v>
      </c>
    </row>
    <row r="227" spans="1:5" x14ac:dyDescent="0.25">
      <c r="A227" s="2">
        <v>217</v>
      </c>
      <c r="B227" s="4">
        <v>170804130295</v>
      </c>
      <c r="C227" s="121">
        <v>39.230769230769234</v>
      </c>
      <c r="E227" s="121">
        <v>28.235294117647058</v>
      </c>
    </row>
    <row r="228" spans="1:5" x14ac:dyDescent="0.25">
      <c r="A228" s="2">
        <v>218</v>
      </c>
      <c r="B228" s="4">
        <v>170804130296</v>
      </c>
      <c r="C228" s="121">
        <v>30.76923076923077</v>
      </c>
      <c r="E228" s="121">
        <v>23.529411764705884</v>
      </c>
    </row>
    <row r="229" spans="1:5" x14ac:dyDescent="0.25">
      <c r="A229" s="2">
        <v>219</v>
      </c>
      <c r="B229" s="4">
        <v>170804130297</v>
      </c>
      <c r="C229" s="121">
        <v>39.230769230769234</v>
      </c>
      <c r="E229" s="121">
        <v>31.176470588235293</v>
      </c>
    </row>
    <row r="230" spans="1:5" x14ac:dyDescent="0.25">
      <c r="A230" s="2">
        <v>220</v>
      </c>
      <c r="B230" s="4">
        <v>170804130298</v>
      </c>
      <c r="C230" s="121">
        <v>31.53846153846154</v>
      </c>
      <c r="E230" s="121">
        <v>20.588235294117649</v>
      </c>
    </row>
    <row r="231" spans="1:5" x14ac:dyDescent="0.25">
      <c r="A231" s="2">
        <v>221</v>
      </c>
      <c r="B231" s="4">
        <v>170804130299</v>
      </c>
      <c r="C231" s="121">
        <v>41.53846153846154</v>
      </c>
      <c r="E231" s="121">
        <v>32.941176470588232</v>
      </c>
    </row>
    <row r="232" spans="1:5" x14ac:dyDescent="0.25">
      <c r="A232" s="2">
        <v>222</v>
      </c>
      <c r="B232" s="4">
        <v>170804130300</v>
      </c>
      <c r="C232" s="121">
        <v>42.307692307692307</v>
      </c>
      <c r="E232" s="121">
        <v>32.352941176470587</v>
      </c>
    </row>
    <row r="233" spans="1:5" x14ac:dyDescent="0.25">
      <c r="A233" s="2">
        <v>223</v>
      </c>
      <c r="B233" s="4">
        <v>170804130301</v>
      </c>
      <c r="C233" s="121">
        <v>12.307692307692308</v>
      </c>
      <c r="E233" s="121">
        <v>0</v>
      </c>
    </row>
    <row r="234" spans="1:5" x14ac:dyDescent="0.25">
      <c r="A234" s="2">
        <v>224</v>
      </c>
      <c r="B234" s="4">
        <v>170804130302</v>
      </c>
      <c r="C234" s="121">
        <v>36.153846153846153</v>
      </c>
      <c r="E234" s="121">
        <v>28.823529411764707</v>
      </c>
    </row>
    <row r="235" spans="1:5" x14ac:dyDescent="0.25">
      <c r="A235" s="2">
        <v>225</v>
      </c>
      <c r="B235" s="4">
        <v>170804130303</v>
      </c>
      <c r="C235" s="121">
        <v>31.53846153846154</v>
      </c>
      <c r="E235" s="121">
        <v>28.235294117647058</v>
      </c>
    </row>
    <row r="236" spans="1:5" x14ac:dyDescent="0.25">
      <c r="A236" s="2">
        <v>226</v>
      </c>
      <c r="B236" s="4">
        <v>170804130304</v>
      </c>
      <c r="C236" s="121">
        <v>45.384615384615387</v>
      </c>
      <c r="E236" s="121">
        <v>29.411764705882351</v>
      </c>
    </row>
    <row r="237" spans="1:5" x14ac:dyDescent="0.25">
      <c r="A237" s="2">
        <v>227</v>
      </c>
      <c r="B237" s="4">
        <v>170804130306</v>
      </c>
      <c r="C237" s="121">
        <v>46.153846153846153</v>
      </c>
      <c r="E237" s="121">
        <v>33.529411764705884</v>
      </c>
    </row>
    <row r="238" spans="1:5" x14ac:dyDescent="0.25">
      <c r="A238" s="2">
        <v>228</v>
      </c>
      <c r="B238" s="4">
        <v>170804130307</v>
      </c>
      <c r="C238" s="121">
        <v>46.153846153846153</v>
      </c>
      <c r="E238" s="121">
        <v>33.529411764705884</v>
      </c>
    </row>
    <row r="239" spans="1:5" x14ac:dyDescent="0.25">
      <c r="A239" s="2">
        <v>229</v>
      </c>
      <c r="B239" s="4">
        <v>170804130308</v>
      </c>
      <c r="C239" s="121">
        <v>32.307692307692307</v>
      </c>
      <c r="E239" s="121">
        <v>28.235294117647058</v>
      </c>
    </row>
    <row r="240" spans="1:5" x14ac:dyDescent="0.25">
      <c r="A240" s="2">
        <v>230</v>
      </c>
      <c r="B240" s="4">
        <v>170804130309</v>
      </c>
      <c r="C240" s="121">
        <v>36.153846153846153</v>
      </c>
      <c r="E240" s="121">
        <v>30</v>
      </c>
    </row>
    <row r="241" spans="1:5" x14ac:dyDescent="0.25">
      <c r="A241" s="2">
        <v>231</v>
      </c>
      <c r="B241" s="4">
        <v>170804130310</v>
      </c>
      <c r="C241" s="121">
        <v>32.307692307692307</v>
      </c>
      <c r="E241" s="121">
        <v>26.470588235294116</v>
      </c>
    </row>
    <row r="242" spans="1:5" x14ac:dyDescent="0.25">
      <c r="A242" s="2">
        <v>232</v>
      </c>
      <c r="B242" s="4">
        <v>170804130311</v>
      </c>
      <c r="C242" s="121">
        <v>35.384615384615387</v>
      </c>
      <c r="E242" s="121">
        <v>30</v>
      </c>
    </row>
    <row r="243" spans="1:5" x14ac:dyDescent="0.25">
      <c r="A243" s="2">
        <v>233</v>
      </c>
      <c r="B243" s="4">
        <v>170804130312</v>
      </c>
      <c r="C243" s="121">
        <v>26.923076923076923</v>
      </c>
      <c r="E243" s="121">
        <v>24.705882352941178</v>
      </c>
    </row>
    <row r="244" spans="1:5" x14ac:dyDescent="0.25">
      <c r="A244" s="2">
        <v>234</v>
      </c>
      <c r="B244" s="4">
        <v>170804130313</v>
      </c>
      <c r="C244" s="121">
        <v>30</v>
      </c>
      <c r="E244" s="121">
        <v>20</v>
      </c>
    </row>
    <row r="245" spans="1:5" x14ac:dyDescent="0.25">
      <c r="A245" s="2">
        <v>235</v>
      </c>
      <c r="B245" s="4">
        <v>170804130314</v>
      </c>
      <c r="C245" s="121">
        <v>48.46153846153846</v>
      </c>
      <c r="E245" s="121">
        <v>37.647058823529413</v>
      </c>
    </row>
    <row r="246" spans="1:5" x14ac:dyDescent="0.25">
      <c r="A246" s="2">
        <v>236</v>
      </c>
      <c r="B246" s="4">
        <v>170804130315</v>
      </c>
      <c r="C246" s="121">
        <v>32.307692307692307</v>
      </c>
      <c r="E246" s="121">
        <v>25.294117647058822</v>
      </c>
    </row>
    <row r="247" spans="1:5" x14ac:dyDescent="0.25">
      <c r="A247" s="2">
        <v>237</v>
      </c>
      <c r="B247" s="4">
        <v>170804130317</v>
      </c>
      <c r="C247" s="121">
        <v>34.615384615384613</v>
      </c>
      <c r="E247" s="121">
        <v>25.294117647058822</v>
      </c>
    </row>
    <row r="248" spans="1:5" x14ac:dyDescent="0.25">
      <c r="A248" s="2">
        <v>238</v>
      </c>
      <c r="B248" s="4">
        <v>170804130318</v>
      </c>
      <c r="C248" s="121">
        <v>33.07692307692308</v>
      </c>
      <c r="E248" s="121">
        <v>23.529411764705884</v>
      </c>
    </row>
    <row r="249" spans="1:5" x14ac:dyDescent="0.25">
      <c r="A249" s="2">
        <v>239</v>
      </c>
      <c r="B249" s="4">
        <v>170804130319</v>
      </c>
      <c r="C249" s="121">
        <v>44.615384615384613</v>
      </c>
      <c r="E249" s="121">
        <v>34.705882352941174</v>
      </c>
    </row>
    <row r="250" spans="1:5" x14ac:dyDescent="0.25">
      <c r="A250" s="2">
        <v>240</v>
      </c>
      <c r="B250" s="4">
        <v>170804130320</v>
      </c>
      <c r="C250" s="121">
        <v>43.846153846153847</v>
      </c>
      <c r="E250" s="121">
        <v>40</v>
      </c>
    </row>
    <row r="251" spans="1:5" x14ac:dyDescent="0.25">
      <c r="A251" s="2">
        <v>241</v>
      </c>
      <c r="B251" s="4">
        <v>170804130322</v>
      </c>
      <c r="C251" s="121">
        <v>46.153846153846153</v>
      </c>
      <c r="E251" s="121">
        <v>33.529411764705884</v>
      </c>
    </row>
    <row r="252" spans="1:5" x14ac:dyDescent="0.25">
      <c r="A252" s="2">
        <v>242</v>
      </c>
      <c r="B252" s="4">
        <v>170804130323</v>
      </c>
      <c r="C252" s="121">
        <v>34.615384615384613</v>
      </c>
      <c r="E252" s="121">
        <v>20.588235294117649</v>
      </c>
    </row>
    <row r="253" spans="1:5" x14ac:dyDescent="0.25">
      <c r="A253" s="2">
        <v>243</v>
      </c>
      <c r="B253" s="4">
        <v>170804130324</v>
      </c>
      <c r="C253" s="121">
        <v>40.769230769230766</v>
      </c>
      <c r="E253" s="121">
        <v>31.764705882352942</v>
      </c>
    </row>
    <row r="254" spans="1:5" x14ac:dyDescent="0.25">
      <c r="A254" s="2">
        <v>244</v>
      </c>
      <c r="B254" s="4">
        <v>170804130325</v>
      </c>
      <c r="C254" s="121">
        <v>30</v>
      </c>
      <c r="E254" s="121">
        <v>24.117647058823529</v>
      </c>
    </row>
    <row r="255" spans="1:5" x14ac:dyDescent="0.25">
      <c r="A255" s="2">
        <v>245</v>
      </c>
      <c r="B255" s="4">
        <v>170804130326</v>
      </c>
      <c r="C255" s="121">
        <v>33.07692307692308</v>
      </c>
      <c r="E255" s="121">
        <v>25.294117647058822</v>
      </c>
    </row>
    <row r="256" spans="1:5" x14ac:dyDescent="0.25">
      <c r="A256" s="2">
        <v>246</v>
      </c>
      <c r="B256" s="4">
        <v>170804130327</v>
      </c>
      <c r="C256" s="121">
        <v>33.07692307692308</v>
      </c>
      <c r="E256" s="121">
        <v>28.235294117647058</v>
      </c>
    </row>
    <row r="257" spans="1:5" x14ac:dyDescent="0.25">
      <c r="A257" s="2">
        <v>247</v>
      </c>
      <c r="B257" s="4">
        <v>170804130328</v>
      </c>
      <c r="C257" s="121">
        <v>33.07692307692308</v>
      </c>
      <c r="E257" s="121">
        <v>22.352941176470587</v>
      </c>
    </row>
    <row r="258" spans="1:5" x14ac:dyDescent="0.25">
      <c r="A258" s="2">
        <v>248</v>
      </c>
      <c r="B258" s="4">
        <v>170804130329</v>
      </c>
      <c r="C258" s="121">
        <v>41.53846153846154</v>
      </c>
      <c r="E258" s="121">
        <v>28.235294117647058</v>
      </c>
    </row>
    <row r="259" spans="1:5" x14ac:dyDescent="0.25">
      <c r="A259" s="2">
        <v>249</v>
      </c>
      <c r="B259" s="4">
        <v>170804130330</v>
      </c>
      <c r="C259" s="121">
        <v>43.07692307692308</v>
      </c>
      <c r="E259" s="121">
        <v>34.117647058823529</v>
      </c>
    </row>
    <row r="260" spans="1:5" x14ac:dyDescent="0.25">
      <c r="A260" s="2">
        <v>250</v>
      </c>
      <c r="B260" s="4">
        <v>170804130331</v>
      </c>
      <c r="C260" s="121">
        <v>43.07692307692308</v>
      </c>
      <c r="E260" s="121">
        <v>36.470588235294116</v>
      </c>
    </row>
    <row r="261" spans="1:5" x14ac:dyDescent="0.25">
      <c r="A261" s="2">
        <v>251</v>
      </c>
      <c r="B261" s="4">
        <v>170804130332</v>
      </c>
      <c r="C261" s="121">
        <v>28.46153846153846</v>
      </c>
      <c r="E261" s="121">
        <v>7.0588235294117645</v>
      </c>
    </row>
    <row r="262" spans="1:5" x14ac:dyDescent="0.25">
      <c r="A262" s="2">
        <v>252</v>
      </c>
      <c r="B262" s="4">
        <v>170804130333</v>
      </c>
      <c r="C262" s="121">
        <v>31.53846153846154</v>
      </c>
      <c r="E262" s="121">
        <v>20</v>
      </c>
    </row>
    <row r="263" spans="1:5" x14ac:dyDescent="0.25">
      <c r="A263" s="2">
        <v>253</v>
      </c>
      <c r="B263" s="4">
        <v>170804130334</v>
      </c>
      <c r="C263" s="121">
        <v>31.53846153846154</v>
      </c>
      <c r="E263" s="121">
        <v>32.941176470588232</v>
      </c>
    </row>
    <row r="264" spans="1:5" x14ac:dyDescent="0.25">
      <c r="A264" s="2">
        <v>254</v>
      </c>
      <c r="B264" s="4">
        <v>170804130336</v>
      </c>
      <c r="C264" s="121">
        <v>38.46153846153846</v>
      </c>
      <c r="E264" s="121">
        <v>30</v>
      </c>
    </row>
    <row r="265" spans="1:5" x14ac:dyDescent="0.25">
      <c r="A265" s="2">
        <v>255</v>
      </c>
      <c r="B265" s="4">
        <v>170804130337</v>
      </c>
      <c r="C265" s="121">
        <v>43.07692307692308</v>
      </c>
      <c r="E265" s="121">
        <v>30.588235294117649</v>
      </c>
    </row>
    <row r="266" spans="1:5" x14ac:dyDescent="0.25">
      <c r="A266" s="2">
        <v>256</v>
      </c>
      <c r="B266" s="4">
        <v>170804130338</v>
      </c>
      <c r="C266" s="121">
        <v>36.92307692307692</v>
      </c>
      <c r="E266" s="121">
        <v>32.941176470588232</v>
      </c>
    </row>
    <row r="267" spans="1:5" x14ac:dyDescent="0.25">
      <c r="A267" s="2">
        <v>257</v>
      </c>
      <c r="B267" s="4">
        <v>170804130339</v>
      </c>
      <c r="C267" s="121">
        <v>39.230769230769234</v>
      </c>
      <c r="E267" s="121">
        <v>31.764705882352942</v>
      </c>
    </row>
    <row r="268" spans="1:5" x14ac:dyDescent="0.25">
      <c r="A268" s="2">
        <v>258</v>
      </c>
      <c r="B268" s="4">
        <v>170804130340</v>
      </c>
      <c r="C268" s="121">
        <v>38.46153846153846</v>
      </c>
      <c r="E268" s="121">
        <v>26.470588235294116</v>
      </c>
    </row>
    <row r="269" spans="1:5" x14ac:dyDescent="0.25">
      <c r="A269" s="2">
        <v>259</v>
      </c>
      <c r="B269" s="4">
        <v>170804130341</v>
      </c>
      <c r="C269" s="121">
        <v>43.07692307692308</v>
      </c>
      <c r="E269" s="121">
        <v>35.294117647058826</v>
      </c>
    </row>
    <row r="270" spans="1:5" x14ac:dyDescent="0.25">
      <c r="A270" s="2">
        <v>260</v>
      </c>
      <c r="B270" s="4">
        <v>170804130342</v>
      </c>
      <c r="C270" s="121">
        <v>35.384615384615387</v>
      </c>
      <c r="E270" s="121">
        <v>32.352941176470587</v>
      </c>
    </row>
    <row r="271" spans="1:5" x14ac:dyDescent="0.25">
      <c r="A271" s="2">
        <v>261</v>
      </c>
      <c r="B271" s="4">
        <v>170804130343</v>
      </c>
      <c r="C271" s="121">
        <v>42.307692307692307</v>
      </c>
      <c r="E271" s="121">
        <v>37.058823529411768</v>
      </c>
    </row>
    <row r="272" spans="1:5" x14ac:dyDescent="0.25">
      <c r="A272" s="2">
        <v>262</v>
      </c>
      <c r="B272" s="4">
        <v>170804130344</v>
      </c>
      <c r="C272" s="121">
        <v>31.53846153846154</v>
      </c>
      <c r="E272" s="121">
        <v>27.647058823529413</v>
      </c>
    </row>
    <row r="273" spans="1:5" x14ac:dyDescent="0.25">
      <c r="A273" s="2">
        <v>263</v>
      </c>
      <c r="B273" s="4">
        <v>170804130345</v>
      </c>
      <c r="C273" s="121">
        <v>28.46153846153846</v>
      </c>
      <c r="E273" s="121">
        <v>18.235294117647058</v>
      </c>
    </row>
    <row r="274" spans="1:5" x14ac:dyDescent="0.25">
      <c r="A274" s="2">
        <v>264</v>
      </c>
      <c r="B274" s="4">
        <v>170804130346</v>
      </c>
      <c r="C274" s="121">
        <v>41.53846153846154</v>
      </c>
      <c r="E274" s="121">
        <v>27.647058823529413</v>
      </c>
    </row>
    <row r="275" spans="1:5" x14ac:dyDescent="0.25">
      <c r="A275" s="2">
        <v>265</v>
      </c>
      <c r="B275" s="4">
        <v>170804130347</v>
      </c>
      <c r="C275" s="121">
        <v>39.230769230769234</v>
      </c>
      <c r="E275" s="121">
        <v>29.411764705882351</v>
      </c>
    </row>
    <row r="276" spans="1:5" x14ac:dyDescent="0.25">
      <c r="A276" s="2">
        <v>266</v>
      </c>
      <c r="B276" s="4">
        <v>170804130348</v>
      </c>
      <c r="C276" s="121">
        <v>35.384615384615387</v>
      </c>
      <c r="E276" s="121">
        <v>25.882352941176471</v>
      </c>
    </row>
    <row r="277" spans="1:5" x14ac:dyDescent="0.25">
      <c r="A277" s="2">
        <v>267</v>
      </c>
      <c r="B277" s="4">
        <v>170804130349</v>
      </c>
      <c r="C277" s="121">
        <v>43.846153846153847</v>
      </c>
      <c r="E277" s="121">
        <v>38.823529411764703</v>
      </c>
    </row>
    <row r="278" spans="1:5" x14ac:dyDescent="0.25">
      <c r="A278" s="2">
        <v>268</v>
      </c>
      <c r="B278" s="4">
        <v>170804130350</v>
      </c>
      <c r="C278" s="121">
        <v>46.92307692307692</v>
      </c>
      <c r="E278" s="121">
        <v>32.941176470588232</v>
      </c>
    </row>
    <row r="279" spans="1:5" x14ac:dyDescent="0.25">
      <c r="A279" s="2">
        <v>269</v>
      </c>
      <c r="B279" s="4">
        <v>170804130351</v>
      </c>
      <c r="C279" s="121">
        <v>40.769230769230766</v>
      </c>
      <c r="E279" s="121">
        <v>33.529411764705884</v>
      </c>
    </row>
    <row r="280" spans="1:5" x14ac:dyDescent="0.25">
      <c r="A280" s="2">
        <v>270</v>
      </c>
      <c r="B280" s="4">
        <v>170804130353</v>
      </c>
      <c r="C280" s="121">
        <v>31.53846153846154</v>
      </c>
      <c r="E280" s="121">
        <v>27.647058823529413</v>
      </c>
    </row>
    <row r="281" spans="1:5" x14ac:dyDescent="0.25">
      <c r="A281" s="2">
        <v>271</v>
      </c>
      <c r="B281" s="4">
        <v>170804130354</v>
      </c>
      <c r="C281" s="121">
        <v>36.153846153846153</v>
      </c>
      <c r="E281" s="121">
        <v>31.176470588235293</v>
      </c>
    </row>
    <row r="282" spans="1:5" x14ac:dyDescent="0.25">
      <c r="A282" s="2">
        <v>272</v>
      </c>
      <c r="B282" s="4">
        <v>170804130356</v>
      </c>
      <c r="C282" s="121">
        <v>43.846153846153847</v>
      </c>
      <c r="E282" s="121">
        <v>39.411764705882355</v>
      </c>
    </row>
    <row r="283" spans="1:5" x14ac:dyDescent="0.25">
      <c r="A283" s="2">
        <v>273</v>
      </c>
      <c r="B283" s="4">
        <v>170804130357</v>
      </c>
      <c r="C283" s="121">
        <v>34.615384615384613</v>
      </c>
      <c r="E283" s="121">
        <v>28.235294117647058</v>
      </c>
    </row>
    <row r="284" spans="1:5" x14ac:dyDescent="0.25">
      <c r="A284" s="2">
        <v>274</v>
      </c>
      <c r="B284" s="4">
        <v>170804130358</v>
      </c>
      <c r="C284" s="121">
        <v>34.615384615384613</v>
      </c>
      <c r="E284" s="121">
        <v>30.588235294117649</v>
      </c>
    </row>
    <row r="285" spans="1:5" x14ac:dyDescent="0.25">
      <c r="A285" s="2">
        <v>275</v>
      </c>
      <c r="B285" s="4">
        <v>170804130359</v>
      </c>
      <c r="C285" s="121">
        <v>44.615384615384613</v>
      </c>
      <c r="E285" s="121">
        <v>33.529411764705884</v>
      </c>
    </row>
    <row r="286" spans="1:5" x14ac:dyDescent="0.25">
      <c r="A286" s="2">
        <v>276</v>
      </c>
      <c r="B286" s="4">
        <v>170804130360</v>
      </c>
      <c r="C286" s="121">
        <v>46.92307692307692</v>
      </c>
      <c r="E286" s="121">
        <v>40</v>
      </c>
    </row>
    <row r="287" spans="1:5" x14ac:dyDescent="0.25">
      <c r="A287" s="2">
        <v>277</v>
      </c>
      <c r="B287" s="4">
        <v>170804130361</v>
      </c>
      <c r="C287" s="121">
        <v>33.846153846153847</v>
      </c>
      <c r="E287" s="121">
        <v>29.411764705882351</v>
      </c>
    </row>
    <row r="288" spans="1:5" x14ac:dyDescent="0.25">
      <c r="A288" s="2">
        <v>278</v>
      </c>
      <c r="B288" s="4">
        <v>170804130362</v>
      </c>
      <c r="C288" s="121">
        <v>43.07692307692308</v>
      </c>
      <c r="E288" s="121">
        <v>39.411764705882355</v>
      </c>
    </row>
    <row r="289" spans="1:5" x14ac:dyDescent="0.25">
      <c r="A289" s="2">
        <v>279</v>
      </c>
      <c r="B289" s="4">
        <v>170804130363</v>
      </c>
      <c r="C289" s="121">
        <v>36.92307692307692</v>
      </c>
      <c r="E289" s="121">
        <v>31.176470588235293</v>
      </c>
    </row>
    <row r="290" spans="1:5" x14ac:dyDescent="0.25">
      <c r="A290" s="2">
        <v>280</v>
      </c>
      <c r="B290" s="4">
        <v>170804130364</v>
      </c>
      <c r="C290" s="121">
        <v>40.769230769230766</v>
      </c>
      <c r="E290" s="121">
        <v>32.941176470588232</v>
      </c>
    </row>
    <row r="291" spans="1:5" x14ac:dyDescent="0.25">
      <c r="A291" s="2">
        <v>281</v>
      </c>
      <c r="B291" s="4">
        <v>170804130365</v>
      </c>
      <c r="C291" s="121">
        <v>39.230769230769234</v>
      </c>
      <c r="E291" s="121">
        <v>22.941176470588236</v>
      </c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E59E4-08F4-49D0-9810-A0996BFD2544}">
  <dimension ref="A1:T310"/>
  <sheetViews>
    <sheetView topLeftCell="A259" workbookViewId="0">
      <selection activeCell="H15" sqref="H15:T15"/>
    </sheetView>
  </sheetViews>
  <sheetFormatPr defaultRowHeight="15" x14ac:dyDescent="0.25"/>
  <cols>
    <col min="2" max="2" width="16.28515625" customWidth="1"/>
    <col min="5" max="5" width="9.140625" customWidth="1"/>
    <col min="6" max="6" width="11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284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285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270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286</v>
      </c>
      <c r="B5" s="173"/>
      <c r="C5" s="173"/>
      <c r="D5" s="173"/>
      <c r="E5" s="174"/>
      <c r="F5" s="69"/>
      <c r="G5" s="26" t="s">
        <v>38</v>
      </c>
      <c r="H5" s="40">
        <f>D12</f>
        <v>98.134328358208961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74.253731343283576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86.194029850746261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63" t="s">
        <v>18</v>
      </c>
      <c r="I10" s="63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42</v>
      </c>
      <c r="D11" s="3">
        <f>COUNTIF(C11:C278,"&gt;="&amp;D10)</f>
        <v>263</v>
      </c>
      <c r="E11" s="121">
        <v>48</v>
      </c>
      <c r="F11" s="95">
        <f>COUNTIF(E11:E278,"&gt;="&amp;F10)</f>
        <v>250</v>
      </c>
      <c r="G11" s="108" t="s">
        <v>5</v>
      </c>
      <c r="H11" s="26">
        <v>1</v>
      </c>
      <c r="I11" s="26">
        <v>1</v>
      </c>
      <c r="J11" s="17">
        <v>2</v>
      </c>
      <c r="K11" s="17"/>
      <c r="L11" s="17">
        <v>1</v>
      </c>
      <c r="M11" s="17">
        <v>2</v>
      </c>
      <c r="N11" s="17">
        <v>3</v>
      </c>
      <c r="O11" s="17">
        <v>2</v>
      </c>
      <c r="P11" s="17">
        <v>2</v>
      </c>
      <c r="Q11" s="17"/>
      <c r="R11" s="17">
        <v>2</v>
      </c>
      <c r="S11" s="17"/>
      <c r="T11" s="26"/>
    </row>
    <row r="12" spans="1:20" ht="15.75" x14ac:dyDescent="0.25">
      <c r="A12" s="2">
        <v>2</v>
      </c>
      <c r="B12" s="4">
        <v>170804130004</v>
      </c>
      <c r="C12" s="121">
        <v>39</v>
      </c>
      <c r="D12" s="96">
        <f>(263/268)*100</f>
        <v>98.134328358208961</v>
      </c>
      <c r="E12" s="121">
        <v>49</v>
      </c>
      <c r="F12" s="97">
        <f>(199/268)*100</f>
        <v>74.253731343283576</v>
      </c>
      <c r="G12" s="108" t="s">
        <v>4</v>
      </c>
      <c r="H12" s="62">
        <v>3</v>
      </c>
      <c r="I12" s="62">
        <v>1</v>
      </c>
      <c r="J12" s="17">
        <v>1</v>
      </c>
      <c r="K12" s="17">
        <v>2</v>
      </c>
      <c r="L12" s="17">
        <v>2</v>
      </c>
      <c r="M12" s="17">
        <v>3</v>
      </c>
      <c r="N12" s="17">
        <v>1</v>
      </c>
      <c r="O12" s="17">
        <v>1</v>
      </c>
      <c r="P12" s="17"/>
      <c r="Q12" s="17">
        <v>1</v>
      </c>
      <c r="R12" s="17">
        <v>2</v>
      </c>
      <c r="S12" s="17">
        <v>2</v>
      </c>
      <c r="T12" s="26">
        <v>1</v>
      </c>
    </row>
    <row r="13" spans="1:20" ht="15.75" x14ac:dyDescent="0.25">
      <c r="A13" s="2">
        <v>3</v>
      </c>
      <c r="B13" s="4">
        <v>170804130005</v>
      </c>
      <c r="C13" s="121">
        <v>41</v>
      </c>
      <c r="D13" s="96"/>
      <c r="E13" s="121">
        <v>49</v>
      </c>
      <c r="F13" s="131"/>
      <c r="G13" s="108" t="s">
        <v>3</v>
      </c>
      <c r="H13" s="26"/>
      <c r="I13" s="26">
        <v>2</v>
      </c>
      <c r="J13" s="17">
        <v>3</v>
      </c>
      <c r="K13" s="17">
        <v>1</v>
      </c>
      <c r="L13" s="17"/>
      <c r="M13" s="17">
        <v>2</v>
      </c>
      <c r="N13" s="17"/>
      <c r="O13" s="17">
        <v>2</v>
      </c>
      <c r="P13" s="17">
        <v>2</v>
      </c>
      <c r="Q13" s="17">
        <v>3</v>
      </c>
      <c r="R13" s="17">
        <v>1</v>
      </c>
      <c r="S13" s="17"/>
      <c r="T13" s="26">
        <v>1</v>
      </c>
    </row>
    <row r="14" spans="1:20" ht="15.75" x14ac:dyDescent="0.25">
      <c r="A14" s="2">
        <v>4</v>
      </c>
      <c r="B14" s="4">
        <v>170804130006</v>
      </c>
      <c r="C14" s="121">
        <v>39</v>
      </c>
      <c r="D14" s="3"/>
      <c r="E14" s="121">
        <v>49</v>
      </c>
      <c r="F14" s="109"/>
      <c r="G14" s="101" t="s">
        <v>2</v>
      </c>
      <c r="H14" s="59">
        <f t="shared" ref="H14:T14" si="0">AVERAGE(H11:H13)</f>
        <v>2</v>
      </c>
      <c r="I14" s="59">
        <f t="shared" si="0"/>
        <v>1.3333333333333333</v>
      </c>
      <c r="J14" s="59">
        <f t="shared" si="0"/>
        <v>2</v>
      </c>
      <c r="K14" s="59">
        <f t="shared" si="0"/>
        <v>1.5</v>
      </c>
      <c r="L14" s="59">
        <f t="shared" si="0"/>
        <v>1.5</v>
      </c>
      <c r="M14" s="59">
        <f t="shared" si="0"/>
        <v>2.3333333333333335</v>
      </c>
      <c r="N14" s="59">
        <f t="shared" si="0"/>
        <v>2</v>
      </c>
      <c r="O14" s="59">
        <f t="shared" si="0"/>
        <v>1.6666666666666667</v>
      </c>
      <c r="P14" s="59">
        <f t="shared" si="0"/>
        <v>2</v>
      </c>
      <c r="Q14" s="59">
        <f t="shared" si="0"/>
        <v>2</v>
      </c>
      <c r="R14" s="59">
        <f t="shared" si="0"/>
        <v>1.6666666666666667</v>
      </c>
      <c r="S14" s="59">
        <f t="shared" si="0"/>
        <v>2</v>
      </c>
      <c r="T14" s="59">
        <f t="shared" si="0"/>
        <v>1</v>
      </c>
    </row>
    <row r="15" spans="1:20" ht="15.75" x14ac:dyDescent="0.25">
      <c r="A15" s="2">
        <v>5</v>
      </c>
      <c r="B15" s="4">
        <v>170804130009</v>
      </c>
      <c r="C15" s="121">
        <v>43</v>
      </c>
      <c r="D15" s="3"/>
      <c r="E15" s="121">
        <v>47</v>
      </c>
      <c r="F15" s="109"/>
      <c r="G15" s="102" t="s">
        <v>1</v>
      </c>
      <c r="H15" s="103">
        <f>(89.14)*H14/100</f>
        <v>1.7827999999999999</v>
      </c>
      <c r="I15" s="103">
        <f t="shared" ref="I15:T15" si="1">(89.14)*I14/100</f>
        <v>1.1885333333333332</v>
      </c>
      <c r="J15" s="103">
        <f t="shared" si="1"/>
        <v>1.7827999999999999</v>
      </c>
      <c r="K15" s="103">
        <f t="shared" si="1"/>
        <v>1.3371000000000002</v>
      </c>
      <c r="L15" s="103">
        <f t="shared" si="1"/>
        <v>1.3371000000000002</v>
      </c>
      <c r="M15" s="103">
        <f t="shared" si="1"/>
        <v>2.0799333333333334</v>
      </c>
      <c r="N15" s="103">
        <f t="shared" si="1"/>
        <v>1.7827999999999999</v>
      </c>
      <c r="O15" s="103">
        <f t="shared" si="1"/>
        <v>1.4856666666666667</v>
      </c>
      <c r="P15" s="103">
        <f t="shared" si="1"/>
        <v>1.7827999999999999</v>
      </c>
      <c r="Q15" s="103">
        <f t="shared" si="1"/>
        <v>1.7827999999999999</v>
      </c>
      <c r="R15" s="103">
        <f t="shared" si="1"/>
        <v>1.4856666666666667</v>
      </c>
      <c r="S15" s="103">
        <f t="shared" si="1"/>
        <v>1.7827999999999999</v>
      </c>
      <c r="T15" s="103">
        <f t="shared" si="1"/>
        <v>0.89139999999999997</v>
      </c>
    </row>
    <row r="16" spans="1:20" x14ac:dyDescent="0.25">
      <c r="A16" s="2">
        <v>6</v>
      </c>
      <c r="B16" s="4">
        <v>170804130010</v>
      </c>
      <c r="C16" s="121">
        <v>42</v>
      </c>
      <c r="D16" s="3"/>
      <c r="E16" s="121">
        <v>34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170804130012</v>
      </c>
      <c r="C17" s="121">
        <v>38</v>
      </c>
      <c r="D17" s="3"/>
      <c r="E17" s="121">
        <v>49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170804130017</v>
      </c>
      <c r="C18" s="121">
        <v>36</v>
      </c>
      <c r="D18" s="3"/>
      <c r="E18" s="121">
        <v>34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170804130021</v>
      </c>
      <c r="C19" s="121">
        <v>32</v>
      </c>
      <c r="D19" s="3"/>
      <c r="E19" s="121">
        <v>42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170804130022</v>
      </c>
      <c r="C20" s="121">
        <v>33</v>
      </c>
      <c r="D20" s="3"/>
      <c r="E20" s="121">
        <v>34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170804130027</v>
      </c>
      <c r="C21" s="121">
        <v>32</v>
      </c>
      <c r="D21" s="3"/>
      <c r="E21" s="121">
        <v>52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170804130028</v>
      </c>
      <c r="C22" s="121">
        <v>39</v>
      </c>
      <c r="D22" s="3"/>
      <c r="E22" s="121">
        <v>50</v>
      </c>
      <c r="F22" s="49"/>
      <c r="G22" s="2"/>
      <c r="H22" s="105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170804130031</v>
      </c>
      <c r="C23" s="121">
        <v>37</v>
      </c>
      <c r="D23" s="3"/>
      <c r="E23" s="121">
        <v>42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170804130032</v>
      </c>
      <c r="C24" s="121">
        <v>38</v>
      </c>
      <c r="D24" s="3"/>
      <c r="E24" s="121">
        <v>22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170804130033</v>
      </c>
      <c r="C25" s="121">
        <v>32</v>
      </c>
      <c r="D25" s="3"/>
      <c r="E25" s="121">
        <v>46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170804130036</v>
      </c>
      <c r="C26" s="121">
        <v>40</v>
      </c>
      <c r="D26" s="112"/>
      <c r="E26" s="121">
        <v>52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170804130045</v>
      </c>
      <c r="C27" s="121">
        <v>39</v>
      </c>
      <c r="D27" s="3"/>
      <c r="E27" s="121">
        <v>37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170804130047</v>
      </c>
      <c r="C28" s="121">
        <v>40</v>
      </c>
      <c r="D28" s="3"/>
      <c r="E28" s="121">
        <v>42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170804130048</v>
      </c>
      <c r="C29" s="121">
        <v>41</v>
      </c>
      <c r="D29" s="3"/>
      <c r="E29" s="121">
        <v>45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170804130049</v>
      </c>
      <c r="C30" s="121">
        <v>37</v>
      </c>
      <c r="D30" s="3"/>
      <c r="E30" s="121">
        <v>49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170804130050</v>
      </c>
      <c r="C31" s="121">
        <v>36</v>
      </c>
      <c r="D31" s="3"/>
      <c r="E31" s="121">
        <v>51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170804130051</v>
      </c>
      <c r="C32" s="121">
        <v>39</v>
      </c>
      <c r="D32" s="3"/>
      <c r="E32" s="121">
        <v>45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170804130052</v>
      </c>
      <c r="C33" s="121">
        <v>39</v>
      </c>
      <c r="D33" s="3"/>
      <c r="E33" s="121">
        <v>46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170804130053</v>
      </c>
      <c r="C34" s="121">
        <v>32</v>
      </c>
      <c r="D34" s="3"/>
      <c r="E34" s="121">
        <v>23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170804130054</v>
      </c>
      <c r="C35" s="121">
        <v>41</v>
      </c>
      <c r="D35" s="3"/>
      <c r="E35" s="121">
        <v>47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170804130056</v>
      </c>
      <c r="C36" s="121">
        <v>40</v>
      </c>
      <c r="D36" s="3"/>
      <c r="E36" s="121">
        <v>49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170804130057</v>
      </c>
      <c r="C37" s="121">
        <v>40</v>
      </c>
      <c r="D37" s="3"/>
      <c r="E37" s="121">
        <v>52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170804130058</v>
      </c>
      <c r="C38" s="121">
        <v>33</v>
      </c>
      <c r="D38" s="3"/>
      <c r="E38" s="121">
        <v>49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170804130059</v>
      </c>
      <c r="C39" s="121">
        <v>35</v>
      </c>
      <c r="D39" s="3"/>
      <c r="E39" s="121">
        <v>39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170804130060</v>
      </c>
      <c r="C40" s="121">
        <v>37</v>
      </c>
      <c r="D40" s="3"/>
      <c r="E40" s="121">
        <v>22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170804130061</v>
      </c>
      <c r="C41" s="121">
        <v>40</v>
      </c>
      <c r="D41" s="3"/>
      <c r="E41" s="121">
        <v>50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170804130062</v>
      </c>
      <c r="C42" s="121">
        <v>41</v>
      </c>
      <c r="D42" s="3"/>
      <c r="E42" s="121">
        <v>48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170804130063</v>
      </c>
      <c r="C43" s="121">
        <v>40</v>
      </c>
      <c r="D43" s="3"/>
      <c r="E43" s="121">
        <v>53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170804130064</v>
      </c>
      <c r="C44" s="121">
        <v>37</v>
      </c>
      <c r="D44" s="3"/>
      <c r="E44" s="121">
        <v>44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170804130065</v>
      </c>
      <c r="C45" s="121">
        <v>35</v>
      </c>
      <c r="D45" s="3"/>
      <c r="E45" s="121">
        <v>47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170804130066</v>
      </c>
      <c r="C46" s="121">
        <v>40</v>
      </c>
      <c r="D46" s="3"/>
      <c r="E46" s="121">
        <v>52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170804130067</v>
      </c>
      <c r="C47" s="121">
        <v>42</v>
      </c>
      <c r="D47" s="3"/>
      <c r="E47" s="121">
        <v>49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170804130069</v>
      </c>
      <c r="C48" s="121">
        <v>42</v>
      </c>
      <c r="D48" s="3"/>
      <c r="E48" s="121">
        <v>52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170804130071</v>
      </c>
      <c r="C49" s="121">
        <v>41</v>
      </c>
      <c r="D49" s="3"/>
      <c r="E49" s="121">
        <v>48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170804130075</v>
      </c>
      <c r="C50" s="121">
        <v>38</v>
      </c>
      <c r="D50" s="3"/>
      <c r="E50" s="121">
        <v>47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170804130076</v>
      </c>
      <c r="C51" s="121">
        <v>43</v>
      </c>
      <c r="D51" s="3"/>
      <c r="E51" s="121">
        <v>52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170804130077</v>
      </c>
      <c r="C52" s="121">
        <v>41</v>
      </c>
      <c r="D52" s="3"/>
      <c r="E52" s="121">
        <v>53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170804130078</v>
      </c>
      <c r="C53" s="121">
        <v>38</v>
      </c>
      <c r="D53" s="112"/>
      <c r="E53" s="121">
        <v>48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170804130079</v>
      </c>
      <c r="C54" s="121">
        <v>39</v>
      </c>
      <c r="D54" s="112"/>
      <c r="E54" s="121">
        <v>49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170804130080</v>
      </c>
      <c r="C55" s="121">
        <v>40</v>
      </c>
      <c r="D55" s="3"/>
      <c r="E55" s="121">
        <v>49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170804130081</v>
      </c>
      <c r="C56" s="121">
        <v>40</v>
      </c>
      <c r="D56" s="3"/>
      <c r="E56" s="121">
        <v>50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170804130082</v>
      </c>
      <c r="C57" s="121">
        <v>33</v>
      </c>
      <c r="D57" s="3"/>
      <c r="E57" s="121">
        <v>49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170804130083</v>
      </c>
      <c r="C58" s="121">
        <v>40</v>
      </c>
      <c r="D58" s="3"/>
      <c r="E58" s="121">
        <v>50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170804130084</v>
      </c>
      <c r="C59" s="121">
        <v>42</v>
      </c>
      <c r="D59" s="3"/>
      <c r="E59" s="121">
        <v>49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170804130085</v>
      </c>
      <c r="C60" s="121">
        <v>42</v>
      </c>
      <c r="D60" s="3"/>
      <c r="E60" s="121">
        <v>49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170804130086</v>
      </c>
      <c r="C61" s="121">
        <v>39</v>
      </c>
      <c r="D61" s="3"/>
      <c r="E61" s="121">
        <v>43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170804130089</v>
      </c>
      <c r="C62" s="121">
        <v>38</v>
      </c>
      <c r="D62" s="3"/>
      <c r="E62" s="121">
        <v>50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170804130090</v>
      </c>
      <c r="C63" s="121">
        <v>39</v>
      </c>
      <c r="D63" s="3"/>
      <c r="E63" s="121">
        <v>51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170804130091</v>
      </c>
      <c r="C64" s="121">
        <v>38</v>
      </c>
      <c r="D64" s="3"/>
      <c r="E64" s="121">
        <v>45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170804130092</v>
      </c>
      <c r="C65" s="121">
        <v>40</v>
      </c>
      <c r="D65" s="3"/>
      <c r="E65" s="121">
        <v>52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170804130094</v>
      </c>
      <c r="C66" s="121">
        <v>28</v>
      </c>
      <c r="D66" s="3"/>
      <c r="E66" s="121">
        <v>47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170804130097</v>
      </c>
      <c r="C67" s="121">
        <v>40</v>
      </c>
      <c r="D67" s="3"/>
      <c r="E67" s="121">
        <v>40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170804130099</v>
      </c>
      <c r="C68" s="121">
        <v>39</v>
      </c>
      <c r="D68" s="3"/>
      <c r="E68" s="121">
        <v>50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170804130101</v>
      </c>
      <c r="C69" s="121">
        <v>36</v>
      </c>
      <c r="D69" s="3"/>
      <c r="E69" s="121">
        <v>40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170804130102</v>
      </c>
      <c r="C70" s="121">
        <v>41</v>
      </c>
      <c r="D70" s="3"/>
      <c r="E70" s="121">
        <v>53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170804130103</v>
      </c>
      <c r="C71" s="121">
        <v>39</v>
      </c>
      <c r="D71" s="3"/>
      <c r="E71" s="121">
        <v>50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170804130104</v>
      </c>
      <c r="C72" s="121">
        <v>40</v>
      </c>
      <c r="D72" s="3"/>
      <c r="E72" s="121">
        <v>50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170804130105</v>
      </c>
      <c r="C73" s="121">
        <v>39</v>
      </c>
      <c r="D73" s="3"/>
      <c r="E73" s="121">
        <v>49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170804130106</v>
      </c>
      <c r="C74" s="121">
        <v>40</v>
      </c>
      <c r="D74" s="3"/>
      <c r="E74" s="121">
        <v>53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170804130107</v>
      </c>
      <c r="C75" s="121">
        <v>43</v>
      </c>
      <c r="D75" s="3"/>
      <c r="E75" s="121">
        <v>51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170804130108</v>
      </c>
      <c r="C76" s="121">
        <v>40</v>
      </c>
      <c r="D76" s="3"/>
      <c r="E76" s="121">
        <v>51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170804130109</v>
      </c>
      <c r="C77" s="121">
        <v>36</v>
      </c>
      <c r="D77" s="3"/>
      <c r="E77" s="121">
        <v>37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170804130110</v>
      </c>
      <c r="C78" s="121">
        <v>38</v>
      </c>
      <c r="D78" s="3"/>
      <c r="E78" s="121">
        <v>43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170804130112</v>
      </c>
      <c r="C79" s="121">
        <v>41</v>
      </c>
      <c r="D79" s="3"/>
      <c r="E79" s="121">
        <v>52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170804130113</v>
      </c>
      <c r="C80" s="121">
        <v>31</v>
      </c>
      <c r="D80" s="3"/>
      <c r="E80" s="121">
        <v>49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170804130117</v>
      </c>
      <c r="C81" s="121">
        <v>41</v>
      </c>
      <c r="D81" s="112"/>
      <c r="E81" s="121">
        <v>53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170804130118</v>
      </c>
      <c r="C82" s="121">
        <v>38</v>
      </c>
      <c r="D82" s="112"/>
      <c r="E82" s="121">
        <v>47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170804130119</v>
      </c>
      <c r="C83" s="121">
        <v>38</v>
      </c>
      <c r="D83" s="3"/>
      <c r="E83" s="121">
        <v>47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170804130120</v>
      </c>
      <c r="C84" s="121">
        <v>40</v>
      </c>
      <c r="D84" s="5"/>
      <c r="E84" s="121">
        <v>41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170804130123</v>
      </c>
      <c r="C85" s="121">
        <v>30</v>
      </c>
      <c r="D85" s="115"/>
      <c r="E85" s="121">
        <v>41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170804130124</v>
      </c>
      <c r="C86" s="121">
        <v>33</v>
      </c>
      <c r="D86" s="5"/>
      <c r="E86" s="121">
        <v>43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170804130125</v>
      </c>
      <c r="C87" s="121">
        <v>42</v>
      </c>
      <c r="D87" s="116"/>
      <c r="E87" s="121">
        <v>50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170804130126</v>
      </c>
      <c r="C88" s="121">
        <v>43</v>
      </c>
      <c r="D88" s="5"/>
      <c r="E88" s="121">
        <v>51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170804130127</v>
      </c>
      <c r="C89" s="121">
        <v>37</v>
      </c>
      <c r="D89" s="5"/>
      <c r="E89" s="121">
        <v>45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170804130128</v>
      </c>
      <c r="C90" s="121">
        <v>39</v>
      </c>
      <c r="D90" s="5"/>
      <c r="E90" s="121">
        <v>53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170804130131</v>
      </c>
      <c r="C91" s="121">
        <v>36</v>
      </c>
      <c r="D91" s="5"/>
      <c r="E91" s="121">
        <v>36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170804130132</v>
      </c>
      <c r="C92" s="121">
        <v>32</v>
      </c>
      <c r="D92" s="5"/>
      <c r="E92" s="121">
        <v>37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170804130133</v>
      </c>
      <c r="C93" s="121">
        <v>40</v>
      </c>
      <c r="D93" s="5"/>
      <c r="E93" s="121">
        <v>49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170804130134</v>
      </c>
      <c r="C94" s="121">
        <v>40</v>
      </c>
      <c r="D94" s="5"/>
      <c r="E94" s="121">
        <v>45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170804130136</v>
      </c>
      <c r="C95" s="121">
        <v>36</v>
      </c>
      <c r="D95" s="5"/>
      <c r="E95" s="121">
        <v>50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170804130137</v>
      </c>
      <c r="C96" s="121">
        <v>42</v>
      </c>
      <c r="D96" s="5"/>
      <c r="E96" s="121">
        <v>47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170804130139</v>
      </c>
      <c r="C97" s="121">
        <v>43</v>
      </c>
      <c r="D97" s="5"/>
      <c r="E97" s="121">
        <v>46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170804130140</v>
      </c>
      <c r="C98" s="121">
        <v>41</v>
      </c>
      <c r="D98" s="5"/>
      <c r="E98" s="121">
        <v>51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170804130142</v>
      </c>
      <c r="C99" s="121">
        <v>39</v>
      </c>
      <c r="D99" s="5"/>
      <c r="E99" s="121">
        <v>45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170804130143</v>
      </c>
      <c r="C100" s="121">
        <v>39</v>
      </c>
      <c r="D100" s="5"/>
      <c r="E100" s="121">
        <v>51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170804130144</v>
      </c>
      <c r="C101" s="121">
        <v>35</v>
      </c>
      <c r="D101" s="5"/>
      <c r="E101" s="121">
        <v>47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170804130145</v>
      </c>
      <c r="C102" s="121">
        <v>40</v>
      </c>
      <c r="D102" s="5"/>
      <c r="E102" s="121">
        <v>50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170804130146</v>
      </c>
      <c r="C103" s="121">
        <v>38</v>
      </c>
      <c r="D103" s="5"/>
      <c r="E103" s="121">
        <v>50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170804130147</v>
      </c>
      <c r="C104" s="121">
        <v>44</v>
      </c>
      <c r="D104" s="2"/>
      <c r="E104" s="121">
        <v>49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170804130148</v>
      </c>
      <c r="C105" s="121">
        <v>32</v>
      </c>
      <c r="D105" s="2"/>
      <c r="E105" s="121">
        <v>46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170804130149</v>
      </c>
      <c r="C106" s="121">
        <v>35</v>
      </c>
      <c r="D106" s="2"/>
      <c r="E106" s="121">
        <v>47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170804130150</v>
      </c>
      <c r="C107" s="121">
        <v>38</v>
      </c>
      <c r="D107" s="2"/>
      <c r="E107" s="121">
        <v>41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170804130151</v>
      </c>
      <c r="C108" s="121">
        <v>40</v>
      </c>
      <c r="D108" s="2"/>
      <c r="E108" s="121">
        <v>41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170804130152</v>
      </c>
      <c r="C109" s="121">
        <v>40</v>
      </c>
      <c r="D109" s="2"/>
      <c r="E109" s="121">
        <v>51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170804130154</v>
      </c>
      <c r="C110" s="121">
        <v>39</v>
      </c>
      <c r="D110" s="2"/>
      <c r="E110" s="121">
        <v>50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170804130155</v>
      </c>
      <c r="C111" s="121">
        <v>41</v>
      </c>
      <c r="D111" s="2"/>
      <c r="E111" s="121">
        <v>50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170804130157</v>
      </c>
      <c r="C112" s="121">
        <v>37</v>
      </c>
      <c r="D112" s="2"/>
      <c r="E112" s="121">
        <v>34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170804130158</v>
      </c>
      <c r="C113" s="121">
        <v>32</v>
      </c>
      <c r="D113" s="2"/>
      <c r="E113" s="121">
        <v>29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170804130159</v>
      </c>
      <c r="C114" s="121">
        <v>36</v>
      </c>
      <c r="D114" s="2"/>
      <c r="E114" s="121">
        <v>36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170804130160</v>
      </c>
      <c r="C115" s="121">
        <v>39</v>
      </c>
      <c r="D115" s="2"/>
      <c r="E115" s="121">
        <v>53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170804130161</v>
      </c>
      <c r="C116" s="121">
        <v>35</v>
      </c>
      <c r="D116" s="2"/>
      <c r="E116" s="121">
        <v>0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170804130162</v>
      </c>
      <c r="C117" s="121">
        <v>42</v>
      </c>
      <c r="D117" s="2"/>
      <c r="E117" s="121">
        <v>48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170804130163</v>
      </c>
      <c r="C118" s="121">
        <v>41</v>
      </c>
      <c r="D118" s="2"/>
      <c r="E118" s="121">
        <v>44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170804130167</v>
      </c>
      <c r="C119" s="121">
        <v>42</v>
      </c>
      <c r="D119" s="2"/>
      <c r="E119" s="121">
        <v>48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170804130168</v>
      </c>
      <c r="C120" s="121">
        <v>41</v>
      </c>
      <c r="D120" s="2"/>
      <c r="E120" s="121">
        <v>34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170804130169</v>
      </c>
      <c r="C121" s="121">
        <v>42</v>
      </c>
      <c r="D121" s="2"/>
      <c r="E121" s="121">
        <v>48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170804130171</v>
      </c>
      <c r="C122" s="121">
        <v>32</v>
      </c>
      <c r="D122" s="2"/>
      <c r="E122" s="121">
        <v>21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170804130172</v>
      </c>
      <c r="C123" s="121">
        <v>36</v>
      </c>
      <c r="D123" s="2"/>
      <c r="E123" s="121">
        <v>52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170804130173</v>
      </c>
      <c r="C124" s="121">
        <v>40</v>
      </c>
      <c r="D124" s="2"/>
      <c r="E124" s="121">
        <v>44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>
        <v>170804130174</v>
      </c>
      <c r="C125" s="121">
        <v>39</v>
      </c>
      <c r="D125" s="2"/>
      <c r="E125" s="121">
        <v>40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>
        <v>170804130176</v>
      </c>
      <c r="C126" s="121">
        <v>41</v>
      </c>
      <c r="D126" s="2"/>
      <c r="E126" s="121">
        <v>53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>
        <v>170804130177</v>
      </c>
      <c r="C127" s="121">
        <v>44</v>
      </c>
      <c r="D127" s="2"/>
      <c r="E127" s="121">
        <v>53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>
        <v>170804130178</v>
      </c>
      <c r="C128" s="121">
        <v>40</v>
      </c>
      <c r="D128" s="2"/>
      <c r="E128" s="121">
        <v>35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>
        <v>170804130179</v>
      </c>
      <c r="C129" s="121">
        <v>29</v>
      </c>
      <c r="D129" s="2"/>
      <c r="E129" s="121">
        <v>22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>
        <v>170804130180</v>
      </c>
      <c r="C130" s="121">
        <v>42</v>
      </c>
      <c r="D130" s="2"/>
      <c r="E130" s="121">
        <v>48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>
        <v>170804130181</v>
      </c>
      <c r="C131" s="121">
        <v>40</v>
      </c>
      <c r="D131" s="2"/>
      <c r="E131" s="121">
        <v>49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>
        <v>170804130185</v>
      </c>
      <c r="C132" s="121">
        <v>43</v>
      </c>
      <c r="D132" s="2"/>
      <c r="E132" s="121">
        <v>53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>
        <v>170804130186</v>
      </c>
      <c r="C133" s="121">
        <v>43</v>
      </c>
      <c r="D133" s="2"/>
      <c r="E133" s="121">
        <v>51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>
        <v>170804130187</v>
      </c>
      <c r="C134" s="121">
        <v>38</v>
      </c>
      <c r="D134" s="2"/>
      <c r="E134" s="121">
        <v>48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>
        <v>170804130188</v>
      </c>
      <c r="C135" s="121">
        <v>40</v>
      </c>
      <c r="D135" s="2"/>
      <c r="E135" s="121">
        <v>51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>
        <v>170804130189</v>
      </c>
      <c r="C136" s="121">
        <v>43</v>
      </c>
      <c r="D136" s="2"/>
      <c r="E136" s="121">
        <v>53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>
        <v>170804130190</v>
      </c>
      <c r="C137" s="121">
        <v>44</v>
      </c>
      <c r="D137" s="2"/>
      <c r="E137" s="121">
        <v>52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>
        <v>170804130191</v>
      </c>
      <c r="C138" s="121">
        <v>41</v>
      </c>
      <c r="D138" s="2"/>
      <c r="E138" s="121">
        <v>49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>
        <v>170804130192</v>
      </c>
      <c r="C139" s="121">
        <v>32</v>
      </c>
      <c r="D139" s="2"/>
      <c r="E139" s="121">
        <v>39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>
        <v>170804130195</v>
      </c>
      <c r="C140" s="121">
        <v>43</v>
      </c>
      <c r="D140" s="2"/>
      <c r="E140" s="121">
        <v>53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>
        <v>170804130196</v>
      </c>
      <c r="C141" s="121">
        <v>34</v>
      </c>
      <c r="D141" s="2"/>
      <c r="E141" s="121">
        <v>45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>
        <v>170804130197</v>
      </c>
      <c r="C142" s="121">
        <v>34</v>
      </c>
      <c r="D142" s="2"/>
      <c r="E142" s="121">
        <v>0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>
        <v>170804130198</v>
      </c>
      <c r="C143" s="121">
        <v>38</v>
      </c>
      <c r="D143" s="2"/>
      <c r="E143" s="121">
        <v>31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>
        <v>170804130199</v>
      </c>
      <c r="C144" s="121">
        <v>38</v>
      </c>
      <c r="D144" s="2"/>
      <c r="E144" s="121">
        <v>50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>
        <v>170804130200</v>
      </c>
      <c r="C145" s="121">
        <v>42</v>
      </c>
      <c r="D145" s="2"/>
      <c r="E145" s="121">
        <v>51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>
        <v>170804130202</v>
      </c>
      <c r="C146" s="121">
        <v>40</v>
      </c>
      <c r="D146" s="2"/>
      <c r="E146" s="121">
        <v>52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>
        <v>170804130203</v>
      </c>
      <c r="C147" s="121">
        <v>43</v>
      </c>
      <c r="D147" s="2"/>
      <c r="E147" s="121">
        <v>48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>
        <v>170804130204</v>
      </c>
      <c r="C148" s="121">
        <v>41</v>
      </c>
      <c r="D148" s="2"/>
      <c r="E148" s="121">
        <v>51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>
        <v>170804130205</v>
      </c>
      <c r="C149" s="121">
        <v>39</v>
      </c>
      <c r="D149" s="2"/>
      <c r="E149" s="121">
        <v>42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>
        <v>170804130206</v>
      </c>
      <c r="C150" s="121">
        <v>39</v>
      </c>
      <c r="D150" s="2"/>
      <c r="E150" s="121">
        <v>51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>
        <v>170804130207</v>
      </c>
      <c r="C151" s="121">
        <v>44</v>
      </c>
      <c r="D151" s="2"/>
      <c r="E151" s="121">
        <v>52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>
        <v>170804130208</v>
      </c>
      <c r="C152" s="121">
        <v>44</v>
      </c>
      <c r="D152" s="2"/>
      <c r="E152" s="121">
        <v>45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>
        <v>170804130209</v>
      </c>
      <c r="C153" s="121">
        <v>43</v>
      </c>
      <c r="D153" s="2"/>
      <c r="E153" s="121">
        <v>51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>
        <v>170804130211</v>
      </c>
      <c r="C154" s="121">
        <v>42</v>
      </c>
      <c r="D154" s="2"/>
      <c r="E154" s="121">
        <v>52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>
        <v>170804130212</v>
      </c>
      <c r="C155" s="121">
        <v>41</v>
      </c>
      <c r="D155" s="2"/>
      <c r="E155" s="121">
        <v>48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>
        <v>170804130213</v>
      </c>
      <c r="C156" s="121">
        <v>42</v>
      </c>
      <c r="D156" s="2"/>
      <c r="E156" s="121">
        <v>50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>
        <v>170804130214</v>
      </c>
      <c r="C157" s="121">
        <v>40</v>
      </c>
      <c r="D157" s="2"/>
      <c r="E157" s="121">
        <v>52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>
        <v>170804130216</v>
      </c>
      <c r="C158" s="121">
        <v>43</v>
      </c>
      <c r="D158" s="2"/>
      <c r="E158" s="121">
        <v>51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>
        <v>170804130217</v>
      </c>
      <c r="C159" s="121">
        <v>39</v>
      </c>
      <c r="D159" s="2"/>
      <c r="E159" s="121">
        <v>50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>
        <v>170804130218</v>
      </c>
      <c r="C160" s="121">
        <v>40</v>
      </c>
      <c r="D160" s="2"/>
      <c r="E160" s="121">
        <v>50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>
        <v>170804130220</v>
      </c>
      <c r="C161" s="121">
        <v>40</v>
      </c>
      <c r="D161" s="2"/>
      <c r="E161" s="121">
        <v>50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>
        <v>170804130221</v>
      </c>
      <c r="C162" s="121">
        <v>43</v>
      </c>
      <c r="D162" s="2"/>
      <c r="E162" s="121">
        <v>49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>
        <v>170804130222</v>
      </c>
      <c r="C163" s="121">
        <v>42</v>
      </c>
      <c r="D163" s="2"/>
      <c r="E163" s="121">
        <v>47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>
        <v>170804130223</v>
      </c>
      <c r="C164" s="121">
        <v>42</v>
      </c>
      <c r="D164" s="2"/>
      <c r="E164" s="121">
        <v>47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>
        <v>170804130224</v>
      </c>
      <c r="C165" s="121">
        <v>42</v>
      </c>
      <c r="D165" s="2"/>
      <c r="E165" s="121">
        <v>53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>
        <v>170804130226</v>
      </c>
      <c r="C166" s="121">
        <v>35</v>
      </c>
      <c r="D166" s="2"/>
      <c r="E166" s="121">
        <v>51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>
        <v>170804130227</v>
      </c>
      <c r="C167" s="121">
        <v>37</v>
      </c>
      <c r="D167" s="2"/>
      <c r="E167" s="121">
        <v>42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>
        <v>170804130229</v>
      </c>
      <c r="C168" s="121">
        <v>43</v>
      </c>
      <c r="D168" s="2"/>
      <c r="E168" s="121">
        <v>48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>
        <v>170804130231</v>
      </c>
      <c r="C169" s="121">
        <v>35</v>
      </c>
      <c r="D169" s="2"/>
      <c r="E169" s="121">
        <v>49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>
        <v>170804130233</v>
      </c>
      <c r="C170" s="121">
        <v>43</v>
      </c>
      <c r="D170" s="2"/>
      <c r="E170" s="121">
        <v>49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>
        <v>170804130234</v>
      </c>
      <c r="C171" s="121">
        <v>43</v>
      </c>
      <c r="D171" s="2"/>
      <c r="E171" s="121">
        <v>42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>
        <v>170804130241</v>
      </c>
      <c r="C172" s="121">
        <v>34</v>
      </c>
      <c r="D172" s="2"/>
      <c r="E172" s="121">
        <v>34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>
        <v>170804130242</v>
      </c>
      <c r="C173" s="121">
        <v>37</v>
      </c>
      <c r="D173" s="2"/>
      <c r="E173" s="121">
        <v>51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>
        <v>170804130243</v>
      </c>
      <c r="C174" s="121">
        <v>33</v>
      </c>
      <c r="D174" s="2"/>
      <c r="E174" s="121">
        <v>51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>
        <v>170804130244</v>
      </c>
      <c r="C175" s="121">
        <v>38</v>
      </c>
      <c r="D175" s="2"/>
      <c r="E175" s="121">
        <v>51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>
        <v>170804130245</v>
      </c>
      <c r="C176" s="121">
        <v>35</v>
      </c>
      <c r="D176" s="2"/>
      <c r="E176" s="121">
        <v>48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>
        <v>170804130246</v>
      </c>
      <c r="C177" s="121">
        <v>30</v>
      </c>
      <c r="D177" s="2"/>
      <c r="E177" s="121">
        <v>30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>
        <v>170804130247</v>
      </c>
      <c r="C178" s="121">
        <v>36</v>
      </c>
      <c r="D178" s="2"/>
      <c r="E178" s="121">
        <v>39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>
        <v>170804130248</v>
      </c>
      <c r="C179" s="121">
        <v>40</v>
      </c>
      <c r="D179" s="2"/>
      <c r="E179" s="121">
        <v>50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>
        <v>170804130249</v>
      </c>
      <c r="C180" s="121">
        <v>42</v>
      </c>
      <c r="D180" s="2"/>
      <c r="E180" s="121">
        <v>49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>
        <v>170804130250</v>
      </c>
      <c r="C181" s="121">
        <v>26</v>
      </c>
      <c r="D181" s="2"/>
      <c r="E181" s="121">
        <v>42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>
        <v>170804130253</v>
      </c>
      <c r="C182" s="121">
        <v>33</v>
      </c>
      <c r="D182" s="2"/>
      <c r="E182" s="121">
        <v>42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>
        <v>170804130254</v>
      </c>
      <c r="C183" s="121">
        <v>37</v>
      </c>
      <c r="D183" s="2"/>
      <c r="E183" s="121">
        <v>50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>
        <v>170804130255</v>
      </c>
      <c r="C184" s="121">
        <v>39</v>
      </c>
      <c r="D184" s="2"/>
      <c r="E184" s="121">
        <v>53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>
        <v>170804130256</v>
      </c>
      <c r="C185" s="121">
        <v>41</v>
      </c>
      <c r="D185" s="2"/>
      <c r="E185" s="121">
        <v>52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>
        <v>170804130257</v>
      </c>
      <c r="C186" s="121">
        <v>32</v>
      </c>
      <c r="D186" s="2"/>
      <c r="E186" s="121">
        <v>38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>
        <v>170804130258</v>
      </c>
      <c r="C187" s="121">
        <v>37</v>
      </c>
      <c r="D187" s="2"/>
      <c r="E187" s="121">
        <v>50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>
        <v>170804130259</v>
      </c>
      <c r="C188" s="121">
        <v>33</v>
      </c>
      <c r="D188" s="2"/>
      <c r="E188" s="121">
        <v>51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>
        <v>170804130260</v>
      </c>
      <c r="C189" s="121">
        <v>35</v>
      </c>
      <c r="D189" s="2"/>
      <c r="E189" s="121">
        <v>46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>
        <v>170804130262</v>
      </c>
      <c r="C190" s="121">
        <v>36</v>
      </c>
      <c r="D190" s="2"/>
      <c r="E190" s="121">
        <v>34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>
        <v>170804130263</v>
      </c>
      <c r="C191" s="121">
        <v>34</v>
      </c>
      <c r="D191" s="2"/>
      <c r="E191" s="121">
        <v>37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>
        <v>170804130264</v>
      </c>
      <c r="C192" s="121">
        <v>41</v>
      </c>
      <c r="D192" s="2"/>
      <c r="E192" s="121">
        <v>51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>
        <v>170804130265</v>
      </c>
      <c r="C193" s="121">
        <v>42</v>
      </c>
      <c r="D193" s="2"/>
      <c r="E193" s="121">
        <v>35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>
        <v>170804130266</v>
      </c>
      <c r="C194" s="121">
        <v>35</v>
      </c>
      <c r="D194" s="2"/>
      <c r="E194" s="121">
        <v>49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>
        <v>170804130267</v>
      </c>
      <c r="C195" s="121">
        <v>40</v>
      </c>
      <c r="D195" s="2"/>
      <c r="E195" s="121">
        <v>52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>
        <v>170804130269</v>
      </c>
      <c r="C196" s="121">
        <v>40</v>
      </c>
      <c r="D196" s="2"/>
      <c r="E196" s="121">
        <v>51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>
        <v>170804130270</v>
      </c>
      <c r="C197" s="121">
        <v>40</v>
      </c>
      <c r="D197" s="2"/>
      <c r="E197" s="121">
        <v>47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>
        <v>170804130271</v>
      </c>
      <c r="C198" s="121">
        <v>44</v>
      </c>
      <c r="D198" s="2"/>
      <c r="E198" s="121">
        <v>48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>
        <v>170804130272</v>
      </c>
      <c r="C199" s="121">
        <v>33</v>
      </c>
      <c r="D199" s="2"/>
      <c r="E199" s="121">
        <v>40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>
        <v>170804130273</v>
      </c>
      <c r="C200" s="121">
        <v>44</v>
      </c>
      <c r="D200" s="2"/>
      <c r="E200" s="121">
        <v>50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>
        <v>170804130274</v>
      </c>
      <c r="C201" s="121">
        <v>33</v>
      </c>
      <c r="D201" s="2"/>
      <c r="E201" s="121">
        <v>49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>
        <v>170804130275</v>
      </c>
      <c r="C202" s="121">
        <v>33</v>
      </c>
      <c r="D202" s="2"/>
      <c r="E202" s="121">
        <v>33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>
        <v>170804130276</v>
      </c>
      <c r="C203" s="121">
        <v>35</v>
      </c>
      <c r="D203" s="2"/>
      <c r="E203" s="121">
        <v>42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>
        <v>170804130279</v>
      </c>
      <c r="C204" s="121">
        <v>31</v>
      </c>
      <c r="D204" s="2"/>
      <c r="E204" s="121">
        <v>22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>
        <v>170804130280</v>
      </c>
      <c r="C205" s="121">
        <v>38</v>
      </c>
      <c r="D205" s="2"/>
      <c r="E205" s="121">
        <v>47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>
        <v>170804130281</v>
      </c>
      <c r="C206" s="121">
        <v>39</v>
      </c>
      <c r="D206" s="2"/>
      <c r="E206" s="121">
        <v>48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>
        <v>170804130283</v>
      </c>
      <c r="C207" s="121">
        <v>43</v>
      </c>
      <c r="D207" s="2"/>
      <c r="E207" s="121">
        <v>23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>
        <v>170804130284</v>
      </c>
      <c r="C208" s="121">
        <v>43</v>
      </c>
      <c r="D208" s="2"/>
      <c r="E208" s="121">
        <v>50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>
        <v>170804130285</v>
      </c>
      <c r="C209" s="121">
        <v>39</v>
      </c>
      <c r="D209" s="2"/>
      <c r="E209" s="121">
        <v>52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>
        <v>170804130286</v>
      </c>
      <c r="C210" s="121">
        <v>41</v>
      </c>
      <c r="D210" s="2"/>
      <c r="E210" s="121">
        <v>50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>
        <v>170804130287</v>
      </c>
      <c r="C211" s="121">
        <v>40</v>
      </c>
      <c r="D211" s="2"/>
      <c r="E211" s="121">
        <v>49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>
        <v>170804130288</v>
      </c>
      <c r="C212" s="121">
        <v>37</v>
      </c>
      <c r="D212" s="2"/>
      <c r="E212" s="121">
        <v>48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>
        <v>170804130289</v>
      </c>
      <c r="C213" s="121">
        <v>32</v>
      </c>
      <c r="D213" s="2"/>
      <c r="E213" s="121">
        <v>22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>
        <v>170804130291</v>
      </c>
      <c r="C214" s="121">
        <v>36</v>
      </c>
      <c r="D214" s="2"/>
      <c r="E214" s="121">
        <v>46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>
        <v>170804130292</v>
      </c>
      <c r="C215" s="121">
        <v>41</v>
      </c>
      <c r="D215" s="2"/>
      <c r="E215" s="121">
        <v>51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>
        <v>170804130293</v>
      </c>
      <c r="C216" s="121">
        <v>35</v>
      </c>
      <c r="D216" s="2"/>
      <c r="E216" s="121">
        <v>22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>
        <v>170804130294</v>
      </c>
      <c r="C217" s="121">
        <v>34</v>
      </c>
      <c r="D217" s="2"/>
      <c r="E217" s="121">
        <v>20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>
        <v>170804130295</v>
      </c>
      <c r="C218" s="121">
        <v>36</v>
      </c>
      <c r="D218" s="2"/>
      <c r="E218" s="121">
        <v>46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>
        <v>170804130296</v>
      </c>
      <c r="C219" s="121">
        <v>37</v>
      </c>
      <c r="D219" s="2"/>
      <c r="E219" s="121">
        <v>46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>
        <v>170804130297</v>
      </c>
      <c r="C220" s="121">
        <v>37</v>
      </c>
      <c r="D220" s="2"/>
      <c r="E220" s="121">
        <v>50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>
        <v>170804130298</v>
      </c>
      <c r="C221" s="121">
        <v>29</v>
      </c>
      <c r="D221" s="2"/>
      <c r="E221" s="121">
        <v>32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>
        <v>170804130299</v>
      </c>
      <c r="C222" s="121">
        <v>40</v>
      </c>
      <c r="D222" s="2"/>
      <c r="E222" s="121">
        <v>50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>
        <v>170804130300</v>
      </c>
      <c r="C223" s="121">
        <v>37</v>
      </c>
      <c r="D223" s="2"/>
      <c r="E223" s="121">
        <v>50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>
        <v>170804130302</v>
      </c>
      <c r="C224" s="121">
        <v>36</v>
      </c>
      <c r="D224" s="2"/>
      <c r="E224" s="121">
        <v>40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>
        <v>170804130303</v>
      </c>
      <c r="C225" s="121">
        <v>36</v>
      </c>
      <c r="D225" s="2"/>
      <c r="E225" s="121">
        <v>46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>
        <v>170804130304</v>
      </c>
      <c r="C226" s="121">
        <v>38</v>
      </c>
      <c r="D226" s="2"/>
      <c r="E226" s="121">
        <v>38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>
        <v>170804130306</v>
      </c>
      <c r="C227" s="121">
        <v>39</v>
      </c>
      <c r="D227" s="2"/>
      <c r="E227" s="121">
        <v>50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>
        <v>170804130307</v>
      </c>
      <c r="C228" s="121">
        <v>42</v>
      </c>
      <c r="D228" s="2"/>
      <c r="E228" s="121">
        <v>49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>
        <v>170804130308</v>
      </c>
      <c r="C229" s="121">
        <v>37</v>
      </c>
      <c r="D229" s="2"/>
      <c r="E229" s="121">
        <v>48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>
        <v>170804130309</v>
      </c>
      <c r="C230" s="121">
        <v>37</v>
      </c>
      <c r="D230" s="2"/>
      <c r="E230" s="121">
        <v>47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>
        <v>170804130310</v>
      </c>
      <c r="C231" s="121">
        <v>36</v>
      </c>
      <c r="D231" s="2"/>
      <c r="E231" s="121">
        <v>22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>
        <v>170804130311</v>
      </c>
      <c r="C232" s="121">
        <v>33</v>
      </c>
      <c r="D232" s="2"/>
      <c r="E232" s="121">
        <v>41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>
        <v>170804130312</v>
      </c>
      <c r="C233" s="121">
        <v>36</v>
      </c>
      <c r="D233" s="2"/>
      <c r="E233" s="121">
        <v>44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>
        <v>170804130314</v>
      </c>
      <c r="C234" s="121">
        <v>39</v>
      </c>
      <c r="D234" s="2"/>
      <c r="E234" s="121">
        <v>50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>
        <v>170804130315</v>
      </c>
      <c r="C235" s="121">
        <v>37</v>
      </c>
      <c r="D235" s="2"/>
      <c r="E235" s="121">
        <v>45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>
        <v>170804130317</v>
      </c>
      <c r="C236" s="121">
        <v>42</v>
      </c>
      <c r="D236" s="2"/>
      <c r="E236" s="121">
        <v>50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>
        <v>170804130318</v>
      </c>
      <c r="C237" s="121">
        <v>36</v>
      </c>
      <c r="D237" s="2"/>
      <c r="E237" s="121">
        <v>40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>
        <v>170804130319</v>
      </c>
      <c r="C238" s="121">
        <v>41</v>
      </c>
      <c r="D238" s="2"/>
      <c r="E238" s="121">
        <v>49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>
        <v>170804130320</v>
      </c>
      <c r="C239" s="121">
        <v>39</v>
      </c>
      <c r="D239" s="2"/>
      <c r="E239" s="121">
        <v>22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>
        <v>170804130322</v>
      </c>
      <c r="C240" s="121">
        <v>37</v>
      </c>
      <c r="D240" s="2"/>
      <c r="E240" s="121">
        <v>49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>
        <v>170804130323</v>
      </c>
      <c r="C241" s="121">
        <v>37</v>
      </c>
      <c r="D241" s="2"/>
      <c r="E241" s="121">
        <v>42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>
        <v>170804130324</v>
      </c>
      <c r="C242" s="121">
        <v>39</v>
      </c>
      <c r="D242" s="2"/>
      <c r="E242" s="121">
        <v>48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>
        <v>170804130325</v>
      </c>
      <c r="C243" s="121">
        <v>36</v>
      </c>
      <c r="D243" s="2"/>
      <c r="E243" s="121">
        <v>30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>
        <v>170804130326</v>
      </c>
      <c r="C244" s="121">
        <v>35</v>
      </c>
      <c r="D244" s="2"/>
      <c r="E244" s="121">
        <v>33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>
        <v>170804130327</v>
      </c>
      <c r="C245" s="121">
        <v>38</v>
      </c>
      <c r="D245" s="2"/>
      <c r="E245" s="121">
        <v>40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>
        <v>170804130328</v>
      </c>
      <c r="C246" s="121">
        <v>33</v>
      </c>
      <c r="D246" s="2"/>
      <c r="E246" s="121">
        <v>20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>
        <v>170804130329</v>
      </c>
      <c r="C247" s="121">
        <v>38</v>
      </c>
      <c r="D247" s="2"/>
      <c r="E247" s="121">
        <v>48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>
        <v>170804130330</v>
      </c>
      <c r="C248" s="121">
        <v>39</v>
      </c>
      <c r="D248" s="2"/>
      <c r="E248" s="121">
        <v>49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>
        <v>170804130331</v>
      </c>
      <c r="C249" s="121">
        <v>39</v>
      </c>
      <c r="D249" s="2"/>
      <c r="E249" s="121">
        <v>43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>
        <v>170804130332</v>
      </c>
      <c r="C250" s="121">
        <v>30</v>
      </c>
      <c r="D250" s="2"/>
      <c r="E250" s="121">
        <v>22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>
        <v>170804130333</v>
      </c>
      <c r="C251" s="121">
        <v>33</v>
      </c>
      <c r="D251" s="2"/>
      <c r="E251" s="121">
        <v>50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>
        <v>170804130334</v>
      </c>
      <c r="C252" s="121">
        <v>38</v>
      </c>
      <c r="D252" s="2"/>
      <c r="E252" s="121">
        <v>51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>
        <v>170804130336</v>
      </c>
      <c r="C253" s="121">
        <v>40</v>
      </c>
      <c r="D253" s="2"/>
      <c r="E253" s="121">
        <v>49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>
        <v>170804130337</v>
      </c>
      <c r="C254" s="121">
        <v>37</v>
      </c>
      <c r="D254" s="2"/>
      <c r="E254" s="121">
        <v>46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>
        <v>170804130338</v>
      </c>
      <c r="C255" s="121">
        <v>36</v>
      </c>
      <c r="D255" s="2"/>
      <c r="E255" s="121">
        <v>49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>
        <v>170804130339</v>
      </c>
      <c r="C256" s="121">
        <v>37</v>
      </c>
      <c r="D256" s="2"/>
      <c r="E256" s="121">
        <v>38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>
        <v>170804130341</v>
      </c>
      <c r="C257" s="121">
        <v>33</v>
      </c>
      <c r="D257" s="2"/>
      <c r="E257" s="121">
        <v>41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>
        <v>170804130342</v>
      </c>
      <c r="C258" s="121">
        <v>31</v>
      </c>
      <c r="D258" s="2"/>
      <c r="E258" s="121">
        <v>35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>
        <v>170804130343</v>
      </c>
      <c r="C259" s="121">
        <v>32</v>
      </c>
      <c r="D259" s="2"/>
      <c r="E259" s="121">
        <v>44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>
        <v>170804130344</v>
      </c>
      <c r="C260" s="121">
        <v>29</v>
      </c>
      <c r="D260" s="2"/>
      <c r="E260" s="121">
        <v>16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>
        <v>170804130345</v>
      </c>
      <c r="C261" s="121">
        <v>38</v>
      </c>
      <c r="D261" s="2"/>
      <c r="E261" s="121">
        <v>39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>
        <v>170804130346</v>
      </c>
      <c r="C262" s="121">
        <v>37</v>
      </c>
      <c r="D262" s="2"/>
      <c r="E262" s="121">
        <v>42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>
        <v>170804130347</v>
      </c>
      <c r="C263" s="121">
        <v>35</v>
      </c>
      <c r="D263" s="2"/>
      <c r="E263" s="121">
        <v>48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>
        <v>170804130348</v>
      </c>
      <c r="C264" s="121">
        <v>33</v>
      </c>
      <c r="D264" s="2"/>
      <c r="E264" s="121">
        <v>36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>
        <v>170804130349</v>
      </c>
      <c r="C265" s="121">
        <v>42</v>
      </c>
      <c r="D265" s="2"/>
      <c r="E265" s="121">
        <v>50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>
        <v>170804130350</v>
      </c>
      <c r="C266" s="121">
        <v>35</v>
      </c>
      <c r="D266" s="2"/>
      <c r="E266" s="121">
        <v>44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>
        <v>170804130351</v>
      </c>
      <c r="C267" s="121">
        <v>42</v>
      </c>
      <c r="D267" s="2"/>
      <c r="E267" s="121">
        <v>51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>
        <v>170804130353</v>
      </c>
      <c r="C268" s="121">
        <v>37</v>
      </c>
      <c r="D268" s="2"/>
      <c r="E268" s="121">
        <v>46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>
        <v>170804130354</v>
      </c>
      <c r="C269" s="121">
        <v>36</v>
      </c>
      <c r="D269" s="2"/>
      <c r="E269" s="121">
        <v>50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>
        <v>170804130356</v>
      </c>
      <c r="C270" s="121">
        <v>40</v>
      </c>
      <c r="D270" s="2"/>
      <c r="E270" s="121">
        <v>42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>
        <v>170804130357</v>
      </c>
      <c r="C271" s="121">
        <v>36</v>
      </c>
      <c r="D271" s="2"/>
      <c r="E271" s="121">
        <v>42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>
        <v>170804130358</v>
      </c>
      <c r="C272" s="121">
        <v>41</v>
      </c>
      <c r="D272" s="2"/>
      <c r="E272" s="121">
        <v>50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>
        <v>170804130359</v>
      </c>
      <c r="C273" s="121">
        <v>35</v>
      </c>
      <c r="D273" s="2"/>
      <c r="E273" s="121">
        <v>50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>
        <v>170804130360</v>
      </c>
      <c r="C274" s="121">
        <v>37</v>
      </c>
      <c r="D274" s="2"/>
      <c r="E274" s="121">
        <v>50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>
        <v>170804130361</v>
      </c>
      <c r="C275" s="121">
        <v>33</v>
      </c>
      <c r="D275" s="2"/>
      <c r="E275" s="121">
        <v>40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>
        <v>170804130362</v>
      </c>
      <c r="C276" s="121">
        <v>38</v>
      </c>
      <c r="D276" s="2"/>
      <c r="E276" s="121">
        <v>50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>
        <v>170804130363</v>
      </c>
      <c r="C277" s="121">
        <v>37</v>
      </c>
      <c r="D277" s="2"/>
      <c r="E277" s="121">
        <v>47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>
        <v>170804130365</v>
      </c>
      <c r="C278" s="121">
        <v>36</v>
      </c>
      <c r="D278" s="2"/>
      <c r="E278" s="121">
        <v>45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B279" s="219"/>
      <c r="C279" s="220"/>
      <c r="D279" s="220"/>
      <c r="E279" s="220"/>
    </row>
    <row r="280" spans="1:20" x14ac:dyDescent="0.25">
      <c r="B280" s="219"/>
      <c r="C280" s="220"/>
      <c r="D280" s="220"/>
      <c r="E280" s="220"/>
    </row>
    <row r="281" spans="1:20" x14ac:dyDescent="0.25">
      <c r="B281" s="219"/>
      <c r="C281" s="220"/>
      <c r="D281" s="220"/>
      <c r="E281" s="220"/>
    </row>
    <row r="282" spans="1:20" x14ac:dyDescent="0.25">
      <c r="B282" s="219"/>
      <c r="C282" s="220"/>
      <c r="D282" s="220"/>
      <c r="E282" s="220"/>
    </row>
    <row r="283" spans="1:20" x14ac:dyDescent="0.25">
      <c r="B283" s="219"/>
      <c r="C283" s="220"/>
      <c r="D283" s="220"/>
      <c r="E283" s="220"/>
    </row>
    <row r="284" spans="1:20" x14ac:dyDescent="0.25">
      <c r="B284" s="219"/>
      <c r="C284" s="220"/>
      <c r="D284" s="220"/>
      <c r="E284" s="220"/>
    </row>
    <row r="285" spans="1:20" x14ac:dyDescent="0.25">
      <c r="B285" s="219"/>
      <c r="C285" s="220"/>
      <c r="D285" s="220"/>
      <c r="E285" s="220"/>
    </row>
    <row r="286" spans="1:20" x14ac:dyDescent="0.25">
      <c r="B286" s="219"/>
      <c r="C286" s="220"/>
      <c r="D286" s="220"/>
      <c r="E286" s="220"/>
    </row>
    <row r="287" spans="1:20" x14ac:dyDescent="0.25">
      <c r="B287" s="219"/>
      <c r="C287" s="220"/>
      <c r="D287" s="220"/>
      <c r="E287" s="220"/>
    </row>
    <row r="288" spans="1:20" x14ac:dyDescent="0.25">
      <c r="B288" s="219"/>
      <c r="C288" s="220"/>
      <c r="D288" s="220"/>
      <c r="E288" s="220"/>
    </row>
    <row r="289" spans="2:5" x14ac:dyDescent="0.25">
      <c r="B289" s="219"/>
      <c r="C289" s="220"/>
      <c r="D289" s="220"/>
      <c r="E289" s="220"/>
    </row>
    <row r="290" spans="2:5" x14ac:dyDescent="0.25">
      <c r="B290" s="219"/>
      <c r="C290" s="220"/>
      <c r="D290" s="220"/>
      <c r="E290" s="220"/>
    </row>
    <row r="291" spans="2:5" x14ac:dyDescent="0.25">
      <c r="B291" s="219"/>
      <c r="C291" s="220"/>
      <c r="D291" s="220"/>
      <c r="E291" s="220"/>
    </row>
    <row r="292" spans="2:5" x14ac:dyDescent="0.25">
      <c r="B292" s="219"/>
      <c r="C292" s="220"/>
      <c r="D292" s="220"/>
      <c r="E292" s="220"/>
    </row>
    <row r="293" spans="2:5" x14ac:dyDescent="0.25">
      <c r="B293" s="219"/>
      <c r="C293" s="220"/>
      <c r="D293" s="220"/>
      <c r="E293" s="220"/>
    </row>
    <row r="294" spans="2:5" x14ac:dyDescent="0.25">
      <c r="B294" s="219"/>
      <c r="C294" s="220"/>
      <c r="D294" s="220"/>
      <c r="E294" s="220"/>
    </row>
    <row r="295" spans="2:5" x14ac:dyDescent="0.25">
      <c r="B295" s="219"/>
      <c r="C295" s="220"/>
      <c r="D295" s="220"/>
      <c r="E295" s="220"/>
    </row>
    <row r="296" spans="2:5" x14ac:dyDescent="0.25">
      <c r="B296" s="219"/>
      <c r="C296" s="220"/>
      <c r="D296" s="220"/>
      <c r="E296" s="220"/>
    </row>
    <row r="297" spans="2:5" x14ac:dyDescent="0.25">
      <c r="B297" s="219"/>
      <c r="C297" s="220"/>
      <c r="D297" s="220"/>
      <c r="E297" s="220"/>
    </row>
    <row r="298" spans="2:5" x14ac:dyDescent="0.25">
      <c r="B298" s="219"/>
      <c r="C298" s="220"/>
      <c r="D298" s="220"/>
      <c r="E298" s="220"/>
    </row>
    <row r="299" spans="2:5" x14ac:dyDescent="0.25">
      <c r="B299" s="219"/>
      <c r="C299" s="220"/>
      <c r="D299" s="220"/>
      <c r="E299" s="220"/>
    </row>
    <row r="300" spans="2:5" x14ac:dyDescent="0.25">
      <c r="B300" s="219"/>
      <c r="C300" s="220"/>
      <c r="D300" s="220"/>
      <c r="E300" s="220"/>
    </row>
    <row r="301" spans="2:5" x14ac:dyDescent="0.25">
      <c r="B301" s="219"/>
      <c r="C301" s="220"/>
      <c r="D301" s="220"/>
      <c r="E301" s="220"/>
    </row>
    <row r="302" spans="2:5" x14ac:dyDescent="0.25">
      <c r="B302" s="219"/>
      <c r="C302" s="220"/>
      <c r="D302" s="220"/>
      <c r="E302" s="220"/>
    </row>
    <row r="303" spans="2:5" x14ac:dyDescent="0.25">
      <c r="B303" s="219"/>
      <c r="C303" s="220"/>
      <c r="D303" s="220"/>
      <c r="E303" s="220"/>
    </row>
    <row r="304" spans="2:5" x14ac:dyDescent="0.25">
      <c r="B304" s="219"/>
      <c r="C304" s="220"/>
      <c r="D304" s="220"/>
      <c r="E304" s="220"/>
    </row>
    <row r="305" spans="2:5" x14ac:dyDescent="0.25">
      <c r="B305" s="219"/>
      <c r="C305" s="220"/>
      <c r="D305" s="220"/>
      <c r="E305" s="220"/>
    </row>
    <row r="306" spans="2:5" x14ac:dyDescent="0.25">
      <c r="B306" s="219"/>
      <c r="C306" s="220"/>
      <c r="D306" s="220"/>
      <c r="E306" s="220"/>
    </row>
    <row r="307" spans="2:5" x14ac:dyDescent="0.25">
      <c r="B307" s="219"/>
      <c r="C307" s="220"/>
      <c r="D307" s="220"/>
      <c r="E307" s="220"/>
    </row>
    <row r="308" spans="2:5" x14ac:dyDescent="0.25">
      <c r="B308" s="219"/>
      <c r="C308" s="220"/>
      <c r="D308" s="220"/>
      <c r="E308" s="220"/>
    </row>
    <row r="309" spans="2:5" x14ac:dyDescent="0.25">
      <c r="B309" s="219"/>
      <c r="C309" s="220"/>
      <c r="D309" s="220"/>
      <c r="E309" s="220"/>
    </row>
    <row r="310" spans="2:5" x14ac:dyDescent="0.25">
      <c r="B310" s="219"/>
      <c r="C310" s="220"/>
      <c r="D310" s="220"/>
      <c r="E310" s="220"/>
    </row>
  </sheetData>
  <mergeCells count="8">
    <mergeCell ref="I22:J22"/>
    <mergeCell ref="A1:E1"/>
    <mergeCell ref="G1:M1"/>
    <mergeCell ref="A2:E2"/>
    <mergeCell ref="A3:E3"/>
    <mergeCell ref="O3:T7"/>
    <mergeCell ref="A4:E4"/>
    <mergeCell ref="A5:E5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2FF0E-4195-4533-9007-93AAE35300CE}">
  <dimension ref="A1:W291"/>
  <sheetViews>
    <sheetView topLeftCell="D4" zoomScale="85" zoomScaleNormal="85" workbookViewId="0">
      <selection activeCell="A3" sqref="A3:E3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180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181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182</v>
      </c>
      <c r="B5" s="173"/>
      <c r="C5" s="173"/>
      <c r="D5" s="173"/>
      <c r="E5" s="174"/>
      <c r="F5" s="69"/>
      <c r="G5" s="26" t="s">
        <v>38</v>
      </c>
      <c r="H5" s="40">
        <f>D12</f>
        <v>92.114695340501797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92.114695340501797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92.114695340501797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121">
        <v>36.666666666666664</v>
      </c>
      <c r="D11" s="3">
        <f>COUNTIF(C11:C289,"&gt;="&amp;D10)</f>
        <v>257</v>
      </c>
      <c r="E11" s="121">
        <v>40</v>
      </c>
      <c r="F11" s="95">
        <f>COUNTIF(E11:E289,"&gt;="&amp;F10)</f>
        <v>260</v>
      </c>
      <c r="G11" s="108" t="s">
        <v>5</v>
      </c>
      <c r="H11" s="26">
        <v>3</v>
      </c>
      <c r="I11" s="26">
        <v>3</v>
      </c>
      <c r="J11" s="15"/>
      <c r="K11" s="15">
        <v>2</v>
      </c>
      <c r="L11" s="15">
        <v>3</v>
      </c>
      <c r="M11" s="15">
        <v>2</v>
      </c>
      <c r="N11" s="15">
        <v>2</v>
      </c>
      <c r="O11" s="15">
        <v>2</v>
      </c>
      <c r="P11" s="15">
        <v>2</v>
      </c>
      <c r="Q11" s="15">
        <v>3</v>
      </c>
      <c r="R11" s="15"/>
      <c r="S11" s="15"/>
      <c r="T11" s="15"/>
    </row>
    <row r="12" spans="1:23" ht="24.95" customHeight="1" x14ac:dyDescent="0.25">
      <c r="A12" s="2">
        <v>2</v>
      </c>
      <c r="B12" s="4">
        <v>170804130004</v>
      </c>
      <c r="C12" s="121">
        <v>41.111111111111114</v>
      </c>
      <c r="D12" s="96">
        <f>(257/279)*100</f>
        <v>92.114695340501797</v>
      </c>
      <c r="E12" s="121">
        <v>40.909090909090907</v>
      </c>
      <c r="F12" s="97">
        <f>(257/279)*100</f>
        <v>92.114695340501797</v>
      </c>
      <c r="G12" s="108" t="s">
        <v>4</v>
      </c>
      <c r="H12" s="16">
        <v>3</v>
      </c>
      <c r="I12" s="16">
        <v>3</v>
      </c>
      <c r="J12" s="15">
        <v>3</v>
      </c>
      <c r="K12" s="15">
        <v>3</v>
      </c>
      <c r="L12" s="15">
        <v>2</v>
      </c>
      <c r="M12" s="15">
        <v>2</v>
      </c>
      <c r="N12" s="15"/>
      <c r="O12" s="15"/>
      <c r="P12" s="15">
        <v>2</v>
      </c>
      <c r="Q12" s="15">
        <v>3</v>
      </c>
      <c r="R12" s="15"/>
      <c r="S12" s="15"/>
      <c r="T12" s="15"/>
    </row>
    <row r="13" spans="1:23" ht="24.95" customHeight="1" x14ac:dyDescent="0.25">
      <c r="A13" s="2">
        <v>3</v>
      </c>
      <c r="B13" s="4">
        <v>170804130005</v>
      </c>
      <c r="C13" s="121">
        <v>41.111111111111114</v>
      </c>
      <c r="D13" s="3"/>
      <c r="E13" s="121">
        <v>40</v>
      </c>
      <c r="F13" s="109"/>
      <c r="G13" s="108" t="s">
        <v>3</v>
      </c>
      <c r="H13" s="16">
        <v>3</v>
      </c>
      <c r="I13" s="16">
        <v>3</v>
      </c>
      <c r="J13" s="15">
        <v>3</v>
      </c>
      <c r="K13" s="15">
        <v>3</v>
      </c>
      <c r="L13" s="15">
        <v>2</v>
      </c>
      <c r="M13" s="15">
        <v>2</v>
      </c>
      <c r="N13" s="15"/>
      <c r="O13" s="15"/>
      <c r="P13" s="15">
        <v>2</v>
      </c>
      <c r="Q13" s="15">
        <v>3</v>
      </c>
      <c r="R13" s="15">
        <v>1</v>
      </c>
      <c r="S13" s="15"/>
      <c r="T13" s="15"/>
    </row>
    <row r="14" spans="1:23" ht="24.95" customHeight="1" x14ac:dyDescent="0.25">
      <c r="A14" s="2">
        <v>4</v>
      </c>
      <c r="B14" s="4">
        <v>170804130006</v>
      </c>
      <c r="C14" s="121">
        <v>33.333333333333336</v>
      </c>
      <c r="D14" s="3"/>
      <c r="E14" s="121">
        <v>36.363636363636367</v>
      </c>
      <c r="F14" s="109"/>
      <c r="G14" s="101" t="s">
        <v>87</v>
      </c>
      <c r="H14" s="16">
        <v>3</v>
      </c>
      <c r="I14" s="16">
        <v>3</v>
      </c>
      <c r="J14" s="15">
        <v>3</v>
      </c>
      <c r="K14" s="15">
        <v>3</v>
      </c>
      <c r="L14" s="15">
        <v>2</v>
      </c>
      <c r="M14" s="15">
        <v>2</v>
      </c>
      <c r="N14" s="15"/>
      <c r="O14" s="15"/>
      <c r="P14" s="15">
        <v>2</v>
      </c>
      <c r="Q14" s="15">
        <v>3</v>
      </c>
      <c r="R14" s="15"/>
      <c r="S14" s="15">
        <v>1</v>
      </c>
      <c r="T14" s="15">
        <v>1</v>
      </c>
    </row>
    <row r="15" spans="1:23" ht="24.95" customHeight="1" x14ac:dyDescent="0.25">
      <c r="A15" s="2">
        <v>5</v>
      </c>
      <c r="B15" s="4">
        <v>170804130009</v>
      </c>
      <c r="C15" s="121">
        <v>35.555555555555557</v>
      </c>
      <c r="D15" s="3"/>
      <c r="E15" s="121">
        <v>37.272727272727273</v>
      </c>
      <c r="F15" s="109"/>
      <c r="G15" s="101" t="s">
        <v>88</v>
      </c>
      <c r="H15" s="16">
        <v>3</v>
      </c>
      <c r="I15" s="16">
        <v>3</v>
      </c>
      <c r="J15" s="15">
        <v>3</v>
      </c>
      <c r="K15" s="15">
        <v>3</v>
      </c>
      <c r="L15" s="15">
        <v>2</v>
      </c>
      <c r="M15" s="15">
        <v>2</v>
      </c>
      <c r="N15" s="15"/>
      <c r="O15" s="15"/>
      <c r="P15" s="15">
        <v>2</v>
      </c>
      <c r="Q15" s="15">
        <v>3</v>
      </c>
      <c r="R15" s="15"/>
      <c r="S15" s="15"/>
      <c r="T15" s="15"/>
    </row>
    <row r="16" spans="1:23" ht="24.95" customHeight="1" x14ac:dyDescent="0.25">
      <c r="A16" s="2">
        <v>6</v>
      </c>
      <c r="B16" s="4">
        <v>170804130010</v>
      </c>
      <c r="C16" s="121">
        <v>41.111111111111114</v>
      </c>
      <c r="D16" s="3"/>
      <c r="E16" s="121">
        <v>40</v>
      </c>
      <c r="F16" s="109"/>
      <c r="G16" s="101" t="s">
        <v>2</v>
      </c>
      <c r="H16" s="16">
        <f t="shared" ref="H16:T16" si="0">AVERAGE(H11:H15)</f>
        <v>3</v>
      </c>
      <c r="I16" s="16">
        <f t="shared" si="0"/>
        <v>3</v>
      </c>
      <c r="J16" s="16">
        <f t="shared" si="0"/>
        <v>3</v>
      </c>
      <c r="K16" s="16">
        <f t="shared" si="0"/>
        <v>2.8</v>
      </c>
      <c r="L16" s="16">
        <f t="shared" si="0"/>
        <v>2.2000000000000002</v>
      </c>
      <c r="M16" s="16">
        <f t="shared" si="0"/>
        <v>2</v>
      </c>
      <c r="N16" s="16">
        <f t="shared" si="0"/>
        <v>2</v>
      </c>
      <c r="O16" s="16">
        <f t="shared" si="0"/>
        <v>2</v>
      </c>
      <c r="P16" s="16">
        <f t="shared" si="0"/>
        <v>2</v>
      </c>
      <c r="Q16" s="16">
        <f t="shared" si="0"/>
        <v>3</v>
      </c>
      <c r="R16" s="16">
        <f t="shared" si="0"/>
        <v>1</v>
      </c>
      <c r="S16" s="16">
        <f t="shared" si="0"/>
        <v>1</v>
      </c>
      <c r="T16" s="16">
        <f t="shared" si="0"/>
        <v>1</v>
      </c>
    </row>
    <row r="17" spans="1:22" ht="35.450000000000003" customHeight="1" x14ac:dyDescent="0.25">
      <c r="A17" s="2">
        <v>7</v>
      </c>
      <c r="B17" s="4">
        <v>170804130012</v>
      </c>
      <c r="C17" s="121">
        <v>35.555555555555557</v>
      </c>
      <c r="D17" s="3"/>
      <c r="E17" s="121">
        <v>33.636363636363633</v>
      </c>
      <c r="F17" s="3"/>
      <c r="G17" s="102" t="s">
        <v>1</v>
      </c>
      <c r="H17" s="103">
        <f>(92.11*H16)/100</f>
        <v>2.7632999999999996</v>
      </c>
      <c r="I17" s="103">
        <f t="shared" ref="I17:P17" si="1">(92.11*I16)/100</f>
        <v>2.7632999999999996</v>
      </c>
      <c r="J17" s="103">
        <f t="shared" si="1"/>
        <v>2.7632999999999996</v>
      </c>
      <c r="K17" s="103">
        <f t="shared" si="1"/>
        <v>2.5790799999999994</v>
      </c>
      <c r="L17" s="103">
        <f t="shared" si="1"/>
        <v>2.0264200000000003</v>
      </c>
      <c r="M17" s="103">
        <f t="shared" si="1"/>
        <v>1.8422000000000001</v>
      </c>
      <c r="N17" s="103">
        <f t="shared" si="1"/>
        <v>1.8422000000000001</v>
      </c>
      <c r="O17" s="103">
        <f t="shared" si="1"/>
        <v>1.8422000000000001</v>
      </c>
      <c r="P17" s="103">
        <f t="shared" si="1"/>
        <v>1.8422000000000001</v>
      </c>
      <c r="Q17" s="103">
        <f>(92.11*Q16)/100</f>
        <v>2.7632999999999996</v>
      </c>
      <c r="R17" s="103">
        <f>(92.11*R16)/100</f>
        <v>0.92110000000000003</v>
      </c>
      <c r="S17" s="103">
        <f>(92.11*S16)/100</f>
        <v>0.92110000000000003</v>
      </c>
      <c r="T17" s="103">
        <f>(92.11*T16)/100</f>
        <v>0.92110000000000003</v>
      </c>
    </row>
    <row r="18" spans="1:22" ht="38.1" customHeight="1" x14ac:dyDescent="0.25">
      <c r="A18" s="2">
        <v>8</v>
      </c>
      <c r="B18" s="4">
        <v>170804130017</v>
      </c>
      <c r="C18" s="121">
        <v>27.777777777777779</v>
      </c>
      <c r="D18" s="3"/>
      <c r="E18" s="121">
        <v>29.09090909090909</v>
      </c>
      <c r="F18" s="49"/>
      <c r="G18" s="1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2" ht="24.95" customHeight="1" x14ac:dyDescent="0.25">
      <c r="A19" s="2">
        <v>9</v>
      </c>
      <c r="B19" s="4">
        <v>170804130051</v>
      </c>
      <c r="C19" s="121">
        <v>25.555555555555557</v>
      </c>
      <c r="D19" s="3"/>
      <c r="E19" s="121">
        <v>24.545454545454547</v>
      </c>
      <c r="F19" s="49"/>
      <c r="G19" s="114"/>
    </row>
    <row r="20" spans="1:22" ht="41.1" customHeight="1" x14ac:dyDescent="0.25">
      <c r="A20" s="2">
        <v>10</v>
      </c>
      <c r="B20" s="4">
        <v>170804130021</v>
      </c>
      <c r="C20" s="121">
        <v>45.555555555555557</v>
      </c>
      <c r="D20" s="3"/>
      <c r="E20" s="121">
        <v>39.090909090909093</v>
      </c>
      <c r="F20" s="49"/>
      <c r="G20" s="114"/>
    </row>
    <row r="21" spans="1:22" ht="24.95" customHeight="1" x14ac:dyDescent="0.25">
      <c r="A21" s="2">
        <v>11</v>
      </c>
      <c r="B21" s="4">
        <v>170804130022</v>
      </c>
      <c r="C21" s="121">
        <v>33.333333333333336</v>
      </c>
      <c r="D21" s="3"/>
      <c r="E21" s="121">
        <v>30.90909090909091</v>
      </c>
      <c r="F21" s="49"/>
      <c r="G21" s="114"/>
    </row>
    <row r="22" spans="1:22" ht="24.95" customHeight="1" x14ac:dyDescent="0.25">
      <c r="A22" s="2">
        <v>12</v>
      </c>
      <c r="B22" s="4">
        <v>170804130027</v>
      </c>
      <c r="C22" s="121">
        <v>47.777777777777779</v>
      </c>
      <c r="D22" s="3"/>
      <c r="E22" s="121">
        <v>36.363636363636367</v>
      </c>
      <c r="F22" s="49"/>
      <c r="G22" s="114"/>
      <c r="J22" s="7"/>
      <c r="K22" s="7"/>
    </row>
    <row r="23" spans="1:22" ht="24.95" customHeight="1" x14ac:dyDescent="0.25">
      <c r="A23" s="2">
        <v>13</v>
      </c>
      <c r="B23" s="4">
        <v>170804130028</v>
      </c>
      <c r="C23" s="121">
        <v>33.333333333333336</v>
      </c>
      <c r="D23" s="3"/>
      <c r="E23" s="121">
        <v>30.90909090909091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2" ht="31.5" customHeight="1" x14ac:dyDescent="0.25">
      <c r="A24" s="2">
        <v>14</v>
      </c>
      <c r="B24" s="4">
        <v>170804130031</v>
      </c>
      <c r="C24" s="121">
        <v>30</v>
      </c>
      <c r="D24" s="3"/>
      <c r="E24" s="121">
        <v>30.90909090909091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2" ht="24.95" customHeight="1" x14ac:dyDescent="0.25">
      <c r="A25" s="2">
        <v>15</v>
      </c>
      <c r="B25" s="4">
        <v>170804130032</v>
      </c>
      <c r="C25" s="121">
        <v>31.111111111111111</v>
      </c>
      <c r="D25" s="112"/>
      <c r="E25" s="121">
        <v>33.636363636363633</v>
      </c>
      <c r="F25" s="113"/>
      <c r="H25" s="2"/>
      <c r="N25" s="7"/>
      <c r="O25" s="7"/>
      <c r="P25" s="7"/>
      <c r="Q25" s="7"/>
      <c r="R25" s="7"/>
    </row>
    <row r="26" spans="1:22" ht="24.95" customHeight="1" x14ac:dyDescent="0.25">
      <c r="A26" s="2">
        <v>16</v>
      </c>
      <c r="B26" s="4">
        <v>170804130033</v>
      </c>
      <c r="C26" s="121">
        <v>40</v>
      </c>
      <c r="D26" s="3"/>
      <c r="E26" s="121">
        <v>36.363636363636367</v>
      </c>
      <c r="F26" s="49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170804130036</v>
      </c>
      <c r="C27" s="121">
        <v>41.111111111111114</v>
      </c>
      <c r="D27" s="3"/>
      <c r="E27" s="121">
        <v>40.909090909090907</v>
      </c>
      <c r="F27" s="49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170804130045</v>
      </c>
      <c r="C28" s="121">
        <v>37.777777777777779</v>
      </c>
      <c r="D28" s="3"/>
      <c r="E28" s="121">
        <v>40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170804130047</v>
      </c>
      <c r="C29" s="121">
        <v>38.888888888888886</v>
      </c>
      <c r="D29" s="3"/>
      <c r="E29" s="121">
        <v>39.090909090909093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170804130048</v>
      </c>
      <c r="C30" s="121">
        <v>35.555555555555557</v>
      </c>
      <c r="D30" s="3"/>
      <c r="E30" s="121">
        <v>33.636363636363633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170804130049</v>
      </c>
      <c r="C31" s="121">
        <v>33.333333333333336</v>
      </c>
      <c r="D31" s="3"/>
      <c r="E31" s="121">
        <v>34.545454545454547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170804130050</v>
      </c>
      <c r="C32" s="121">
        <v>28.888888888888889</v>
      </c>
      <c r="D32" s="3"/>
      <c r="E32" s="121">
        <v>28.181818181818183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41.111111111111114</v>
      </c>
      <c r="D33" s="3"/>
      <c r="E33" s="121">
        <v>39.090909090909093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28.888888888888889</v>
      </c>
      <c r="D34" s="3"/>
      <c r="E34" s="121">
        <v>28.181818181818183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170804130054</v>
      </c>
      <c r="C35" s="121">
        <v>33.333333333333336</v>
      </c>
      <c r="D35" s="3"/>
      <c r="E35" s="121">
        <v>34.545454545454547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26</v>
      </c>
      <c r="B36" s="4">
        <v>170804130056</v>
      </c>
      <c r="C36" s="121">
        <v>40</v>
      </c>
      <c r="D36" s="3"/>
      <c r="E36" s="121">
        <v>40.909090909090907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</row>
    <row r="37" spans="1:23" ht="24.95" customHeight="1" x14ac:dyDescent="0.25">
      <c r="A37" s="2">
        <v>27</v>
      </c>
      <c r="B37" s="4">
        <v>170804130057</v>
      </c>
      <c r="C37" s="121">
        <v>41.111111111111114</v>
      </c>
      <c r="D37" s="3"/>
      <c r="E37" s="121">
        <v>41.81818181818182</v>
      </c>
      <c r="F37" s="49"/>
      <c r="G37" s="114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1"/>
    </row>
    <row r="38" spans="1:23" ht="24.95" customHeight="1" x14ac:dyDescent="0.25">
      <c r="A38" s="2">
        <v>28</v>
      </c>
      <c r="B38" s="4">
        <v>170804130058</v>
      </c>
      <c r="C38" s="121">
        <v>28.888888888888889</v>
      </c>
      <c r="D38" s="3"/>
      <c r="E38" s="121">
        <v>31.818181818181817</v>
      </c>
      <c r="F38" s="49"/>
      <c r="G38" s="9"/>
    </row>
    <row r="39" spans="1:23" ht="24.95" customHeight="1" x14ac:dyDescent="0.25">
      <c r="A39" s="2">
        <v>29</v>
      </c>
      <c r="B39" s="4">
        <v>170804130059</v>
      </c>
      <c r="C39" s="121">
        <v>27.777777777777779</v>
      </c>
      <c r="D39" s="3"/>
      <c r="E39" s="121">
        <v>31.818181818181817</v>
      </c>
      <c r="F39" s="49"/>
    </row>
    <row r="40" spans="1:23" ht="24.95" customHeight="1" x14ac:dyDescent="0.25">
      <c r="A40" s="2">
        <v>30</v>
      </c>
      <c r="B40" s="4">
        <v>170804130060</v>
      </c>
      <c r="C40" s="121">
        <v>42.222222222222221</v>
      </c>
      <c r="D40" s="3"/>
      <c r="E40" s="121">
        <v>37.272727272727273</v>
      </c>
      <c r="F40" s="49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42.222222222222221</v>
      </c>
      <c r="D41" s="3"/>
      <c r="E41" s="121">
        <v>37.272727272727273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34.444444444444443</v>
      </c>
      <c r="D42" s="3"/>
      <c r="E42" s="121">
        <v>35.454545454545453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35.555555555555557</v>
      </c>
      <c r="D43" s="3"/>
      <c r="E43" s="121">
        <v>37.272727272727273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34.444444444444443</v>
      </c>
      <c r="D44" s="3"/>
      <c r="E44" s="121">
        <v>32.727272727272727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31.111111111111111</v>
      </c>
      <c r="D45" s="3"/>
      <c r="E45" s="121">
        <v>33.636363636363633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42.222222222222221</v>
      </c>
      <c r="D46" s="3"/>
      <c r="E46" s="121">
        <v>44.545454545454547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43.333333333333336</v>
      </c>
      <c r="D47" s="3"/>
      <c r="E47" s="121">
        <v>39.090909090909093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46.666666666666664</v>
      </c>
      <c r="D48" s="3"/>
      <c r="E48" s="121">
        <v>44.545454545454547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43.333333333333336</v>
      </c>
      <c r="D49" s="3"/>
      <c r="E49" s="121">
        <v>35.454545454545453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170804130075</v>
      </c>
      <c r="C50" s="121">
        <v>34.444444444444443</v>
      </c>
      <c r="D50" s="3"/>
      <c r="E50" s="121">
        <v>32.727272727272727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41</v>
      </c>
      <c r="B51" s="4">
        <v>170804130076</v>
      </c>
      <c r="C51" s="121">
        <v>31.111111111111111</v>
      </c>
      <c r="D51" s="3"/>
      <c r="E51" s="121">
        <v>35.454545454545453</v>
      </c>
      <c r="F51" s="49"/>
      <c r="G51" s="114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42</v>
      </c>
      <c r="B52" s="4">
        <v>170804130077</v>
      </c>
      <c r="C52" s="121">
        <v>33.333333333333336</v>
      </c>
      <c r="D52" s="112"/>
      <c r="E52" s="121">
        <v>35.454545454545453</v>
      </c>
      <c r="F52" s="113"/>
      <c r="G52" s="9"/>
    </row>
    <row r="53" spans="1:22" ht="24.95" customHeight="1" x14ac:dyDescent="0.25">
      <c r="A53" s="2">
        <v>43</v>
      </c>
      <c r="B53" s="4">
        <v>170804130078</v>
      </c>
      <c r="C53" s="121">
        <v>37.777777777777779</v>
      </c>
      <c r="D53" s="112"/>
      <c r="E53" s="121">
        <v>36.363636363636367</v>
      </c>
      <c r="F53" s="113"/>
    </row>
    <row r="54" spans="1:22" ht="24.95" customHeight="1" x14ac:dyDescent="0.25">
      <c r="A54" s="2">
        <v>44</v>
      </c>
      <c r="B54" s="4">
        <v>170804130079</v>
      </c>
      <c r="C54" s="121">
        <v>33.333333333333336</v>
      </c>
      <c r="D54" s="3"/>
      <c r="E54" s="121">
        <v>35.454545454545453</v>
      </c>
      <c r="F54" s="49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27.777777777777779</v>
      </c>
      <c r="D55" s="3"/>
      <c r="E55" s="121">
        <v>30.90909090909091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38.888888888888886</v>
      </c>
      <c r="D56" s="3"/>
      <c r="E56" s="121">
        <v>37.272727272727273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31.111111111111111</v>
      </c>
      <c r="D57" s="3"/>
      <c r="E57" s="121">
        <v>28.181818181818183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36.666666666666664</v>
      </c>
      <c r="D58" s="3"/>
      <c r="E58" s="121">
        <v>37.272727272727273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36.666666666666664</v>
      </c>
      <c r="D59" s="3"/>
      <c r="E59" s="121">
        <v>35.454545454545453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36.666666666666664</v>
      </c>
      <c r="D60" s="3"/>
      <c r="E60" s="121">
        <v>35.454545454545453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46.666666666666664</v>
      </c>
      <c r="D61" s="3"/>
      <c r="E61" s="121">
        <v>40.909090909090907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36.666666666666664</v>
      </c>
      <c r="D62" s="3"/>
      <c r="E62" s="121">
        <v>36.363636363636367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44.444444444444443</v>
      </c>
      <c r="D63" s="3"/>
      <c r="E63" s="121">
        <v>39.090909090909093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170804130091</v>
      </c>
      <c r="C64" s="121">
        <v>45.555555555555557</v>
      </c>
      <c r="D64" s="3"/>
      <c r="E64" s="121">
        <v>39.090909090909093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7" ht="24.95" customHeight="1" x14ac:dyDescent="0.25">
      <c r="A65" s="2">
        <v>55</v>
      </c>
      <c r="B65" s="4">
        <v>170804130092</v>
      </c>
      <c r="C65" s="121">
        <v>41.111111111111114</v>
      </c>
      <c r="D65" s="3"/>
      <c r="E65" s="121">
        <v>37.272727272727273</v>
      </c>
      <c r="F65" s="49"/>
      <c r="G65" s="114"/>
    </row>
    <row r="66" spans="1:7" ht="24.95" customHeight="1" x14ac:dyDescent="0.25">
      <c r="A66" s="2">
        <v>56</v>
      </c>
      <c r="B66" s="4">
        <v>170804130093</v>
      </c>
      <c r="C66" s="121">
        <v>27.777777777777779</v>
      </c>
      <c r="D66" s="3"/>
      <c r="E66" s="121">
        <v>16.363636363636363</v>
      </c>
      <c r="F66" s="49"/>
    </row>
    <row r="67" spans="1:7" ht="24.95" customHeight="1" x14ac:dyDescent="0.25">
      <c r="A67" s="2">
        <v>57</v>
      </c>
      <c r="B67" s="4">
        <v>170804130094</v>
      </c>
      <c r="C67" s="121">
        <v>25.555555555555557</v>
      </c>
      <c r="D67" s="3"/>
      <c r="E67" s="121">
        <v>31.818181818181817</v>
      </c>
      <c r="F67" s="49"/>
    </row>
    <row r="68" spans="1:7" ht="24.95" customHeight="1" x14ac:dyDescent="0.25">
      <c r="A68" s="2">
        <v>58</v>
      </c>
      <c r="B68" s="4">
        <v>170804130096</v>
      </c>
      <c r="C68" s="121">
        <v>0</v>
      </c>
      <c r="D68" s="3"/>
      <c r="E68" s="121">
        <v>0</v>
      </c>
      <c r="F68" s="49"/>
    </row>
    <row r="69" spans="1:7" ht="24.95" customHeight="1" x14ac:dyDescent="0.25">
      <c r="A69" s="2">
        <v>59</v>
      </c>
      <c r="B69" s="4">
        <v>170804130097</v>
      </c>
      <c r="C69" s="121">
        <v>34.444444444444443</v>
      </c>
      <c r="D69" s="3"/>
      <c r="E69" s="121">
        <v>36.363636363636367</v>
      </c>
      <c r="F69" s="49"/>
    </row>
    <row r="70" spans="1:7" ht="24.95" customHeight="1" x14ac:dyDescent="0.25">
      <c r="A70" s="2">
        <v>60</v>
      </c>
      <c r="B70" s="4">
        <v>170804130099</v>
      </c>
      <c r="C70" s="121">
        <v>43.333333333333336</v>
      </c>
      <c r="D70" s="3"/>
      <c r="E70" s="121">
        <v>37.272727272727273</v>
      </c>
      <c r="F70" s="49"/>
    </row>
    <row r="71" spans="1:7" ht="24.95" customHeight="1" x14ac:dyDescent="0.25">
      <c r="A71" s="2">
        <v>61</v>
      </c>
      <c r="B71" s="4">
        <v>170804130101</v>
      </c>
      <c r="C71" s="121">
        <v>25.555555555555557</v>
      </c>
      <c r="D71" s="3"/>
      <c r="E71" s="121">
        <v>27.272727272727273</v>
      </c>
      <c r="F71" s="49"/>
    </row>
    <row r="72" spans="1:7" ht="24.95" customHeight="1" x14ac:dyDescent="0.25">
      <c r="A72" s="2">
        <v>62</v>
      </c>
      <c r="B72" s="4">
        <v>170804130102</v>
      </c>
      <c r="C72" s="121">
        <v>41.111111111111114</v>
      </c>
      <c r="D72" s="3"/>
      <c r="E72" s="121">
        <v>37.272727272727273</v>
      </c>
      <c r="F72" s="49"/>
    </row>
    <row r="73" spans="1:7" ht="24.95" customHeight="1" x14ac:dyDescent="0.25">
      <c r="A73" s="2">
        <v>63</v>
      </c>
      <c r="B73" s="4">
        <v>170804130103</v>
      </c>
      <c r="C73" s="121">
        <v>34.444444444444443</v>
      </c>
      <c r="D73" s="3"/>
      <c r="E73" s="121">
        <v>37.272727272727273</v>
      </c>
      <c r="F73" s="49"/>
    </row>
    <row r="74" spans="1:7" ht="24.95" customHeight="1" x14ac:dyDescent="0.25">
      <c r="A74" s="2">
        <v>64</v>
      </c>
      <c r="B74" s="4">
        <v>170804130104</v>
      </c>
      <c r="C74" s="121">
        <v>35.555555555555557</v>
      </c>
      <c r="D74" s="3"/>
      <c r="E74" s="121">
        <v>34.545454545454547</v>
      </c>
      <c r="F74" s="49"/>
    </row>
    <row r="75" spans="1:7" ht="24.95" customHeight="1" x14ac:dyDescent="0.25">
      <c r="A75" s="2">
        <v>65</v>
      </c>
      <c r="B75" s="4">
        <v>170804130105</v>
      </c>
      <c r="C75" s="121">
        <v>32.222222222222221</v>
      </c>
      <c r="D75" s="3"/>
      <c r="E75" s="121">
        <v>37.272727272727273</v>
      </c>
      <c r="F75" s="49"/>
    </row>
    <row r="76" spans="1:7" ht="24.95" customHeight="1" x14ac:dyDescent="0.25">
      <c r="A76" s="2">
        <v>66</v>
      </c>
      <c r="B76" s="4">
        <v>170804130106</v>
      </c>
      <c r="C76" s="121">
        <v>38.888888888888886</v>
      </c>
      <c r="D76" s="3"/>
      <c r="E76" s="121">
        <v>37.272727272727273</v>
      </c>
      <c r="F76" s="49"/>
    </row>
    <row r="77" spans="1:7" ht="24.95" customHeight="1" x14ac:dyDescent="0.25">
      <c r="A77" s="2">
        <v>67</v>
      </c>
      <c r="B77" s="4">
        <v>170804130107</v>
      </c>
      <c r="C77" s="121">
        <v>41.111111111111114</v>
      </c>
      <c r="D77" s="3"/>
      <c r="E77" s="121">
        <v>40</v>
      </c>
      <c r="F77" s="49"/>
    </row>
    <row r="78" spans="1:7" ht="24.95" customHeight="1" x14ac:dyDescent="0.25">
      <c r="A78" s="2">
        <v>68</v>
      </c>
      <c r="B78" s="4">
        <v>170804130108</v>
      </c>
      <c r="C78" s="121">
        <v>33.333333333333336</v>
      </c>
      <c r="D78" s="3"/>
      <c r="E78" s="121">
        <v>31.818181818181817</v>
      </c>
      <c r="F78" s="49"/>
    </row>
    <row r="79" spans="1:7" ht="24.95" customHeight="1" x14ac:dyDescent="0.25">
      <c r="A79" s="2">
        <v>69</v>
      </c>
      <c r="B79" s="4">
        <v>170804130109</v>
      </c>
      <c r="C79" s="121">
        <v>28.888888888888889</v>
      </c>
      <c r="D79" s="3"/>
      <c r="E79" s="121">
        <v>30.90909090909091</v>
      </c>
      <c r="F79" s="49"/>
    </row>
    <row r="80" spans="1:7" ht="24.95" customHeight="1" x14ac:dyDescent="0.25">
      <c r="A80" s="2">
        <v>70</v>
      </c>
      <c r="B80" s="4">
        <v>170804130110</v>
      </c>
      <c r="C80" s="121">
        <v>36.666666666666664</v>
      </c>
      <c r="D80" s="112"/>
      <c r="E80" s="121">
        <v>33.636363636363633</v>
      </c>
      <c r="F80" s="113"/>
    </row>
    <row r="81" spans="1:23" ht="24.95" customHeight="1" x14ac:dyDescent="0.25">
      <c r="A81" s="2">
        <v>71</v>
      </c>
      <c r="B81" s="4">
        <v>170804130112</v>
      </c>
      <c r="C81" s="121">
        <v>38.888888888888886</v>
      </c>
      <c r="D81" s="112"/>
      <c r="E81" s="121">
        <v>39.090909090909093</v>
      </c>
      <c r="F81" s="113"/>
    </row>
    <row r="82" spans="1:23" ht="24.95" customHeight="1" x14ac:dyDescent="0.25">
      <c r="A82" s="2">
        <v>72</v>
      </c>
      <c r="B82" s="4">
        <v>170804130113</v>
      </c>
      <c r="C82" s="121">
        <v>44.444444444444443</v>
      </c>
      <c r="D82" s="3"/>
      <c r="E82" s="121">
        <v>39.090909090909093</v>
      </c>
      <c r="F82" s="49"/>
      <c r="G82" s="5"/>
      <c r="H82"/>
      <c r="I82"/>
    </row>
    <row r="83" spans="1:23" ht="24.95" customHeight="1" x14ac:dyDescent="0.25">
      <c r="A83" s="2">
        <v>73</v>
      </c>
      <c r="B83" s="4">
        <v>170804130117</v>
      </c>
      <c r="C83" s="121">
        <v>35.555555555555557</v>
      </c>
      <c r="D83" s="5"/>
      <c r="E83" s="121">
        <v>42.727272727272727</v>
      </c>
      <c r="F83" s="5"/>
      <c r="G83" s="5"/>
      <c r="H83"/>
      <c r="I83"/>
    </row>
    <row r="84" spans="1:23" ht="24.95" customHeight="1" x14ac:dyDescent="0.25">
      <c r="A84" s="2">
        <v>74</v>
      </c>
      <c r="B84" s="4">
        <v>170804130118</v>
      </c>
      <c r="C84" s="121">
        <v>34.444444444444443</v>
      </c>
      <c r="D84" s="115"/>
      <c r="E84" s="121">
        <v>36.363636363636367</v>
      </c>
      <c r="F84" s="115"/>
      <c r="G84" s="5"/>
      <c r="H84"/>
      <c r="I84"/>
    </row>
    <row r="85" spans="1:23" ht="24.95" customHeight="1" x14ac:dyDescent="0.25">
      <c r="A85" s="2">
        <v>75</v>
      </c>
      <c r="B85" s="4">
        <v>170804130119</v>
      </c>
      <c r="C85" s="121">
        <v>40</v>
      </c>
      <c r="D85" s="5"/>
      <c r="E85" s="121">
        <v>35.454545454545453</v>
      </c>
      <c r="F85" s="5"/>
      <c r="G85" s="5"/>
      <c r="H85"/>
      <c r="I85"/>
    </row>
    <row r="86" spans="1:23" x14ac:dyDescent="0.25">
      <c r="A86" s="2">
        <v>76</v>
      </c>
      <c r="B86" s="4">
        <v>170804130120</v>
      </c>
      <c r="C86" s="121">
        <v>30</v>
      </c>
      <c r="D86" s="116"/>
      <c r="E86" s="121">
        <v>31.818181818181817</v>
      </c>
      <c r="F86" s="116"/>
      <c r="G86" s="5"/>
      <c r="H86"/>
      <c r="I86"/>
    </row>
    <row r="87" spans="1:23" s="6" customFormat="1" ht="15.75" x14ac:dyDescent="0.25">
      <c r="A87" s="2">
        <v>77</v>
      </c>
      <c r="B87" s="4">
        <v>170804130123</v>
      </c>
      <c r="C87" s="121">
        <v>47.777777777777779</v>
      </c>
      <c r="D87" s="5"/>
      <c r="E87" s="121">
        <v>40.909090909090907</v>
      </c>
      <c r="F87" s="5"/>
      <c r="G87" s="5"/>
      <c r="H87"/>
      <c r="I8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x14ac:dyDescent="0.25">
      <c r="A88" s="2">
        <v>78</v>
      </c>
      <c r="B88" s="4">
        <v>170804130124</v>
      </c>
      <c r="C88" s="121">
        <v>37.777777777777779</v>
      </c>
      <c r="D88" s="5"/>
      <c r="E88" s="121">
        <v>35.454545454545453</v>
      </c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2">
        <v>79</v>
      </c>
      <c r="B89" s="4">
        <v>170804130125</v>
      </c>
      <c r="C89" s="121">
        <v>38.888888888888886</v>
      </c>
      <c r="D89" s="5"/>
      <c r="E89" s="121">
        <v>37.272727272727273</v>
      </c>
      <c r="F89" s="5"/>
      <c r="G89" s="5"/>
      <c r="H89"/>
      <c r="I89"/>
    </row>
    <row r="90" spans="1:23" x14ac:dyDescent="0.25">
      <c r="A90" s="2">
        <v>80</v>
      </c>
      <c r="B90" s="4">
        <v>170804130126</v>
      </c>
      <c r="C90" s="121">
        <v>47.777777777777779</v>
      </c>
      <c r="D90" s="5"/>
      <c r="E90" s="121">
        <v>41.81818181818182</v>
      </c>
      <c r="F90" s="5"/>
      <c r="G90" s="5"/>
      <c r="H90"/>
      <c r="I90"/>
    </row>
    <row r="91" spans="1:23" x14ac:dyDescent="0.25">
      <c r="A91" s="2">
        <v>81</v>
      </c>
      <c r="B91" s="4">
        <v>170804130127</v>
      </c>
      <c r="C91" s="121">
        <v>35.555555555555557</v>
      </c>
      <c r="D91" s="5"/>
      <c r="E91" s="121">
        <v>34.545454545454547</v>
      </c>
      <c r="F91" s="5"/>
      <c r="G91" s="5"/>
      <c r="H91"/>
      <c r="I91"/>
    </row>
    <row r="92" spans="1:23" x14ac:dyDescent="0.25">
      <c r="A92" s="2">
        <v>82</v>
      </c>
      <c r="B92" s="4">
        <v>170804130128</v>
      </c>
      <c r="C92" s="121">
        <v>41.111111111111114</v>
      </c>
      <c r="D92" s="5"/>
      <c r="E92" s="121">
        <v>35.454545454545453</v>
      </c>
      <c r="F92" s="5"/>
      <c r="G92" s="5"/>
      <c r="H92"/>
      <c r="I92"/>
    </row>
    <row r="93" spans="1:23" x14ac:dyDescent="0.25">
      <c r="A93" s="2">
        <v>83</v>
      </c>
      <c r="B93" s="4">
        <v>170804130131</v>
      </c>
      <c r="C93" s="121">
        <v>38.888888888888886</v>
      </c>
      <c r="D93" s="5"/>
      <c r="E93" s="121">
        <v>33.636363636363633</v>
      </c>
      <c r="F93" s="5"/>
      <c r="G93" s="5"/>
      <c r="H93"/>
      <c r="I93"/>
    </row>
    <row r="94" spans="1:23" s="6" customFormat="1" ht="15.75" x14ac:dyDescent="0.25">
      <c r="A94" s="2">
        <v>84</v>
      </c>
      <c r="B94" s="4">
        <v>170804130132</v>
      </c>
      <c r="C94" s="121">
        <v>44.444444444444443</v>
      </c>
      <c r="D94" s="5"/>
      <c r="E94" s="121">
        <v>36.363636363636367</v>
      </c>
      <c r="F94" s="5"/>
      <c r="G94" s="5"/>
      <c r="H94"/>
      <c r="I94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x14ac:dyDescent="0.25">
      <c r="A95" s="2">
        <v>85</v>
      </c>
      <c r="B95" s="4">
        <v>170804130133</v>
      </c>
      <c r="C95" s="121">
        <v>37.777777777777779</v>
      </c>
      <c r="D95" s="5"/>
      <c r="E95" s="121">
        <v>38.18181818181818</v>
      </c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2">
        <v>86</v>
      </c>
      <c r="B96" s="4">
        <v>170804130134</v>
      </c>
      <c r="C96" s="121">
        <v>45.555555555555557</v>
      </c>
      <c r="D96" s="5"/>
      <c r="E96" s="121">
        <v>40</v>
      </c>
      <c r="F96" s="5"/>
      <c r="G96" s="5"/>
      <c r="H96"/>
      <c r="I96"/>
    </row>
    <row r="97" spans="1:23" x14ac:dyDescent="0.25">
      <c r="A97" s="2">
        <v>87</v>
      </c>
      <c r="B97" s="4">
        <v>170804130135</v>
      </c>
      <c r="C97" s="121">
        <v>0</v>
      </c>
      <c r="D97" s="5"/>
      <c r="E97" s="121">
        <v>0</v>
      </c>
      <c r="F97" s="5"/>
      <c r="G97" s="5"/>
      <c r="H97"/>
      <c r="I97"/>
    </row>
    <row r="98" spans="1:23" x14ac:dyDescent="0.25">
      <c r="A98" s="2">
        <v>88</v>
      </c>
      <c r="B98" s="4">
        <v>170804130136</v>
      </c>
      <c r="C98" s="121">
        <v>33.333333333333336</v>
      </c>
      <c r="D98" s="5"/>
      <c r="E98" s="121">
        <v>34.545454545454547</v>
      </c>
      <c r="F98" s="5"/>
      <c r="G98" s="5"/>
      <c r="H98"/>
      <c r="I98"/>
    </row>
    <row r="99" spans="1:23" x14ac:dyDescent="0.25">
      <c r="A99" s="2">
        <v>89</v>
      </c>
      <c r="B99" s="4">
        <v>170804130137</v>
      </c>
      <c r="C99" s="121">
        <v>40</v>
      </c>
      <c r="D99" s="5"/>
      <c r="E99" s="121">
        <v>33.636363636363633</v>
      </c>
      <c r="F99" s="5"/>
      <c r="G99" s="5"/>
      <c r="H99"/>
      <c r="I99"/>
    </row>
    <row r="100" spans="1:23" x14ac:dyDescent="0.25">
      <c r="A100" s="2">
        <v>90</v>
      </c>
      <c r="B100" s="4">
        <v>170804130139</v>
      </c>
      <c r="C100" s="121">
        <v>45.555555555555557</v>
      </c>
      <c r="D100" s="5"/>
      <c r="E100" s="121">
        <v>41.81818181818182</v>
      </c>
      <c r="F100" s="5"/>
      <c r="G100" s="5"/>
      <c r="H100"/>
      <c r="I100"/>
    </row>
    <row r="101" spans="1:23" x14ac:dyDescent="0.25">
      <c r="A101" s="2">
        <v>91</v>
      </c>
      <c r="B101" s="4">
        <v>170804130140</v>
      </c>
      <c r="C101" s="121">
        <v>46.666666666666664</v>
      </c>
      <c r="D101" s="5"/>
      <c r="E101" s="121">
        <v>40</v>
      </c>
      <c r="F101" s="5"/>
      <c r="G101" s="5"/>
      <c r="H101"/>
      <c r="I101"/>
    </row>
    <row r="102" spans="1:23" s="6" customFormat="1" ht="15.75" x14ac:dyDescent="0.25">
      <c r="A102" s="2">
        <v>92</v>
      </c>
      <c r="B102" s="4">
        <v>170804130142</v>
      </c>
      <c r="C102" s="121">
        <v>36.666666666666664</v>
      </c>
      <c r="D102" s="5"/>
      <c r="E102" s="121">
        <v>35.454545454545453</v>
      </c>
      <c r="F102" s="5"/>
      <c r="G102" s="5"/>
      <c r="H102"/>
      <c r="I10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x14ac:dyDescent="0.25">
      <c r="A103" s="2">
        <v>93</v>
      </c>
      <c r="B103" s="4">
        <v>170804130143</v>
      </c>
      <c r="C103" s="121">
        <v>46.666666666666664</v>
      </c>
      <c r="E103" s="121">
        <v>42.727272727272727</v>
      </c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2">
        <v>94</v>
      </c>
      <c r="B104" s="4">
        <v>170804130144</v>
      </c>
      <c r="C104" s="121">
        <v>33.333333333333336</v>
      </c>
      <c r="E104" s="121">
        <v>36.363636363636367</v>
      </c>
      <c r="G104" s="5"/>
      <c r="H104"/>
      <c r="I104"/>
    </row>
    <row r="105" spans="1:23" x14ac:dyDescent="0.25">
      <c r="A105" s="2">
        <v>95</v>
      </c>
      <c r="B105" s="4">
        <v>170804130145</v>
      </c>
      <c r="C105" s="121">
        <v>40</v>
      </c>
      <c r="E105" s="121">
        <v>38.18181818181818</v>
      </c>
      <c r="G105" s="5"/>
      <c r="H105"/>
      <c r="I105"/>
    </row>
    <row r="106" spans="1:23" x14ac:dyDescent="0.25">
      <c r="A106" s="2">
        <v>96</v>
      </c>
      <c r="B106" s="4">
        <v>170804130146</v>
      </c>
      <c r="C106" s="121">
        <v>40</v>
      </c>
      <c r="E106" s="121">
        <v>35.454545454545453</v>
      </c>
      <c r="G106" s="5"/>
      <c r="H106"/>
      <c r="I106"/>
    </row>
    <row r="107" spans="1:23" x14ac:dyDescent="0.25">
      <c r="A107" s="2">
        <v>97</v>
      </c>
      <c r="B107" s="4">
        <v>170804130147</v>
      </c>
      <c r="C107" s="121">
        <v>46.666666666666664</v>
      </c>
      <c r="E107" s="121">
        <v>41.81818181818182</v>
      </c>
    </row>
    <row r="108" spans="1:23" x14ac:dyDescent="0.25">
      <c r="A108" s="2">
        <v>98</v>
      </c>
      <c r="B108" s="4">
        <v>170804130148</v>
      </c>
      <c r="C108" s="121">
        <v>33.333333333333336</v>
      </c>
      <c r="E108" s="121">
        <v>34.545454545454547</v>
      </c>
    </row>
    <row r="109" spans="1:23" x14ac:dyDescent="0.25">
      <c r="A109" s="2">
        <v>99</v>
      </c>
      <c r="B109" s="4">
        <v>170804130149</v>
      </c>
      <c r="C109" s="121">
        <v>27.777777777777779</v>
      </c>
      <c r="E109" s="121">
        <v>27.272727272727273</v>
      </c>
    </row>
    <row r="110" spans="1:23" x14ac:dyDescent="0.25">
      <c r="A110" s="2">
        <v>100</v>
      </c>
      <c r="B110" s="4">
        <v>170804130150</v>
      </c>
      <c r="C110" s="121">
        <v>42.222222222222221</v>
      </c>
      <c r="E110" s="121">
        <v>37.272727272727273</v>
      </c>
    </row>
    <row r="111" spans="1:23" x14ac:dyDescent="0.25">
      <c r="A111" s="2">
        <v>101</v>
      </c>
      <c r="B111" s="4">
        <v>170804130151</v>
      </c>
      <c r="C111" s="121">
        <v>33.333333333333336</v>
      </c>
      <c r="E111" s="121">
        <v>36.363636363636367</v>
      </c>
    </row>
    <row r="112" spans="1:23" x14ac:dyDescent="0.25">
      <c r="A112" s="2">
        <v>102</v>
      </c>
      <c r="B112" s="4">
        <v>170804130152</v>
      </c>
      <c r="C112" s="121">
        <v>46.666666666666664</v>
      </c>
      <c r="E112" s="121">
        <v>45.454545454545453</v>
      </c>
    </row>
    <row r="113" spans="1:5" x14ac:dyDescent="0.25">
      <c r="A113" s="2">
        <v>103</v>
      </c>
      <c r="B113" s="4">
        <v>170804130154</v>
      </c>
      <c r="C113" s="121">
        <v>42.222222222222221</v>
      </c>
      <c r="E113" s="121">
        <v>38.18181818181818</v>
      </c>
    </row>
    <row r="114" spans="1:5" x14ac:dyDescent="0.25">
      <c r="A114" s="2">
        <v>104</v>
      </c>
      <c r="B114" s="4">
        <v>170804130155</v>
      </c>
      <c r="C114" s="121">
        <v>36.666666666666664</v>
      </c>
      <c r="E114" s="121">
        <v>36.363636363636367</v>
      </c>
    </row>
    <row r="115" spans="1:5" x14ac:dyDescent="0.25">
      <c r="A115" s="2">
        <v>105</v>
      </c>
      <c r="B115" s="4">
        <v>170804130157</v>
      </c>
      <c r="C115" s="121">
        <v>32.222222222222221</v>
      </c>
      <c r="E115" s="121">
        <v>33.636363636363633</v>
      </c>
    </row>
    <row r="116" spans="1:5" x14ac:dyDescent="0.25">
      <c r="A116" s="2">
        <v>106</v>
      </c>
      <c r="B116" s="4">
        <v>170804130158</v>
      </c>
      <c r="C116" s="121">
        <v>34.444444444444443</v>
      </c>
      <c r="E116" s="121">
        <v>32.727272727272727</v>
      </c>
    </row>
    <row r="117" spans="1:5" x14ac:dyDescent="0.25">
      <c r="A117" s="2">
        <v>107</v>
      </c>
      <c r="B117" s="4">
        <v>170804130159</v>
      </c>
      <c r="C117" s="121">
        <v>38.888888888888886</v>
      </c>
      <c r="E117" s="121">
        <v>38.18181818181818</v>
      </c>
    </row>
    <row r="118" spans="1:5" x14ac:dyDescent="0.25">
      <c r="A118" s="2">
        <v>108</v>
      </c>
      <c r="B118" s="4">
        <v>170804130160</v>
      </c>
      <c r="C118" s="121">
        <v>45.555555555555557</v>
      </c>
      <c r="E118" s="121">
        <v>39.090909090909093</v>
      </c>
    </row>
    <row r="119" spans="1:5" x14ac:dyDescent="0.25">
      <c r="A119" s="2">
        <v>109</v>
      </c>
      <c r="B119" s="4">
        <v>170804130161</v>
      </c>
      <c r="C119" s="121">
        <v>40</v>
      </c>
      <c r="E119" s="121">
        <v>36.363636363636367</v>
      </c>
    </row>
    <row r="120" spans="1:5" x14ac:dyDescent="0.25">
      <c r="A120" s="2">
        <v>110</v>
      </c>
      <c r="B120" s="4">
        <v>170804130162</v>
      </c>
      <c r="C120" s="121">
        <v>45.555555555555557</v>
      </c>
      <c r="E120" s="121">
        <v>41.81818181818182</v>
      </c>
    </row>
    <row r="121" spans="1:5" x14ac:dyDescent="0.25">
      <c r="A121" s="2">
        <v>111</v>
      </c>
      <c r="B121" s="4">
        <v>170804130163</v>
      </c>
      <c r="C121" s="121">
        <v>37.777777777777779</v>
      </c>
      <c r="E121" s="121">
        <v>40.909090909090907</v>
      </c>
    </row>
    <row r="122" spans="1:5" x14ac:dyDescent="0.25">
      <c r="A122" s="2">
        <v>112</v>
      </c>
      <c r="B122" s="4">
        <v>170804130167</v>
      </c>
      <c r="C122" s="121">
        <v>48.888888888888886</v>
      </c>
      <c r="E122" s="121">
        <v>40.909090909090907</v>
      </c>
    </row>
    <row r="123" spans="1:5" x14ac:dyDescent="0.25">
      <c r="A123" s="2">
        <v>113</v>
      </c>
      <c r="B123" s="4">
        <v>170804130168</v>
      </c>
      <c r="C123" s="121">
        <v>34.444444444444443</v>
      </c>
      <c r="E123" s="121">
        <v>38.18181818181818</v>
      </c>
    </row>
    <row r="124" spans="1:5" x14ac:dyDescent="0.25">
      <c r="A124" s="2">
        <v>114</v>
      </c>
      <c r="B124" s="4">
        <v>170804130169</v>
      </c>
      <c r="C124" s="121">
        <v>41.111111111111114</v>
      </c>
      <c r="E124" s="121">
        <v>35.454545454545453</v>
      </c>
    </row>
    <row r="125" spans="1:5" x14ac:dyDescent="0.25">
      <c r="A125" s="2">
        <v>115</v>
      </c>
      <c r="B125" s="4">
        <v>170804130171</v>
      </c>
      <c r="C125" s="121">
        <v>13.333333333333334</v>
      </c>
      <c r="E125" s="121">
        <v>0</v>
      </c>
    </row>
    <row r="126" spans="1:5" x14ac:dyDescent="0.25">
      <c r="A126" s="2">
        <v>116</v>
      </c>
      <c r="B126" s="4">
        <v>170804130172</v>
      </c>
      <c r="C126" s="121">
        <v>47.777777777777779</v>
      </c>
      <c r="E126" s="121">
        <v>40.909090909090907</v>
      </c>
    </row>
    <row r="127" spans="1:5" x14ac:dyDescent="0.25">
      <c r="A127" s="2">
        <v>117</v>
      </c>
      <c r="B127" s="4">
        <v>170804130173</v>
      </c>
      <c r="C127" s="121">
        <v>37.777777777777779</v>
      </c>
      <c r="E127" s="121">
        <v>38.18181818181818</v>
      </c>
    </row>
    <row r="128" spans="1:5" x14ac:dyDescent="0.25">
      <c r="A128" s="2">
        <v>118</v>
      </c>
      <c r="B128" s="4">
        <v>170804130174</v>
      </c>
      <c r="C128" s="121">
        <v>35.555555555555557</v>
      </c>
      <c r="E128" s="121">
        <v>39.090909090909093</v>
      </c>
    </row>
    <row r="129" spans="1:5" x14ac:dyDescent="0.25">
      <c r="A129" s="2">
        <v>119</v>
      </c>
      <c r="B129" s="4">
        <v>170804130176</v>
      </c>
      <c r="C129" s="121">
        <v>46.666666666666664</v>
      </c>
      <c r="E129" s="121">
        <v>40.909090909090907</v>
      </c>
    </row>
    <row r="130" spans="1:5" x14ac:dyDescent="0.25">
      <c r="A130" s="2">
        <v>120</v>
      </c>
      <c r="B130" s="4">
        <v>170804130177</v>
      </c>
      <c r="C130" s="121">
        <v>44.444444444444443</v>
      </c>
      <c r="E130" s="121">
        <v>43.636363636363633</v>
      </c>
    </row>
    <row r="131" spans="1:5" x14ac:dyDescent="0.25">
      <c r="A131" s="2">
        <v>121</v>
      </c>
      <c r="B131" s="4">
        <v>170804130178</v>
      </c>
      <c r="C131" s="121">
        <v>32.222222222222221</v>
      </c>
      <c r="E131" s="121">
        <v>30</v>
      </c>
    </row>
    <row r="132" spans="1:5" x14ac:dyDescent="0.25">
      <c r="A132" s="2">
        <v>122</v>
      </c>
      <c r="B132" s="4">
        <v>170804130179</v>
      </c>
      <c r="C132" s="121">
        <v>24.444444444444443</v>
      </c>
      <c r="E132" s="121">
        <v>26.363636363636363</v>
      </c>
    </row>
    <row r="133" spans="1:5" x14ac:dyDescent="0.25">
      <c r="A133" s="2">
        <v>123</v>
      </c>
      <c r="B133" s="4">
        <v>170804130180</v>
      </c>
      <c r="C133" s="121">
        <v>42.222222222222221</v>
      </c>
      <c r="E133" s="121">
        <v>39.090909090909093</v>
      </c>
    </row>
    <row r="134" spans="1:5" x14ac:dyDescent="0.25">
      <c r="A134" s="2">
        <v>124</v>
      </c>
      <c r="B134" s="4">
        <v>170804130181</v>
      </c>
      <c r="C134" s="121">
        <v>40</v>
      </c>
      <c r="E134" s="121">
        <v>37.272727272727273</v>
      </c>
    </row>
    <row r="135" spans="1:5" x14ac:dyDescent="0.25">
      <c r="A135" s="2">
        <v>125</v>
      </c>
      <c r="B135" s="4">
        <v>170804130183</v>
      </c>
      <c r="C135" s="121">
        <v>40</v>
      </c>
      <c r="E135" s="121">
        <v>38.18181818181818</v>
      </c>
    </row>
    <row r="136" spans="1:5" x14ac:dyDescent="0.25">
      <c r="A136" s="2">
        <v>126</v>
      </c>
      <c r="B136" s="4">
        <v>170804130185</v>
      </c>
      <c r="C136" s="121">
        <v>41.111111111111114</v>
      </c>
      <c r="E136" s="121">
        <v>38.18181818181818</v>
      </c>
    </row>
    <row r="137" spans="1:5" x14ac:dyDescent="0.25">
      <c r="A137" s="2">
        <v>127</v>
      </c>
      <c r="B137" s="4">
        <v>170804130186</v>
      </c>
      <c r="C137" s="121">
        <v>44.444444444444443</v>
      </c>
      <c r="E137" s="121">
        <v>38.18181818181818</v>
      </c>
    </row>
    <row r="138" spans="1:5" x14ac:dyDescent="0.25">
      <c r="A138" s="2">
        <v>128</v>
      </c>
      <c r="B138" s="4">
        <v>170804130187</v>
      </c>
      <c r="C138" s="121">
        <v>32.222222222222221</v>
      </c>
      <c r="E138" s="121">
        <v>31.818181818181817</v>
      </c>
    </row>
    <row r="139" spans="1:5" x14ac:dyDescent="0.25">
      <c r="A139" s="2">
        <v>129</v>
      </c>
      <c r="B139" s="4">
        <v>170804130188</v>
      </c>
      <c r="C139" s="121">
        <v>44.444444444444443</v>
      </c>
      <c r="E139" s="121">
        <v>40</v>
      </c>
    </row>
    <row r="140" spans="1:5" x14ac:dyDescent="0.25">
      <c r="A140" s="2">
        <v>130</v>
      </c>
      <c r="B140" s="4">
        <v>170804130189</v>
      </c>
      <c r="C140" s="121">
        <v>44.444444444444443</v>
      </c>
      <c r="E140" s="121">
        <v>43.636363636363633</v>
      </c>
    </row>
    <row r="141" spans="1:5" x14ac:dyDescent="0.25">
      <c r="A141" s="2">
        <v>131</v>
      </c>
      <c r="B141" s="4">
        <v>170804130190</v>
      </c>
      <c r="C141" s="121">
        <v>45.555555555555557</v>
      </c>
      <c r="E141" s="121">
        <v>43.636363636363633</v>
      </c>
    </row>
    <row r="142" spans="1:5" x14ac:dyDescent="0.25">
      <c r="A142" s="2">
        <v>132</v>
      </c>
      <c r="B142" s="4">
        <v>170804130191</v>
      </c>
      <c r="C142" s="121">
        <v>45.555555555555557</v>
      </c>
      <c r="E142" s="121">
        <v>43.636363636363633</v>
      </c>
    </row>
    <row r="143" spans="1:5" x14ac:dyDescent="0.25">
      <c r="A143" s="2">
        <v>133</v>
      </c>
      <c r="B143" s="4">
        <v>170804130192</v>
      </c>
      <c r="C143" s="121">
        <v>35.555555555555557</v>
      </c>
      <c r="E143" s="121">
        <v>35.454545454545453</v>
      </c>
    </row>
    <row r="144" spans="1:5" x14ac:dyDescent="0.25">
      <c r="A144" s="2">
        <v>134</v>
      </c>
      <c r="B144" s="4">
        <v>170804130195</v>
      </c>
      <c r="C144" s="121">
        <v>44.444444444444443</v>
      </c>
      <c r="E144" s="121">
        <v>40.909090909090907</v>
      </c>
    </row>
    <row r="145" spans="1:5" x14ac:dyDescent="0.25">
      <c r="A145" s="2">
        <v>135</v>
      </c>
      <c r="B145" s="4">
        <v>170804130196</v>
      </c>
      <c r="C145" s="121">
        <v>36.666666666666664</v>
      </c>
      <c r="E145" s="121">
        <v>34.545454545454547</v>
      </c>
    </row>
    <row r="146" spans="1:5" x14ac:dyDescent="0.25">
      <c r="A146" s="2">
        <v>136</v>
      </c>
      <c r="B146" s="4">
        <v>170804130197</v>
      </c>
      <c r="C146" s="121">
        <v>27.777777777777779</v>
      </c>
      <c r="E146" s="121">
        <v>28.181818181818183</v>
      </c>
    </row>
    <row r="147" spans="1:5" x14ac:dyDescent="0.25">
      <c r="A147" s="2">
        <v>137</v>
      </c>
      <c r="B147" s="4">
        <v>170804130198</v>
      </c>
      <c r="C147" s="121">
        <v>37.777777777777779</v>
      </c>
      <c r="E147" s="121">
        <v>34.545454545454547</v>
      </c>
    </row>
    <row r="148" spans="1:5" x14ac:dyDescent="0.25">
      <c r="A148" s="2">
        <v>138</v>
      </c>
      <c r="B148" s="4">
        <v>170804130199</v>
      </c>
      <c r="C148" s="121">
        <v>45.555555555555557</v>
      </c>
      <c r="E148" s="121">
        <v>38.18181818181818</v>
      </c>
    </row>
    <row r="149" spans="1:5" x14ac:dyDescent="0.25">
      <c r="A149" s="2">
        <v>139</v>
      </c>
      <c r="B149" s="4">
        <v>170804130200</v>
      </c>
      <c r="C149" s="121">
        <v>40</v>
      </c>
      <c r="E149" s="121">
        <v>40.909090909090907</v>
      </c>
    </row>
    <row r="150" spans="1:5" x14ac:dyDescent="0.25">
      <c r="A150" s="2">
        <v>140</v>
      </c>
      <c r="B150" s="4">
        <v>170804130202</v>
      </c>
      <c r="C150" s="121">
        <v>46.666666666666664</v>
      </c>
      <c r="E150" s="121">
        <v>40.909090909090907</v>
      </c>
    </row>
    <row r="151" spans="1:5" x14ac:dyDescent="0.25">
      <c r="A151" s="2">
        <v>141</v>
      </c>
      <c r="B151" s="4">
        <v>170804130203</v>
      </c>
      <c r="C151" s="121">
        <v>45.555555555555557</v>
      </c>
      <c r="E151" s="121">
        <v>40.909090909090907</v>
      </c>
    </row>
    <row r="152" spans="1:5" x14ac:dyDescent="0.25">
      <c r="A152" s="2">
        <v>142</v>
      </c>
      <c r="B152" s="4">
        <v>170804130204</v>
      </c>
      <c r="C152" s="121">
        <v>34.444444444444443</v>
      </c>
      <c r="E152" s="121">
        <v>34.545454545454547</v>
      </c>
    </row>
    <row r="153" spans="1:5" x14ac:dyDescent="0.25">
      <c r="A153" s="2">
        <v>143</v>
      </c>
      <c r="B153" s="4">
        <v>170804130205</v>
      </c>
      <c r="C153" s="121">
        <v>31.111111111111111</v>
      </c>
      <c r="E153" s="121">
        <v>32.727272727272727</v>
      </c>
    </row>
    <row r="154" spans="1:5" x14ac:dyDescent="0.25">
      <c r="A154" s="2">
        <v>144</v>
      </c>
      <c r="B154" s="4">
        <v>170804130206</v>
      </c>
      <c r="C154" s="121">
        <v>35.555555555555557</v>
      </c>
      <c r="E154" s="121">
        <v>36.363636363636367</v>
      </c>
    </row>
    <row r="155" spans="1:5" x14ac:dyDescent="0.25">
      <c r="A155" s="2">
        <v>145</v>
      </c>
      <c r="B155" s="4">
        <v>170804130207</v>
      </c>
      <c r="C155" s="121">
        <v>44.444444444444443</v>
      </c>
      <c r="E155" s="121">
        <v>42.727272727272727</v>
      </c>
    </row>
    <row r="156" spans="1:5" x14ac:dyDescent="0.25">
      <c r="A156" s="2">
        <v>146</v>
      </c>
      <c r="B156" s="4">
        <v>170804130208</v>
      </c>
      <c r="C156" s="121">
        <v>42.222222222222221</v>
      </c>
      <c r="E156" s="121">
        <v>41.81818181818182</v>
      </c>
    </row>
    <row r="157" spans="1:5" x14ac:dyDescent="0.25">
      <c r="A157" s="2">
        <v>147</v>
      </c>
      <c r="B157" s="4">
        <v>170804130209</v>
      </c>
      <c r="C157" s="121">
        <v>44.444444444444443</v>
      </c>
      <c r="E157" s="121">
        <v>40.909090909090907</v>
      </c>
    </row>
    <row r="158" spans="1:5" x14ac:dyDescent="0.25">
      <c r="A158" s="2">
        <v>148</v>
      </c>
      <c r="B158" s="4">
        <v>170804130211</v>
      </c>
      <c r="C158" s="121">
        <v>46.666666666666664</v>
      </c>
      <c r="E158" s="121">
        <v>40.909090909090907</v>
      </c>
    </row>
    <row r="159" spans="1:5" x14ac:dyDescent="0.25">
      <c r="A159" s="2">
        <v>149</v>
      </c>
      <c r="B159" s="4">
        <v>170804130212</v>
      </c>
      <c r="C159" s="121">
        <v>41.111111111111114</v>
      </c>
      <c r="E159" s="121">
        <v>40.909090909090907</v>
      </c>
    </row>
    <row r="160" spans="1:5" x14ac:dyDescent="0.25">
      <c r="A160" s="2">
        <v>150</v>
      </c>
      <c r="B160" s="4">
        <v>170804130213</v>
      </c>
      <c r="C160" s="121">
        <v>36.666666666666664</v>
      </c>
      <c r="E160" s="121">
        <v>36.363636363636367</v>
      </c>
    </row>
    <row r="161" spans="1:5" x14ac:dyDescent="0.25">
      <c r="A161" s="2">
        <v>151</v>
      </c>
      <c r="B161" s="4">
        <v>170804130214</v>
      </c>
      <c r="C161" s="121">
        <v>43.333333333333336</v>
      </c>
      <c r="E161" s="121">
        <v>37.272727272727273</v>
      </c>
    </row>
    <row r="162" spans="1:5" x14ac:dyDescent="0.25">
      <c r="A162" s="2">
        <v>152</v>
      </c>
      <c r="B162" s="4">
        <v>170804130216</v>
      </c>
      <c r="C162" s="121">
        <v>38.888888888888886</v>
      </c>
      <c r="E162" s="121">
        <v>41.81818181818182</v>
      </c>
    </row>
    <row r="163" spans="1:5" x14ac:dyDescent="0.25">
      <c r="A163" s="2">
        <v>153</v>
      </c>
      <c r="B163" s="4">
        <v>170804130217</v>
      </c>
      <c r="C163" s="121">
        <v>40</v>
      </c>
      <c r="E163" s="121">
        <v>44.545454545454547</v>
      </c>
    </row>
    <row r="164" spans="1:5" x14ac:dyDescent="0.25">
      <c r="A164" s="2">
        <v>154</v>
      </c>
      <c r="B164" s="4">
        <v>170804130218</v>
      </c>
      <c r="C164" s="121">
        <v>45.555555555555557</v>
      </c>
      <c r="E164" s="121">
        <v>43.636363636363633</v>
      </c>
    </row>
    <row r="165" spans="1:5" x14ac:dyDescent="0.25">
      <c r="A165" s="2">
        <v>155</v>
      </c>
      <c r="B165" s="4">
        <v>170804130220</v>
      </c>
      <c r="C165" s="121">
        <v>37.777777777777779</v>
      </c>
      <c r="E165" s="121">
        <v>39.090909090909093</v>
      </c>
    </row>
    <row r="166" spans="1:5" x14ac:dyDescent="0.25">
      <c r="A166" s="2">
        <v>156</v>
      </c>
      <c r="B166" s="4">
        <v>170804130221</v>
      </c>
      <c r="C166" s="121">
        <v>47.777777777777779</v>
      </c>
      <c r="E166" s="121">
        <v>45.454545454545453</v>
      </c>
    </row>
    <row r="167" spans="1:5" x14ac:dyDescent="0.25">
      <c r="A167" s="2">
        <v>157</v>
      </c>
      <c r="B167" s="4">
        <v>170804130222</v>
      </c>
      <c r="C167" s="121">
        <v>43.333333333333336</v>
      </c>
      <c r="E167" s="121">
        <v>42.727272727272727</v>
      </c>
    </row>
    <row r="168" spans="1:5" x14ac:dyDescent="0.25">
      <c r="A168" s="2">
        <v>158</v>
      </c>
      <c r="B168" s="4">
        <v>170804130223</v>
      </c>
      <c r="C168" s="121">
        <v>35.555555555555557</v>
      </c>
      <c r="E168" s="121">
        <v>39.090909090909093</v>
      </c>
    </row>
    <row r="169" spans="1:5" x14ac:dyDescent="0.25">
      <c r="A169" s="2">
        <v>159</v>
      </c>
      <c r="B169" s="4">
        <v>170804130224</v>
      </c>
      <c r="C169" s="121">
        <v>41.111111111111114</v>
      </c>
      <c r="E169" s="121">
        <v>40.909090909090907</v>
      </c>
    </row>
    <row r="170" spans="1:5" x14ac:dyDescent="0.25">
      <c r="A170" s="2">
        <v>160</v>
      </c>
      <c r="B170" s="4">
        <v>170804130226</v>
      </c>
      <c r="C170" s="121">
        <v>33.333333333333336</v>
      </c>
      <c r="E170" s="121">
        <v>36.363636363636367</v>
      </c>
    </row>
    <row r="171" spans="1:5" x14ac:dyDescent="0.25">
      <c r="A171" s="2">
        <v>161</v>
      </c>
      <c r="B171" s="4">
        <v>170804130227</v>
      </c>
      <c r="C171" s="121">
        <v>40</v>
      </c>
      <c r="E171" s="121">
        <v>37.272727272727273</v>
      </c>
    </row>
    <row r="172" spans="1:5" x14ac:dyDescent="0.25">
      <c r="A172" s="2">
        <v>162</v>
      </c>
      <c r="B172" s="4">
        <v>170804130228</v>
      </c>
      <c r="C172" s="121">
        <v>0</v>
      </c>
      <c r="E172" s="121">
        <v>0</v>
      </c>
    </row>
    <row r="173" spans="1:5" x14ac:dyDescent="0.25">
      <c r="A173" s="2">
        <v>163</v>
      </c>
      <c r="B173" s="4">
        <v>170804130229</v>
      </c>
      <c r="C173" s="121">
        <v>45.555555555555557</v>
      </c>
      <c r="E173" s="121">
        <v>37.272727272727273</v>
      </c>
    </row>
    <row r="174" spans="1:5" x14ac:dyDescent="0.25">
      <c r="A174" s="2">
        <v>164</v>
      </c>
      <c r="B174" s="4">
        <v>170804130231</v>
      </c>
      <c r="C174" s="121">
        <v>44.444444444444443</v>
      </c>
      <c r="E174" s="121">
        <v>38.18181818181818</v>
      </c>
    </row>
    <row r="175" spans="1:5" x14ac:dyDescent="0.25">
      <c r="A175" s="2">
        <v>165</v>
      </c>
      <c r="B175" s="4">
        <v>170804130233</v>
      </c>
      <c r="C175" s="121">
        <v>47.777777777777779</v>
      </c>
      <c r="E175" s="121">
        <v>40</v>
      </c>
    </row>
    <row r="176" spans="1:5" x14ac:dyDescent="0.25">
      <c r="A176" s="2">
        <v>166</v>
      </c>
      <c r="B176" s="4">
        <v>170804130234</v>
      </c>
      <c r="C176" s="121">
        <v>48.888888888888886</v>
      </c>
      <c r="E176" s="121">
        <v>39.090909090909093</v>
      </c>
    </row>
    <row r="177" spans="1:5" x14ac:dyDescent="0.25">
      <c r="A177" s="2">
        <v>167</v>
      </c>
      <c r="B177" s="4">
        <v>170804130241</v>
      </c>
      <c r="C177" s="121">
        <v>38.888888888888886</v>
      </c>
      <c r="E177" s="121">
        <v>35.454545454545453</v>
      </c>
    </row>
    <row r="178" spans="1:5" x14ac:dyDescent="0.25">
      <c r="A178" s="2">
        <v>168</v>
      </c>
      <c r="B178" s="4">
        <v>170804130242</v>
      </c>
      <c r="C178" s="121">
        <v>46.666666666666664</v>
      </c>
      <c r="E178" s="121">
        <v>40</v>
      </c>
    </row>
    <row r="179" spans="1:5" x14ac:dyDescent="0.25">
      <c r="A179" s="2">
        <v>169</v>
      </c>
      <c r="B179" s="4">
        <v>170804130243</v>
      </c>
      <c r="C179" s="121">
        <v>41.111111111111114</v>
      </c>
      <c r="E179" s="121">
        <v>32.727272727272727</v>
      </c>
    </row>
    <row r="180" spans="1:5" x14ac:dyDescent="0.25">
      <c r="A180" s="2">
        <v>170</v>
      </c>
      <c r="B180" s="4">
        <v>170804130244</v>
      </c>
      <c r="C180" s="121">
        <v>43.333333333333336</v>
      </c>
      <c r="E180" s="121">
        <v>37.272727272727273</v>
      </c>
    </row>
    <row r="181" spans="1:5" x14ac:dyDescent="0.25">
      <c r="A181" s="2">
        <v>171</v>
      </c>
      <c r="B181" s="4">
        <v>170804130245</v>
      </c>
      <c r="C181" s="121">
        <v>45.555555555555557</v>
      </c>
      <c r="E181" s="121">
        <v>38.18181818181818</v>
      </c>
    </row>
    <row r="182" spans="1:5" x14ac:dyDescent="0.25">
      <c r="A182" s="2">
        <v>172</v>
      </c>
      <c r="B182" s="4">
        <v>170804130246</v>
      </c>
      <c r="C182" s="121">
        <v>34.444444444444443</v>
      </c>
      <c r="E182" s="121">
        <v>32.727272727272727</v>
      </c>
    </row>
    <row r="183" spans="1:5" x14ac:dyDescent="0.25">
      <c r="A183" s="2">
        <v>173</v>
      </c>
      <c r="B183" s="4">
        <v>170804130247</v>
      </c>
      <c r="C183" s="121">
        <v>35.555555555555557</v>
      </c>
      <c r="E183" s="121">
        <v>34.545454545454547</v>
      </c>
    </row>
    <row r="184" spans="1:5" x14ac:dyDescent="0.25">
      <c r="A184" s="2">
        <v>174</v>
      </c>
      <c r="B184" s="4">
        <v>170804130248</v>
      </c>
      <c r="C184" s="121">
        <v>45.555555555555557</v>
      </c>
      <c r="E184" s="121">
        <v>43.636363636363633</v>
      </c>
    </row>
    <row r="185" spans="1:5" x14ac:dyDescent="0.25">
      <c r="A185" s="2">
        <v>175</v>
      </c>
      <c r="B185" s="4">
        <v>170804130249</v>
      </c>
      <c r="C185" s="121">
        <v>46.666666666666664</v>
      </c>
      <c r="E185" s="121">
        <v>38.18181818181818</v>
      </c>
    </row>
    <row r="186" spans="1:5" x14ac:dyDescent="0.25">
      <c r="A186" s="2">
        <v>176</v>
      </c>
      <c r="B186" s="4">
        <v>170804130250</v>
      </c>
      <c r="C186" s="121">
        <v>25.555555555555557</v>
      </c>
      <c r="E186" s="121">
        <v>30</v>
      </c>
    </row>
    <row r="187" spans="1:5" x14ac:dyDescent="0.25">
      <c r="A187" s="2">
        <v>177</v>
      </c>
      <c r="B187" s="4">
        <v>170804130251</v>
      </c>
      <c r="C187" s="121">
        <v>44.444444444444443</v>
      </c>
      <c r="E187" s="121">
        <v>37.272727272727273</v>
      </c>
    </row>
    <row r="188" spans="1:5" x14ac:dyDescent="0.25">
      <c r="A188" s="2">
        <v>178</v>
      </c>
      <c r="B188" s="4">
        <v>170804130253</v>
      </c>
      <c r="C188" s="121">
        <v>40</v>
      </c>
      <c r="E188" s="121">
        <v>34.545454545454547</v>
      </c>
    </row>
    <row r="189" spans="1:5" x14ac:dyDescent="0.25">
      <c r="A189" s="2">
        <v>179</v>
      </c>
      <c r="B189" s="4">
        <v>170804130254</v>
      </c>
      <c r="C189" s="121">
        <v>35.555555555555557</v>
      </c>
      <c r="E189" s="121">
        <v>33.636363636363633</v>
      </c>
    </row>
    <row r="190" spans="1:5" x14ac:dyDescent="0.25">
      <c r="A190" s="2">
        <v>180</v>
      </c>
      <c r="B190" s="4">
        <v>170804130255</v>
      </c>
      <c r="C190" s="121">
        <v>45.555555555555557</v>
      </c>
      <c r="E190" s="121">
        <v>43.636363636363633</v>
      </c>
    </row>
    <row r="191" spans="1:5" x14ac:dyDescent="0.25">
      <c r="A191" s="2">
        <v>181</v>
      </c>
      <c r="B191" s="4">
        <v>170804130256</v>
      </c>
      <c r="C191" s="121">
        <v>42.222222222222221</v>
      </c>
      <c r="E191" s="121">
        <v>40.909090909090907</v>
      </c>
    </row>
    <row r="192" spans="1:5" x14ac:dyDescent="0.25">
      <c r="A192" s="2">
        <v>182</v>
      </c>
      <c r="B192" s="4">
        <v>170804130257</v>
      </c>
      <c r="C192" s="121">
        <v>40</v>
      </c>
      <c r="E192" s="121">
        <v>35.454545454545453</v>
      </c>
    </row>
    <row r="193" spans="1:5" x14ac:dyDescent="0.25">
      <c r="A193" s="2">
        <v>183</v>
      </c>
      <c r="B193" s="4">
        <v>170804130258</v>
      </c>
      <c r="C193" s="121">
        <v>44.444444444444443</v>
      </c>
      <c r="E193" s="121">
        <v>43.636363636363633</v>
      </c>
    </row>
    <row r="194" spans="1:5" x14ac:dyDescent="0.25">
      <c r="A194" s="2">
        <v>184</v>
      </c>
      <c r="B194" s="4">
        <v>170804130259</v>
      </c>
      <c r="C194" s="121">
        <v>42.222222222222221</v>
      </c>
      <c r="E194" s="121">
        <v>36.363636363636367</v>
      </c>
    </row>
    <row r="195" spans="1:5" x14ac:dyDescent="0.25">
      <c r="A195" s="2">
        <v>185</v>
      </c>
      <c r="B195" s="4">
        <v>170804130260</v>
      </c>
      <c r="C195" s="121">
        <v>44.444444444444443</v>
      </c>
      <c r="E195" s="121">
        <v>40.909090909090907</v>
      </c>
    </row>
    <row r="196" spans="1:5" x14ac:dyDescent="0.25">
      <c r="A196" s="2">
        <v>186</v>
      </c>
      <c r="B196" s="4">
        <v>170804130262</v>
      </c>
      <c r="C196" s="121">
        <v>42.222222222222221</v>
      </c>
      <c r="E196" s="121">
        <v>40</v>
      </c>
    </row>
    <row r="197" spans="1:5" x14ac:dyDescent="0.25">
      <c r="A197" s="2">
        <v>187</v>
      </c>
      <c r="B197" s="4">
        <v>170804130263</v>
      </c>
      <c r="C197" s="121">
        <v>37.777777777777779</v>
      </c>
      <c r="E197" s="121">
        <v>36.363636363636367</v>
      </c>
    </row>
    <row r="198" spans="1:5" x14ac:dyDescent="0.25">
      <c r="A198" s="2">
        <v>188</v>
      </c>
      <c r="B198" s="4">
        <v>170804130264</v>
      </c>
      <c r="C198" s="121">
        <v>41.111111111111114</v>
      </c>
      <c r="E198" s="121">
        <v>40.909090909090907</v>
      </c>
    </row>
    <row r="199" spans="1:5" x14ac:dyDescent="0.25">
      <c r="A199" s="2">
        <v>189</v>
      </c>
      <c r="B199" s="4">
        <v>170804130265</v>
      </c>
      <c r="C199" s="121">
        <v>43.333333333333336</v>
      </c>
      <c r="E199" s="121">
        <v>37.272727272727273</v>
      </c>
    </row>
    <row r="200" spans="1:5" x14ac:dyDescent="0.25">
      <c r="A200" s="2">
        <v>190</v>
      </c>
      <c r="B200" s="4">
        <v>170804130266</v>
      </c>
      <c r="C200" s="121">
        <v>41.111111111111114</v>
      </c>
      <c r="E200" s="121">
        <v>39.090909090909093</v>
      </c>
    </row>
    <row r="201" spans="1:5" x14ac:dyDescent="0.25">
      <c r="A201" s="2">
        <v>191</v>
      </c>
      <c r="B201" s="4">
        <v>170804130267</v>
      </c>
      <c r="C201" s="121">
        <v>44.444444444444443</v>
      </c>
      <c r="E201" s="121">
        <v>39.090909090909093</v>
      </c>
    </row>
    <row r="202" spans="1:5" x14ac:dyDescent="0.25">
      <c r="A202" s="2">
        <v>192</v>
      </c>
      <c r="B202" s="4">
        <v>170804130269</v>
      </c>
      <c r="C202" s="121">
        <v>41.111111111111114</v>
      </c>
      <c r="E202" s="121">
        <v>38.18181818181818</v>
      </c>
    </row>
    <row r="203" spans="1:5" x14ac:dyDescent="0.25">
      <c r="A203" s="2">
        <v>193</v>
      </c>
      <c r="B203" s="4">
        <v>170804130270</v>
      </c>
      <c r="C203" s="121">
        <v>42.222222222222221</v>
      </c>
      <c r="E203" s="121">
        <v>36.363636363636367</v>
      </c>
    </row>
    <row r="204" spans="1:5" x14ac:dyDescent="0.25">
      <c r="A204" s="2">
        <v>194</v>
      </c>
      <c r="B204" s="4">
        <v>170804130271</v>
      </c>
      <c r="C204" s="121">
        <v>48.888888888888886</v>
      </c>
      <c r="E204" s="121">
        <v>42.727272727272727</v>
      </c>
    </row>
    <row r="205" spans="1:5" x14ac:dyDescent="0.25">
      <c r="A205" s="2">
        <v>195</v>
      </c>
      <c r="B205" s="4">
        <v>170804130272</v>
      </c>
      <c r="C205" s="121">
        <v>44.444444444444443</v>
      </c>
      <c r="E205" s="121">
        <v>40.909090909090907</v>
      </c>
    </row>
    <row r="206" spans="1:5" x14ac:dyDescent="0.25">
      <c r="A206" s="2">
        <v>196</v>
      </c>
      <c r="B206" s="4">
        <v>170804130273</v>
      </c>
      <c r="C206" s="121">
        <v>43.333333333333336</v>
      </c>
      <c r="E206" s="121">
        <v>40.909090909090907</v>
      </c>
    </row>
    <row r="207" spans="1:5" x14ac:dyDescent="0.25">
      <c r="A207" s="2">
        <v>197</v>
      </c>
      <c r="B207" s="4">
        <v>170804130274</v>
      </c>
      <c r="C207" s="121">
        <v>42.222222222222221</v>
      </c>
      <c r="E207" s="121">
        <v>33.636363636363633</v>
      </c>
    </row>
    <row r="208" spans="1:5" x14ac:dyDescent="0.25">
      <c r="A208" s="2">
        <v>198</v>
      </c>
      <c r="B208" s="4">
        <v>170804130275</v>
      </c>
      <c r="C208" s="121">
        <v>37.777777777777779</v>
      </c>
      <c r="E208" s="121">
        <v>40</v>
      </c>
    </row>
    <row r="209" spans="1:5" x14ac:dyDescent="0.25">
      <c r="A209" s="2">
        <v>199</v>
      </c>
      <c r="B209" s="4">
        <v>170804130276</v>
      </c>
      <c r="C209" s="121">
        <v>44.444444444444443</v>
      </c>
      <c r="E209" s="121">
        <v>39.090909090909093</v>
      </c>
    </row>
    <row r="210" spans="1:5" x14ac:dyDescent="0.25">
      <c r="A210" s="2">
        <v>200</v>
      </c>
      <c r="B210" s="4">
        <v>170804130277</v>
      </c>
      <c r="C210" s="121">
        <v>0</v>
      </c>
      <c r="E210" s="121">
        <v>0</v>
      </c>
    </row>
    <row r="211" spans="1:5" x14ac:dyDescent="0.25">
      <c r="A211" s="2">
        <v>201</v>
      </c>
      <c r="B211" s="4">
        <v>170804130279</v>
      </c>
      <c r="C211" s="121">
        <v>36.666666666666664</v>
      </c>
      <c r="E211" s="121">
        <v>32.727272727272727</v>
      </c>
    </row>
    <row r="212" spans="1:5" x14ac:dyDescent="0.25">
      <c r="A212" s="2">
        <v>202</v>
      </c>
      <c r="B212" s="4">
        <v>170804130280</v>
      </c>
      <c r="C212" s="121">
        <v>40</v>
      </c>
      <c r="E212" s="121">
        <v>39.090909090909093</v>
      </c>
    </row>
    <row r="213" spans="1:5" x14ac:dyDescent="0.25">
      <c r="A213" s="2">
        <v>203</v>
      </c>
      <c r="B213" s="4">
        <v>170804130281</v>
      </c>
      <c r="C213" s="121">
        <v>38.888888888888886</v>
      </c>
      <c r="E213" s="121">
        <v>35.454545454545453</v>
      </c>
    </row>
    <row r="214" spans="1:5" x14ac:dyDescent="0.25">
      <c r="A214" s="2">
        <v>204</v>
      </c>
      <c r="B214" s="4">
        <v>170804130283</v>
      </c>
      <c r="C214" s="121">
        <v>46.666666666666664</v>
      </c>
      <c r="E214" s="121">
        <v>43.636363636363633</v>
      </c>
    </row>
    <row r="215" spans="1:5" x14ac:dyDescent="0.25">
      <c r="A215" s="2">
        <v>205</v>
      </c>
      <c r="B215" s="4">
        <v>170804130284</v>
      </c>
      <c r="C215" s="121">
        <v>44.444444444444443</v>
      </c>
      <c r="E215" s="121">
        <v>40</v>
      </c>
    </row>
    <row r="216" spans="1:5" x14ac:dyDescent="0.25">
      <c r="A216" s="2">
        <v>206</v>
      </c>
      <c r="B216" s="4">
        <v>170804130285</v>
      </c>
      <c r="C216" s="121">
        <v>44.444444444444443</v>
      </c>
      <c r="E216" s="121">
        <v>38.18181818181818</v>
      </c>
    </row>
    <row r="217" spans="1:5" x14ac:dyDescent="0.25">
      <c r="A217" s="2">
        <v>207</v>
      </c>
      <c r="B217" s="4">
        <v>170804130286</v>
      </c>
      <c r="C217" s="121">
        <v>46.666666666666664</v>
      </c>
      <c r="E217" s="121">
        <v>42.727272727272727</v>
      </c>
    </row>
    <row r="218" spans="1:5" x14ac:dyDescent="0.25">
      <c r="A218" s="2">
        <v>208</v>
      </c>
      <c r="B218" s="4">
        <v>170804130287</v>
      </c>
      <c r="C218" s="121">
        <v>44.444444444444443</v>
      </c>
      <c r="E218" s="121">
        <v>39.090909090909093</v>
      </c>
    </row>
    <row r="219" spans="1:5" x14ac:dyDescent="0.25">
      <c r="A219" s="2">
        <v>209</v>
      </c>
      <c r="B219" s="4">
        <v>170804130288</v>
      </c>
      <c r="C219" s="121">
        <v>41.111111111111114</v>
      </c>
      <c r="E219" s="121">
        <v>32.727272727272727</v>
      </c>
    </row>
    <row r="220" spans="1:5" x14ac:dyDescent="0.25">
      <c r="A220" s="2">
        <v>210</v>
      </c>
      <c r="B220" s="4">
        <v>170804130289</v>
      </c>
      <c r="C220" s="121">
        <v>34.444444444444443</v>
      </c>
      <c r="E220" s="121">
        <v>31.818181818181817</v>
      </c>
    </row>
    <row r="221" spans="1:5" x14ac:dyDescent="0.25">
      <c r="A221" s="2">
        <v>211</v>
      </c>
      <c r="B221" s="4">
        <v>170804130291</v>
      </c>
      <c r="C221" s="121">
        <v>43.333333333333336</v>
      </c>
      <c r="E221" s="121">
        <v>37.272727272727273</v>
      </c>
    </row>
    <row r="222" spans="1:5" x14ac:dyDescent="0.25">
      <c r="A222" s="2">
        <v>212</v>
      </c>
      <c r="B222" s="4">
        <v>170804130292</v>
      </c>
      <c r="C222" s="121">
        <v>44.444444444444443</v>
      </c>
      <c r="E222" s="121">
        <v>38.18181818181818</v>
      </c>
    </row>
    <row r="223" spans="1:5" x14ac:dyDescent="0.25">
      <c r="A223" s="2">
        <v>213</v>
      </c>
      <c r="B223" s="4">
        <v>170804130293</v>
      </c>
      <c r="C223" s="121">
        <v>46.666666666666664</v>
      </c>
      <c r="E223" s="121">
        <v>33.636363636363633</v>
      </c>
    </row>
    <row r="224" spans="1:5" x14ac:dyDescent="0.25">
      <c r="A224" s="2">
        <v>214</v>
      </c>
      <c r="B224" s="4">
        <v>170804130294</v>
      </c>
      <c r="C224" s="121">
        <v>36.666666666666664</v>
      </c>
      <c r="E224" s="121">
        <v>31.818181818181817</v>
      </c>
    </row>
    <row r="225" spans="1:5" x14ac:dyDescent="0.25">
      <c r="A225" s="2">
        <v>215</v>
      </c>
      <c r="B225" s="4">
        <v>170804130295</v>
      </c>
      <c r="C225" s="121">
        <v>44.444444444444443</v>
      </c>
      <c r="E225" s="121">
        <v>38.18181818181818</v>
      </c>
    </row>
    <row r="226" spans="1:5" x14ac:dyDescent="0.25">
      <c r="A226" s="2">
        <v>216</v>
      </c>
      <c r="B226" s="4">
        <v>170804130296</v>
      </c>
      <c r="C226" s="121">
        <v>37.777777777777779</v>
      </c>
      <c r="E226" s="121">
        <v>35.454545454545453</v>
      </c>
    </row>
    <row r="227" spans="1:5" x14ac:dyDescent="0.25">
      <c r="A227" s="2">
        <v>217</v>
      </c>
      <c r="B227" s="4">
        <v>170804130297</v>
      </c>
      <c r="C227" s="121">
        <v>45.555555555555557</v>
      </c>
      <c r="E227" s="121">
        <v>40.909090909090907</v>
      </c>
    </row>
    <row r="228" spans="1:5" x14ac:dyDescent="0.25">
      <c r="A228" s="2">
        <v>218</v>
      </c>
      <c r="B228" s="4">
        <v>170804130298</v>
      </c>
      <c r="C228" s="121">
        <v>37.777777777777779</v>
      </c>
      <c r="E228" s="121">
        <v>35.454545454545453</v>
      </c>
    </row>
    <row r="229" spans="1:5" x14ac:dyDescent="0.25">
      <c r="A229" s="2">
        <v>219</v>
      </c>
      <c r="B229" s="4">
        <v>170804130299</v>
      </c>
      <c r="C229" s="121">
        <v>43.333333333333336</v>
      </c>
      <c r="E229" s="121">
        <v>33.636363636363633</v>
      </c>
    </row>
    <row r="230" spans="1:5" x14ac:dyDescent="0.25">
      <c r="A230" s="2">
        <v>220</v>
      </c>
      <c r="B230" s="4">
        <v>170804130300</v>
      </c>
      <c r="C230" s="121">
        <v>45.555555555555557</v>
      </c>
      <c r="E230" s="121">
        <v>39.090909090909093</v>
      </c>
    </row>
    <row r="231" spans="1:5" x14ac:dyDescent="0.25">
      <c r="A231" s="2">
        <v>221</v>
      </c>
      <c r="B231" s="4">
        <v>170804130301</v>
      </c>
      <c r="C231" s="121">
        <v>0</v>
      </c>
      <c r="E231" s="121">
        <v>0</v>
      </c>
    </row>
    <row r="232" spans="1:5" x14ac:dyDescent="0.25">
      <c r="A232" s="2">
        <v>222</v>
      </c>
      <c r="B232" s="4">
        <v>170804130302</v>
      </c>
      <c r="C232" s="121">
        <v>46.666666666666664</v>
      </c>
      <c r="E232" s="121">
        <v>40.909090909090907</v>
      </c>
    </row>
    <row r="233" spans="1:5" x14ac:dyDescent="0.25">
      <c r="A233" s="2">
        <v>223</v>
      </c>
      <c r="B233" s="4">
        <v>170804130303</v>
      </c>
      <c r="C233" s="121">
        <v>35.555555555555557</v>
      </c>
      <c r="E233" s="121">
        <v>32.727272727272727</v>
      </c>
    </row>
    <row r="234" spans="1:5" x14ac:dyDescent="0.25">
      <c r="A234" s="2">
        <v>224</v>
      </c>
      <c r="B234" s="4">
        <v>170804130304</v>
      </c>
      <c r="C234" s="121">
        <v>41.111111111111114</v>
      </c>
      <c r="E234" s="121">
        <v>38.18181818181818</v>
      </c>
    </row>
    <row r="235" spans="1:5" x14ac:dyDescent="0.25">
      <c r="A235" s="2">
        <v>225</v>
      </c>
      <c r="B235" s="4">
        <v>170804130306</v>
      </c>
      <c r="C235" s="121">
        <v>45.555555555555557</v>
      </c>
      <c r="E235" s="121">
        <v>37.272727272727273</v>
      </c>
    </row>
    <row r="236" spans="1:5" x14ac:dyDescent="0.25">
      <c r="A236" s="2">
        <v>226</v>
      </c>
      <c r="B236" s="4">
        <v>170804130307</v>
      </c>
      <c r="C236" s="121">
        <v>47.777777777777779</v>
      </c>
      <c r="E236" s="121">
        <v>40.909090909090907</v>
      </c>
    </row>
    <row r="237" spans="1:5" x14ac:dyDescent="0.25">
      <c r="A237" s="2">
        <v>227</v>
      </c>
      <c r="B237" s="4">
        <v>170804130308</v>
      </c>
      <c r="C237" s="121">
        <v>44.444444444444443</v>
      </c>
      <c r="E237" s="121">
        <v>35.454545454545453</v>
      </c>
    </row>
    <row r="238" spans="1:5" x14ac:dyDescent="0.25">
      <c r="A238" s="2">
        <v>228</v>
      </c>
      <c r="B238" s="4">
        <v>170804130309</v>
      </c>
      <c r="C238" s="121">
        <v>41.111111111111114</v>
      </c>
      <c r="E238" s="121">
        <v>39.090909090909093</v>
      </c>
    </row>
    <row r="239" spans="1:5" x14ac:dyDescent="0.25">
      <c r="A239" s="2">
        <v>229</v>
      </c>
      <c r="B239" s="4">
        <v>170804130310</v>
      </c>
      <c r="C239" s="121">
        <v>44.444444444444443</v>
      </c>
      <c r="E239" s="121">
        <v>34.545454545454547</v>
      </c>
    </row>
    <row r="240" spans="1:5" x14ac:dyDescent="0.25">
      <c r="A240" s="2">
        <v>230</v>
      </c>
      <c r="B240" s="4">
        <v>170804130311</v>
      </c>
      <c r="C240" s="121">
        <v>43.333333333333336</v>
      </c>
      <c r="E240" s="121">
        <v>37.272727272727273</v>
      </c>
    </row>
    <row r="241" spans="1:5" x14ac:dyDescent="0.25">
      <c r="A241" s="2">
        <v>231</v>
      </c>
      <c r="B241" s="4">
        <v>170804130312</v>
      </c>
      <c r="C241" s="121">
        <v>34.444444444444443</v>
      </c>
      <c r="E241" s="121">
        <v>34.545454545454547</v>
      </c>
    </row>
    <row r="242" spans="1:5" x14ac:dyDescent="0.25">
      <c r="A242" s="2">
        <v>232</v>
      </c>
      <c r="B242" s="4">
        <v>170804130313</v>
      </c>
      <c r="C242" s="121">
        <v>5.5555555555555554</v>
      </c>
      <c r="E242" s="121">
        <v>0</v>
      </c>
    </row>
    <row r="243" spans="1:5" x14ac:dyDescent="0.25">
      <c r="A243" s="2">
        <v>233</v>
      </c>
      <c r="B243" s="4">
        <v>170804130314</v>
      </c>
      <c r="C243" s="121">
        <v>47.777777777777779</v>
      </c>
      <c r="E243" s="121">
        <v>39.090909090909093</v>
      </c>
    </row>
    <row r="244" spans="1:5" x14ac:dyDescent="0.25">
      <c r="A244" s="2">
        <v>234</v>
      </c>
      <c r="B244" s="4">
        <v>170804130315</v>
      </c>
      <c r="C244" s="121">
        <v>38.888888888888886</v>
      </c>
      <c r="E244" s="121">
        <v>38.18181818181818</v>
      </c>
    </row>
    <row r="245" spans="1:5" x14ac:dyDescent="0.25">
      <c r="A245" s="2">
        <v>235</v>
      </c>
      <c r="B245" s="4">
        <v>170804130317</v>
      </c>
      <c r="C245" s="121">
        <v>41.111111111111114</v>
      </c>
      <c r="E245" s="121">
        <v>38.18181818181818</v>
      </c>
    </row>
    <row r="246" spans="1:5" x14ac:dyDescent="0.25">
      <c r="A246" s="2">
        <v>236</v>
      </c>
      <c r="B246" s="4">
        <v>170804130318</v>
      </c>
      <c r="C246" s="121">
        <v>38.888888888888886</v>
      </c>
      <c r="E246" s="121">
        <v>29.09090909090909</v>
      </c>
    </row>
    <row r="247" spans="1:5" x14ac:dyDescent="0.25">
      <c r="A247" s="2">
        <v>237</v>
      </c>
      <c r="B247" s="4">
        <v>170804130319</v>
      </c>
      <c r="C247" s="121">
        <v>40</v>
      </c>
      <c r="E247" s="121">
        <v>40.909090909090907</v>
      </c>
    </row>
    <row r="248" spans="1:5" x14ac:dyDescent="0.25">
      <c r="A248" s="2">
        <v>238</v>
      </c>
      <c r="B248" s="4">
        <v>170804130320</v>
      </c>
      <c r="C248" s="121">
        <v>44.444444444444443</v>
      </c>
      <c r="E248" s="121">
        <v>40.909090909090907</v>
      </c>
    </row>
    <row r="249" spans="1:5" x14ac:dyDescent="0.25">
      <c r="A249" s="2">
        <v>239</v>
      </c>
      <c r="B249" s="4">
        <v>170804130322</v>
      </c>
      <c r="C249" s="121">
        <v>44.444444444444443</v>
      </c>
      <c r="E249" s="121">
        <v>44.545454545454547</v>
      </c>
    </row>
    <row r="250" spans="1:5" x14ac:dyDescent="0.25">
      <c r="A250" s="2">
        <v>240</v>
      </c>
      <c r="B250" s="4">
        <v>170804130323</v>
      </c>
      <c r="C250" s="121">
        <v>42.222222222222221</v>
      </c>
      <c r="E250" s="121">
        <v>36.363636363636367</v>
      </c>
    </row>
    <row r="251" spans="1:5" x14ac:dyDescent="0.25">
      <c r="A251" s="2">
        <v>241</v>
      </c>
      <c r="B251" s="4">
        <v>170804130324</v>
      </c>
      <c r="C251" s="121">
        <v>45.555555555555557</v>
      </c>
      <c r="E251" s="121">
        <v>41.81818181818182</v>
      </c>
    </row>
    <row r="252" spans="1:5" x14ac:dyDescent="0.25">
      <c r="A252" s="2">
        <v>242</v>
      </c>
      <c r="B252" s="4">
        <v>170804130325</v>
      </c>
      <c r="C252" s="121">
        <v>35.555555555555557</v>
      </c>
      <c r="E252" s="121">
        <v>34.545454545454547</v>
      </c>
    </row>
    <row r="253" spans="1:5" x14ac:dyDescent="0.25">
      <c r="A253" s="2">
        <v>243</v>
      </c>
      <c r="B253" s="4">
        <v>170804130326</v>
      </c>
      <c r="C253" s="121">
        <v>40</v>
      </c>
      <c r="E253" s="121">
        <v>34.545454545454547</v>
      </c>
    </row>
    <row r="254" spans="1:5" x14ac:dyDescent="0.25">
      <c r="A254" s="2">
        <v>244</v>
      </c>
      <c r="B254" s="4">
        <v>170804130327</v>
      </c>
      <c r="C254" s="121">
        <v>44.444444444444443</v>
      </c>
      <c r="E254" s="121">
        <v>34.545454545454547</v>
      </c>
    </row>
    <row r="255" spans="1:5" x14ac:dyDescent="0.25">
      <c r="A255" s="2">
        <v>245</v>
      </c>
      <c r="B255" s="4">
        <v>170804130328</v>
      </c>
      <c r="C255" s="121">
        <v>35.555555555555557</v>
      </c>
      <c r="E255" s="121">
        <v>30.90909090909091</v>
      </c>
    </row>
    <row r="256" spans="1:5" x14ac:dyDescent="0.25">
      <c r="A256" s="2">
        <v>246</v>
      </c>
      <c r="B256" s="4">
        <v>170804130329</v>
      </c>
      <c r="C256" s="121">
        <v>44.444444444444443</v>
      </c>
      <c r="E256" s="121">
        <v>41.81818181818182</v>
      </c>
    </row>
    <row r="257" spans="1:5" x14ac:dyDescent="0.25">
      <c r="A257" s="2">
        <v>247</v>
      </c>
      <c r="B257" s="4">
        <v>170804130330</v>
      </c>
      <c r="C257" s="121">
        <v>42.222222222222221</v>
      </c>
      <c r="E257" s="121">
        <v>39.090909090909093</v>
      </c>
    </row>
    <row r="258" spans="1:5" x14ac:dyDescent="0.25">
      <c r="A258" s="2">
        <v>248</v>
      </c>
      <c r="B258" s="4">
        <v>170804130331</v>
      </c>
      <c r="C258" s="121">
        <v>47.777777777777779</v>
      </c>
      <c r="E258" s="121">
        <v>42.727272727272727</v>
      </c>
    </row>
    <row r="259" spans="1:5" x14ac:dyDescent="0.25">
      <c r="A259" s="2">
        <v>249</v>
      </c>
      <c r="B259" s="4">
        <v>170804130332</v>
      </c>
      <c r="C259" s="121">
        <v>33.333333333333336</v>
      </c>
      <c r="E259" s="121">
        <v>33.636363636363633</v>
      </c>
    </row>
    <row r="260" spans="1:5" x14ac:dyDescent="0.25">
      <c r="A260" s="2">
        <v>250</v>
      </c>
      <c r="B260" s="4">
        <v>170804130333</v>
      </c>
      <c r="C260" s="121">
        <v>44.444444444444443</v>
      </c>
      <c r="E260" s="121">
        <v>39.090909090909093</v>
      </c>
    </row>
    <row r="261" spans="1:5" x14ac:dyDescent="0.25">
      <c r="A261" s="2">
        <v>251</v>
      </c>
      <c r="B261" s="4">
        <v>170804130334</v>
      </c>
      <c r="C261" s="121">
        <v>45.555555555555557</v>
      </c>
      <c r="E261" s="121">
        <v>41.81818181818182</v>
      </c>
    </row>
    <row r="262" spans="1:5" x14ac:dyDescent="0.25">
      <c r="A262" s="2">
        <v>252</v>
      </c>
      <c r="B262" s="4">
        <v>170804130336</v>
      </c>
      <c r="C262" s="121">
        <v>43.333333333333336</v>
      </c>
      <c r="E262" s="121">
        <v>39.090909090909093</v>
      </c>
    </row>
    <row r="263" spans="1:5" x14ac:dyDescent="0.25">
      <c r="A263" s="2">
        <v>253</v>
      </c>
      <c r="B263" s="4">
        <v>170804130337</v>
      </c>
      <c r="C263" s="121">
        <v>34.444444444444443</v>
      </c>
      <c r="E263" s="121">
        <v>32.727272727272727</v>
      </c>
    </row>
    <row r="264" spans="1:5" x14ac:dyDescent="0.25">
      <c r="A264" s="2">
        <v>254</v>
      </c>
      <c r="B264" s="4">
        <v>170804130338</v>
      </c>
      <c r="C264" s="121">
        <v>43.333333333333336</v>
      </c>
      <c r="E264" s="121">
        <v>37.272727272727273</v>
      </c>
    </row>
    <row r="265" spans="1:5" x14ac:dyDescent="0.25">
      <c r="A265" s="2">
        <v>255</v>
      </c>
      <c r="B265" s="4">
        <v>170804130339</v>
      </c>
      <c r="C265" s="121">
        <v>42.222222222222221</v>
      </c>
      <c r="E265" s="121">
        <v>40.909090909090907</v>
      </c>
    </row>
    <row r="266" spans="1:5" x14ac:dyDescent="0.25">
      <c r="A266" s="2">
        <v>256</v>
      </c>
      <c r="B266" s="4">
        <v>170804130340</v>
      </c>
      <c r="C266" s="121">
        <v>45.555555555555557</v>
      </c>
      <c r="E266" s="121">
        <v>0</v>
      </c>
    </row>
    <row r="267" spans="1:5" x14ac:dyDescent="0.25">
      <c r="A267" s="2">
        <v>257</v>
      </c>
      <c r="B267" s="4">
        <v>170804130341</v>
      </c>
      <c r="C267" s="121">
        <v>44.444444444444443</v>
      </c>
      <c r="E267" s="121">
        <v>40.909090909090907</v>
      </c>
    </row>
    <row r="268" spans="1:5" x14ac:dyDescent="0.25">
      <c r="A268" s="2">
        <v>258</v>
      </c>
      <c r="B268" s="4">
        <v>170804130342</v>
      </c>
      <c r="C268" s="121">
        <v>38.888888888888886</v>
      </c>
      <c r="E268" s="121">
        <v>39.090909090909093</v>
      </c>
    </row>
    <row r="269" spans="1:5" x14ac:dyDescent="0.25">
      <c r="A269" s="2">
        <v>259</v>
      </c>
      <c r="B269" s="4">
        <v>170804130343</v>
      </c>
      <c r="C269" s="121">
        <v>38.888888888888886</v>
      </c>
      <c r="E269" s="121">
        <v>37.272727272727273</v>
      </c>
    </row>
    <row r="270" spans="1:5" x14ac:dyDescent="0.25">
      <c r="A270" s="2">
        <v>260</v>
      </c>
      <c r="B270" s="4">
        <v>170804130344</v>
      </c>
      <c r="C270" s="121">
        <v>34.444444444444443</v>
      </c>
      <c r="E270" s="121">
        <v>33.636363636363633</v>
      </c>
    </row>
    <row r="271" spans="1:5" x14ac:dyDescent="0.25">
      <c r="A271" s="2">
        <v>261</v>
      </c>
      <c r="B271" s="4">
        <v>170804130345</v>
      </c>
      <c r="C271" s="121">
        <v>35.555555555555557</v>
      </c>
      <c r="E271" s="121">
        <v>34.545454545454547</v>
      </c>
    </row>
    <row r="272" spans="1:5" x14ac:dyDescent="0.25">
      <c r="A272" s="2">
        <v>262</v>
      </c>
      <c r="B272" s="4">
        <v>170804130346</v>
      </c>
      <c r="C272" s="121">
        <v>37.777777777777779</v>
      </c>
      <c r="E272" s="121">
        <v>36.363636363636367</v>
      </c>
    </row>
    <row r="273" spans="1:5" x14ac:dyDescent="0.25">
      <c r="A273" s="2">
        <v>263</v>
      </c>
      <c r="B273" s="4">
        <v>170804130347</v>
      </c>
      <c r="C273" s="121">
        <v>40</v>
      </c>
      <c r="E273" s="121">
        <v>39.090909090909093</v>
      </c>
    </row>
    <row r="274" spans="1:5" x14ac:dyDescent="0.25">
      <c r="A274" s="2">
        <v>264</v>
      </c>
      <c r="B274" s="4">
        <v>170804130348</v>
      </c>
      <c r="C274" s="121">
        <v>38.888888888888886</v>
      </c>
      <c r="E274" s="121">
        <v>39.090909090909093</v>
      </c>
    </row>
    <row r="275" spans="1:5" x14ac:dyDescent="0.25">
      <c r="A275" s="2">
        <v>265</v>
      </c>
      <c r="B275" s="4">
        <v>170804130349</v>
      </c>
      <c r="C275" s="121">
        <v>46.666666666666664</v>
      </c>
      <c r="E275" s="121">
        <v>44.545454545454547</v>
      </c>
    </row>
    <row r="276" spans="1:5" x14ac:dyDescent="0.25">
      <c r="A276" s="2">
        <v>266</v>
      </c>
      <c r="B276" s="4">
        <v>170804130350</v>
      </c>
      <c r="C276" s="121">
        <v>44.444444444444443</v>
      </c>
      <c r="E276" s="121">
        <v>40</v>
      </c>
    </row>
    <row r="277" spans="1:5" x14ac:dyDescent="0.25">
      <c r="A277" s="2">
        <v>267</v>
      </c>
      <c r="B277" s="4">
        <v>170804130351</v>
      </c>
      <c r="C277" s="121">
        <v>45.555555555555557</v>
      </c>
      <c r="E277" s="121">
        <v>43.636363636363633</v>
      </c>
    </row>
    <row r="278" spans="1:5" x14ac:dyDescent="0.25">
      <c r="A278" s="2">
        <v>268</v>
      </c>
      <c r="B278" s="4">
        <v>170804130353</v>
      </c>
      <c r="C278" s="121">
        <v>40</v>
      </c>
      <c r="E278" s="121">
        <v>36.363636363636367</v>
      </c>
    </row>
    <row r="279" spans="1:5" x14ac:dyDescent="0.25">
      <c r="A279" s="2">
        <v>269</v>
      </c>
      <c r="B279" s="4">
        <v>170804130354</v>
      </c>
      <c r="C279" s="121">
        <v>37.777777777777779</v>
      </c>
      <c r="E279" s="121">
        <v>31.818181818181817</v>
      </c>
    </row>
    <row r="280" spans="1:5" x14ac:dyDescent="0.25">
      <c r="A280" s="2">
        <v>270</v>
      </c>
      <c r="B280" s="4">
        <v>170804130356</v>
      </c>
      <c r="C280" s="121">
        <v>44.444444444444443</v>
      </c>
      <c r="E280" s="121">
        <v>38.18181818181818</v>
      </c>
    </row>
    <row r="281" spans="1:5" x14ac:dyDescent="0.25">
      <c r="A281" s="2">
        <v>271</v>
      </c>
      <c r="B281" s="4">
        <v>170804130357</v>
      </c>
      <c r="C281" s="121">
        <v>38.888888888888886</v>
      </c>
      <c r="E281" s="121">
        <v>34.545454545454547</v>
      </c>
    </row>
    <row r="282" spans="1:5" x14ac:dyDescent="0.25">
      <c r="A282" s="2">
        <v>272</v>
      </c>
      <c r="B282" s="4">
        <v>170804130358</v>
      </c>
      <c r="C282" s="121">
        <v>40</v>
      </c>
      <c r="E282" s="121">
        <v>37.272727272727273</v>
      </c>
    </row>
    <row r="283" spans="1:5" x14ac:dyDescent="0.25">
      <c r="A283" s="2">
        <v>273</v>
      </c>
      <c r="B283" s="4">
        <v>170804130359</v>
      </c>
      <c r="C283" s="121">
        <v>42.222222222222221</v>
      </c>
      <c r="E283" s="121">
        <v>34.545454545454547</v>
      </c>
    </row>
    <row r="284" spans="1:5" x14ac:dyDescent="0.25">
      <c r="A284" s="2">
        <v>274</v>
      </c>
      <c r="B284" s="4">
        <v>170804130360</v>
      </c>
      <c r="C284" s="121">
        <v>44.444444444444443</v>
      </c>
      <c r="E284" s="121">
        <v>36.363636363636367</v>
      </c>
    </row>
    <row r="285" spans="1:5" x14ac:dyDescent="0.25">
      <c r="A285" s="2">
        <v>275</v>
      </c>
      <c r="B285" s="4">
        <v>170804130361</v>
      </c>
      <c r="C285" s="121">
        <v>38.888888888888886</v>
      </c>
      <c r="E285" s="121">
        <v>36.363636363636367</v>
      </c>
    </row>
    <row r="286" spans="1:5" x14ac:dyDescent="0.25">
      <c r="A286" s="2">
        <v>276</v>
      </c>
      <c r="B286" s="4">
        <v>170804130362</v>
      </c>
      <c r="C286" s="121">
        <v>46.666666666666664</v>
      </c>
      <c r="E286" s="121">
        <v>42.727272727272727</v>
      </c>
    </row>
    <row r="287" spans="1:5" x14ac:dyDescent="0.25">
      <c r="A287" s="2">
        <v>277</v>
      </c>
      <c r="B287" s="4">
        <v>170804130363</v>
      </c>
      <c r="C287" s="121">
        <v>35.555555555555557</v>
      </c>
      <c r="E287" s="121">
        <v>37.272727272727273</v>
      </c>
    </row>
    <row r="288" spans="1:5" x14ac:dyDescent="0.25">
      <c r="A288" s="2">
        <v>278</v>
      </c>
      <c r="B288" s="4">
        <v>170804130364</v>
      </c>
      <c r="C288" s="121">
        <v>40</v>
      </c>
      <c r="E288" s="121">
        <v>37.272727272727273</v>
      </c>
    </row>
    <row r="289" spans="1:5" x14ac:dyDescent="0.25">
      <c r="A289" s="2">
        <v>279</v>
      </c>
      <c r="B289" s="4">
        <v>170804130365</v>
      </c>
      <c r="C289" s="121">
        <v>43.333333333333336</v>
      </c>
      <c r="E289" s="121">
        <v>41.81818181818182</v>
      </c>
    </row>
    <row r="290" spans="1:5" x14ac:dyDescent="0.25">
      <c r="B290" s="4"/>
      <c r="C290" s="121"/>
      <c r="E290" s="121"/>
    </row>
    <row r="291" spans="1:5" x14ac:dyDescent="0.25">
      <c r="B291" s="4"/>
      <c r="C291" s="121"/>
      <c r="E291" s="12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14DFC-8F80-4263-A8FD-6C4A80E94170}">
  <dimension ref="A1:W291"/>
  <sheetViews>
    <sheetView topLeftCell="F4" workbookViewId="0">
      <selection activeCell="A3" sqref="A3:E3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5" width="36.42578125" style="2" customWidth="1"/>
    <col min="6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1" width="36.42578125" style="1" customWidth="1"/>
    <col min="262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7" width="36.42578125" style="1" customWidth="1"/>
    <col min="518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3" width="36.42578125" style="1" customWidth="1"/>
    <col min="774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29" width="36.42578125" style="1" customWidth="1"/>
    <col min="1030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5" width="36.42578125" style="1" customWidth="1"/>
    <col min="1286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1" width="36.42578125" style="1" customWidth="1"/>
    <col min="1542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7" width="36.42578125" style="1" customWidth="1"/>
    <col min="1798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3" width="36.42578125" style="1" customWidth="1"/>
    <col min="2054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09" width="36.42578125" style="1" customWidth="1"/>
    <col min="2310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5" width="36.42578125" style="1" customWidth="1"/>
    <col min="2566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1" width="36.42578125" style="1" customWidth="1"/>
    <col min="2822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7" width="36.42578125" style="1" customWidth="1"/>
    <col min="3078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3" width="36.42578125" style="1" customWidth="1"/>
    <col min="3334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89" width="36.42578125" style="1" customWidth="1"/>
    <col min="3590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5" width="36.42578125" style="1" customWidth="1"/>
    <col min="3846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1" width="36.42578125" style="1" customWidth="1"/>
    <col min="4102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7" width="36.42578125" style="1" customWidth="1"/>
    <col min="4358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3" width="36.42578125" style="1" customWidth="1"/>
    <col min="4614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69" width="36.42578125" style="1" customWidth="1"/>
    <col min="4870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5" width="36.42578125" style="1" customWidth="1"/>
    <col min="5126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1" width="36.42578125" style="1" customWidth="1"/>
    <col min="5382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7" width="36.42578125" style="1" customWidth="1"/>
    <col min="5638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3" width="36.42578125" style="1" customWidth="1"/>
    <col min="5894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49" width="36.42578125" style="1" customWidth="1"/>
    <col min="6150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5" width="36.42578125" style="1" customWidth="1"/>
    <col min="6406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1" width="36.42578125" style="1" customWidth="1"/>
    <col min="6662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7" width="36.42578125" style="1" customWidth="1"/>
    <col min="6918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3" width="36.42578125" style="1" customWidth="1"/>
    <col min="7174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29" width="36.42578125" style="1" customWidth="1"/>
    <col min="7430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5" width="36.42578125" style="1" customWidth="1"/>
    <col min="7686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1" width="36.42578125" style="1" customWidth="1"/>
    <col min="7942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7" width="36.42578125" style="1" customWidth="1"/>
    <col min="8198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3" width="36.42578125" style="1" customWidth="1"/>
    <col min="8454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09" width="36.42578125" style="1" customWidth="1"/>
    <col min="8710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5" width="36.42578125" style="1" customWidth="1"/>
    <col min="8966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1" width="36.42578125" style="1" customWidth="1"/>
    <col min="9222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7" width="36.42578125" style="1" customWidth="1"/>
    <col min="9478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3" width="36.42578125" style="1" customWidth="1"/>
    <col min="9734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89" width="36.42578125" style="1" customWidth="1"/>
    <col min="9990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5" width="36.42578125" style="1" customWidth="1"/>
    <col min="10246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1" width="36.42578125" style="1" customWidth="1"/>
    <col min="10502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7" width="36.42578125" style="1" customWidth="1"/>
    <col min="10758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3" width="36.42578125" style="1" customWidth="1"/>
    <col min="11014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69" width="36.42578125" style="1" customWidth="1"/>
    <col min="11270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5" width="36.42578125" style="1" customWidth="1"/>
    <col min="11526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1" width="36.42578125" style="1" customWidth="1"/>
    <col min="11782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7" width="36.42578125" style="1" customWidth="1"/>
    <col min="12038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3" width="36.42578125" style="1" customWidth="1"/>
    <col min="12294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49" width="36.42578125" style="1" customWidth="1"/>
    <col min="12550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5" width="36.42578125" style="1" customWidth="1"/>
    <col min="12806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1" width="36.42578125" style="1" customWidth="1"/>
    <col min="13062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7" width="36.42578125" style="1" customWidth="1"/>
    <col min="13318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3" width="36.42578125" style="1" customWidth="1"/>
    <col min="13574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29" width="36.42578125" style="1" customWidth="1"/>
    <col min="13830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5" width="36.42578125" style="1" customWidth="1"/>
    <col min="14086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1" width="36.42578125" style="1" customWidth="1"/>
    <col min="14342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7" width="36.42578125" style="1" customWidth="1"/>
    <col min="14598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3" width="36.42578125" style="1" customWidth="1"/>
    <col min="14854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09" width="36.42578125" style="1" customWidth="1"/>
    <col min="15110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5" width="36.42578125" style="1" customWidth="1"/>
    <col min="15366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1" width="36.42578125" style="1" customWidth="1"/>
    <col min="15622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7" width="36.42578125" style="1" customWidth="1"/>
    <col min="15878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3" width="36.42578125" style="1" customWidth="1"/>
    <col min="16134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183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184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185</v>
      </c>
      <c r="B5" s="173"/>
      <c r="C5" s="173"/>
      <c r="D5" s="173"/>
      <c r="E5" s="174"/>
      <c r="F5" s="69"/>
      <c r="G5" s="26" t="s">
        <v>38</v>
      </c>
      <c r="H5" s="40">
        <f>D12</f>
        <v>95.9409594095941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90.774907749077499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93.357933579335793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121">
        <v>47.692307692307693</v>
      </c>
      <c r="D11" s="3">
        <f>COUNTIF(C11:C281,"&gt;="&amp;D10)</f>
        <v>260</v>
      </c>
      <c r="E11" s="4">
        <v>38.235294117647058</v>
      </c>
      <c r="F11" s="95">
        <f>COUNTIF(E11:E281,"&gt;="&amp;F10)</f>
        <v>246</v>
      </c>
      <c r="G11" s="108" t="s">
        <v>5</v>
      </c>
      <c r="H11" s="26">
        <v>3</v>
      </c>
      <c r="I11" s="26">
        <v>3</v>
      </c>
      <c r="J11" s="15">
        <v>1</v>
      </c>
      <c r="K11" s="15">
        <v>2</v>
      </c>
      <c r="L11" s="15">
        <v>2</v>
      </c>
      <c r="M11" s="15">
        <v>2</v>
      </c>
      <c r="N11" s="15">
        <v>2</v>
      </c>
      <c r="O11" s="15">
        <v>1</v>
      </c>
      <c r="P11" s="15">
        <v>1</v>
      </c>
      <c r="Q11" s="15">
        <v>3</v>
      </c>
      <c r="R11" s="15"/>
      <c r="S11" s="15">
        <v>1</v>
      </c>
      <c r="T11" s="15">
        <v>1</v>
      </c>
    </row>
    <row r="12" spans="1:23" ht="24.95" customHeight="1" x14ac:dyDescent="0.25">
      <c r="A12" s="2">
        <v>2</v>
      </c>
      <c r="B12" s="4">
        <v>170804130004</v>
      </c>
      <c r="C12" s="121">
        <v>46.92307692307692</v>
      </c>
      <c r="D12" s="96">
        <f>(260/271)*100</f>
        <v>95.9409594095941</v>
      </c>
      <c r="E12" s="4">
        <v>41.764705882352942</v>
      </c>
      <c r="F12" s="97">
        <f>(246/271)*100</f>
        <v>90.774907749077499</v>
      </c>
      <c r="G12" s="108" t="s">
        <v>4</v>
      </c>
      <c r="H12" s="26">
        <v>3</v>
      </c>
      <c r="I12" s="26">
        <v>3</v>
      </c>
      <c r="J12" s="15">
        <v>1</v>
      </c>
      <c r="K12" s="15">
        <v>2</v>
      </c>
      <c r="L12" s="15">
        <v>2</v>
      </c>
      <c r="M12" s="15">
        <v>2</v>
      </c>
      <c r="N12" s="15">
        <v>2</v>
      </c>
      <c r="O12" s="15">
        <v>1</v>
      </c>
      <c r="P12" s="15">
        <v>1</v>
      </c>
      <c r="Q12" s="15">
        <v>3</v>
      </c>
      <c r="R12" s="15">
        <v>1</v>
      </c>
      <c r="S12" s="15"/>
      <c r="T12" s="15"/>
    </row>
    <row r="13" spans="1:23" ht="24.95" customHeight="1" x14ac:dyDescent="0.25">
      <c r="A13" s="2">
        <v>3</v>
      </c>
      <c r="B13" s="4">
        <v>170804130005</v>
      </c>
      <c r="C13" s="121">
        <v>47.692307692307693</v>
      </c>
      <c r="D13" s="3"/>
      <c r="E13" s="4">
        <v>37.647058823529413</v>
      </c>
      <c r="F13" s="109"/>
      <c r="G13" s="108" t="s">
        <v>3</v>
      </c>
      <c r="H13" s="16">
        <v>1</v>
      </c>
      <c r="I13" s="16">
        <v>1</v>
      </c>
      <c r="J13" s="15">
        <v>1</v>
      </c>
      <c r="K13" s="15"/>
      <c r="L13" s="15"/>
      <c r="M13" s="15">
        <v>1</v>
      </c>
      <c r="N13" s="15"/>
      <c r="O13" s="15">
        <v>1</v>
      </c>
      <c r="P13" s="15"/>
      <c r="Q13" s="15">
        <v>1</v>
      </c>
      <c r="R13" s="15">
        <v>1</v>
      </c>
      <c r="S13" s="15"/>
      <c r="T13" s="15"/>
    </row>
    <row r="14" spans="1:23" ht="35.450000000000003" customHeight="1" x14ac:dyDescent="0.25">
      <c r="A14" s="2">
        <v>4</v>
      </c>
      <c r="B14" s="4">
        <v>170804130006</v>
      </c>
      <c r="C14" s="121">
        <v>39.230769230769234</v>
      </c>
      <c r="D14" s="3"/>
      <c r="E14" s="4">
        <v>34.117647058823529</v>
      </c>
      <c r="F14" s="109"/>
      <c r="G14" s="101" t="s">
        <v>2</v>
      </c>
      <c r="H14" s="59">
        <f>AVERAGE(H11:H13)</f>
        <v>2.3333333333333335</v>
      </c>
      <c r="I14" s="59">
        <f t="shared" ref="I14:T14" si="0">AVERAGE(I11:I13)</f>
        <v>2.3333333333333335</v>
      </c>
      <c r="J14" s="59">
        <f t="shared" si="0"/>
        <v>1</v>
      </c>
      <c r="K14" s="59">
        <f t="shared" si="0"/>
        <v>2</v>
      </c>
      <c r="L14" s="59">
        <f t="shared" si="0"/>
        <v>2</v>
      </c>
      <c r="M14" s="59">
        <f t="shared" si="0"/>
        <v>1.6666666666666667</v>
      </c>
      <c r="N14" s="59">
        <f t="shared" si="0"/>
        <v>2</v>
      </c>
      <c r="O14" s="59">
        <f t="shared" si="0"/>
        <v>1</v>
      </c>
      <c r="P14" s="59">
        <f t="shared" si="0"/>
        <v>1</v>
      </c>
      <c r="Q14" s="59">
        <f t="shared" si="0"/>
        <v>2.3333333333333335</v>
      </c>
      <c r="R14" s="59">
        <f t="shared" si="0"/>
        <v>1</v>
      </c>
      <c r="S14" s="59">
        <f t="shared" si="0"/>
        <v>1</v>
      </c>
      <c r="T14" s="59">
        <f t="shared" si="0"/>
        <v>1</v>
      </c>
    </row>
    <row r="15" spans="1:23" ht="38.1" customHeight="1" x14ac:dyDescent="0.25">
      <c r="A15" s="2">
        <v>5</v>
      </c>
      <c r="B15" s="4">
        <v>170804130009</v>
      </c>
      <c r="C15" s="121">
        <v>48.46153846153846</v>
      </c>
      <c r="D15" s="3"/>
      <c r="E15" s="4">
        <v>42.941176470588232</v>
      </c>
      <c r="F15" s="109"/>
      <c r="G15" s="102" t="s">
        <v>1</v>
      </c>
      <c r="H15" s="103">
        <f>(93.36*H14)/100</f>
        <v>2.1783999999999999</v>
      </c>
      <c r="I15" s="103">
        <f t="shared" ref="I15:T15" si="1">(93.36*I14)/100</f>
        <v>2.1783999999999999</v>
      </c>
      <c r="J15" s="103">
        <f t="shared" si="1"/>
        <v>0.93359999999999999</v>
      </c>
      <c r="K15" s="103">
        <f t="shared" si="1"/>
        <v>1.8672</v>
      </c>
      <c r="L15" s="103">
        <f t="shared" si="1"/>
        <v>1.8672</v>
      </c>
      <c r="M15" s="103">
        <f t="shared" si="1"/>
        <v>1.556</v>
      </c>
      <c r="N15" s="103">
        <f t="shared" si="1"/>
        <v>1.8672</v>
      </c>
      <c r="O15" s="103">
        <f t="shared" si="1"/>
        <v>0.93359999999999999</v>
      </c>
      <c r="P15" s="103">
        <f t="shared" si="1"/>
        <v>0.93359999999999999</v>
      </c>
      <c r="Q15" s="103">
        <f t="shared" si="1"/>
        <v>2.1783999999999999</v>
      </c>
      <c r="R15" s="103">
        <f t="shared" si="1"/>
        <v>0.93359999999999999</v>
      </c>
      <c r="S15" s="103">
        <f t="shared" si="1"/>
        <v>0.93359999999999999</v>
      </c>
      <c r="T15" s="103">
        <f t="shared" si="1"/>
        <v>0.93359999999999999</v>
      </c>
    </row>
    <row r="16" spans="1:23" ht="24.95" customHeight="1" x14ac:dyDescent="0.25">
      <c r="A16" s="2">
        <v>6</v>
      </c>
      <c r="B16" s="4">
        <v>170804130010</v>
      </c>
      <c r="C16" s="121">
        <v>44.615384615384613</v>
      </c>
      <c r="D16" s="3"/>
      <c r="E16" s="4">
        <v>38.235294117647058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121">
        <v>39.230769230769234</v>
      </c>
      <c r="D17" s="3"/>
      <c r="E17" s="4">
        <v>32.941176470588232</v>
      </c>
      <c r="F17" s="3"/>
    </row>
    <row r="18" spans="1:22" ht="24.95" customHeight="1" x14ac:dyDescent="0.25">
      <c r="A18" s="2">
        <v>8</v>
      </c>
      <c r="B18" s="4">
        <v>170804130017</v>
      </c>
      <c r="C18" s="121">
        <v>30</v>
      </c>
      <c r="D18" s="3"/>
      <c r="E18" s="4">
        <v>27.058823529411764</v>
      </c>
      <c r="F18" s="49"/>
    </row>
    <row r="19" spans="1:22" ht="24.95" customHeight="1" x14ac:dyDescent="0.25">
      <c r="A19" s="2">
        <v>9</v>
      </c>
      <c r="B19" s="4">
        <v>170804130021</v>
      </c>
      <c r="C19" s="121">
        <v>47.692307692307693</v>
      </c>
      <c r="D19" s="3"/>
      <c r="E19" s="4">
        <v>41.176470588235297</v>
      </c>
      <c r="F19" s="49"/>
    </row>
    <row r="20" spans="1:22" ht="24.95" customHeight="1" x14ac:dyDescent="0.25">
      <c r="A20" s="2">
        <v>10</v>
      </c>
      <c r="B20" s="4">
        <v>170804130022</v>
      </c>
      <c r="C20" s="121">
        <v>33.846153846153847</v>
      </c>
      <c r="D20" s="3"/>
      <c r="E20" s="4">
        <v>30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170804130027</v>
      </c>
      <c r="C21" s="121">
        <v>37.692307692307693</v>
      </c>
      <c r="D21" s="3"/>
      <c r="E21" s="4">
        <v>39.411764705882355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121">
        <v>33.846153846153847</v>
      </c>
      <c r="D22" s="3"/>
      <c r="E22" s="4">
        <v>30.588235294117649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121">
        <v>23.076923076923077</v>
      </c>
      <c r="D23" s="3"/>
      <c r="E23" s="4">
        <v>30.588235294117649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121">
        <v>33.07692307692308</v>
      </c>
      <c r="D24" s="3"/>
      <c r="E24" s="4">
        <v>31.764705882352942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121">
        <v>31.53846153846154</v>
      </c>
      <c r="D25" s="112"/>
      <c r="E25" s="4">
        <v>30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121">
        <v>41.53846153846154</v>
      </c>
      <c r="D26" s="3"/>
      <c r="E26" s="4">
        <v>39.411764705882355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121">
        <v>43.07692307692308</v>
      </c>
      <c r="D27" s="3"/>
      <c r="E27" s="4">
        <v>31.176470588235293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121">
        <v>43.07692307692308</v>
      </c>
      <c r="D28" s="3"/>
      <c r="E28" s="4">
        <v>34.705882352941174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121">
        <v>41.53846153846154</v>
      </c>
      <c r="D29" s="3"/>
      <c r="E29" s="4">
        <v>35.882352941176471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121">
        <v>33.846153846153847</v>
      </c>
      <c r="D30" s="3"/>
      <c r="E30" s="4">
        <v>27.647058823529413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121">
        <v>35.384615384615387</v>
      </c>
      <c r="D31" s="3"/>
      <c r="E31" s="4">
        <v>32.352941176470587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121">
        <v>41.53846153846154</v>
      </c>
      <c r="D32" s="3"/>
      <c r="E32" s="4">
        <v>32.941176470588232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121">
        <v>39.230769230769234</v>
      </c>
      <c r="D33" s="3"/>
      <c r="E33" s="4">
        <v>34.117647058823529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121">
        <v>31.53846153846154</v>
      </c>
      <c r="D34" s="3"/>
      <c r="E34" s="4">
        <v>28.235294117647058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121">
        <v>42.307692307692307</v>
      </c>
      <c r="D35" s="3"/>
      <c r="E35" s="4">
        <v>40.588235294117645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121">
        <v>47.692307692307693</v>
      </c>
      <c r="D36" s="3"/>
      <c r="E36" s="4">
        <v>40.588235294117645</v>
      </c>
      <c r="F36" s="49"/>
    </row>
    <row r="37" spans="1:23" ht="24.95" customHeight="1" x14ac:dyDescent="0.25">
      <c r="A37" s="2">
        <v>27</v>
      </c>
      <c r="B37" s="4">
        <v>170804130057</v>
      </c>
      <c r="C37" s="121">
        <v>49.230769230769234</v>
      </c>
      <c r="D37" s="3"/>
      <c r="E37" s="4">
        <v>45.294117647058826</v>
      </c>
      <c r="F37" s="49"/>
    </row>
    <row r="38" spans="1:23" ht="24.95" customHeight="1" x14ac:dyDescent="0.25">
      <c r="A38" s="2">
        <v>28</v>
      </c>
      <c r="B38" s="4">
        <v>170804130058</v>
      </c>
      <c r="C38" s="121">
        <v>30.76923076923077</v>
      </c>
      <c r="D38" s="3"/>
      <c r="E38" s="4">
        <v>40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121">
        <v>31.53846153846154</v>
      </c>
      <c r="D39" s="3"/>
      <c r="E39" s="4">
        <v>33.529411764705884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121">
        <v>35.384615384615387</v>
      </c>
      <c r="D40" s="3"/>
      <c r="E40" s="4">
        <v>34.117647058823529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121">
        <v>46.92307692307692</v>
      </c>
      <c r="D41" s="3"/>
      <c r="E41" s="4">
        <v>41.764705882352942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121">
        <v>45.384615384615387</v>
      </c>
      <c r="D42" s="3"/>
      <c r="E42" s="4">
        <v>41.764705882352942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121">
        <v>47.692307692307693</v>
      </c>
      <c r="D43" s="3"/>
      <c r="E43" s="4">
        <v>42.941176470588232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121">
        <v>40.769230769230766</v>
      </c>
      <c r="D44" s="3"/>
      <c r="E44" s="4">
        <v>34.705882352941174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121">
        <v>36.153846153846153</v>
      </c>
      <c r="D45" s="3"/>
      <c r="E45" s="4">
        <v>34.705882352941174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121">
        <v>48.46153846153846</v>
      </c>
      <c r="D46" s="3"/>
      <c r="E46" s="4">
        <v>42.941176470588232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121">
        <v>48.46153846153846</v>
      </c>
      <c r="D47" s="3"/>
      <c r="E47" s="4">
        <v>41.764705882352942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121">
        <v>49.230769230769234</v>
      </c>
      <c r="D48" s="3"/>
      <c r="E48" s="4">
        <v>45.882352941176471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121">
        <v>46.92307692307692</v>
      </c>
      <c r="D49" s="3"/>
      <c r="E49" s="4">
        <v>37.647058823529413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121">
        <v>36.153846153846153</v>
      </c>
      <c r="D50" s="3"/>
      <c r="E50" s="4">
        <v>34.705882352941174</v>
      </c>
      <c r="F50" s="49"/>
    </row>
    <row r="51" spans="1:22" ht="24.95" customHeight="1" x14ac:dyDescent="0.25">
      <c r="A51" s="2">
        <v>41</v>
      </c>
      <c r="B51" s="4">
        <v>170804130076</v>
      </c>
      <c r="C51" s="121">
        <v>46.153846153846153</v>
      </c>
      <c r="D51" s="3"/>
      <c r="E51" s="4">
        <v>43.529411764705884</v>
      </c>
      <c r="F51" s="49"/>
    </row>
    <row r="52" spans="1:22" ht="24.95" customHeight="1" x14ac:dyDescent="0.25">
      <c r="A52" s="2">
        <v>42</v>
      </c>
      <c r="B52" s="4">
        <v>170804130077</v>
      </c>
      <c r="C52" s="121">
        <v>48.46153846153846</v>
      </c>
      <c r="D52" s="112"/>
      <c r="E52" s="4">
        <v>39.411764705882355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121">
        <v>37.692307692307693</v>
      </c>
      <c r="D53" s="112"/>
      <c r="E53" s="4">
        <v>34.117647058823529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121">
        <v>48.46153846153846</v>
      </c>
      <c r="D54" s="3"/>
      <c r="E54" s="4">
        <v>41.764705882352942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121">
        <v>43.846153846153847</v>
      </c>
      <c r="D55" s="3"/>
      <c r="E55" s="4">
        <v>36.470588235294116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121">
        <v>46.92307692307692</v>
      </c>
      <c r="D56" s="3"/>
      <c r="E56" s="4">
        <v>40.588235294117645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121">
        <v>47.692307692307693</v>
      </c>
      <c r="D57" s="3"/>
      <c r="E57" s="4">
        <v>39.411764705882355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121">
        <v>48.46153846153846</v>
      </c>
      <c r="D58" s="3"/>
      <c r="E58" s="4">
        <v>44.117647058823529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121">
        <v>49.230769230769234</v>
      </c>
      <c r="D59" s="3"/>
      <c r="E59" s="4">
        <v>39.411764705882355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121">
        <v>44.615384615384613</v>
      </c>
      <c r="D60" s="3"/>
      <c r="E60" s="4">
        <v>32.352941176470587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121">
        <v>43.07692307692308</v>
      </c>
      <c r="D61" s="3"/>
      <c r="E61" s="4">
        <v>34.117647058823529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121">
        <v>49.230769230769234</v>
      </c>
      <c r="D62" s="3"/>
      <c r="E62" s="4">
        <v>40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121">
        <v>50</v>
      </c>
      <c r="D63" s="3"/>
      <c r="E63" s="4">
        <v>42.352941176470587</v>
      </c>
      <c r="F63" s="49"/>
    </row>
    <row r="64" spans="1:22" ht="24.95" customHeight="1" x14ac:dyDescent="0.25">
      <c r="A64" s="2">
        <v>54</v>
      </c>
      <c r="B64" s="4">
        <v>170804130091</v>
      </c>
      <c r="C64" s="121">
        <v>48.46153846153846</v>
      </c>
      <c r="D64" s="3"/>
      <c r="E64" s="4">
        <v>40</v>
      </c>
      <c r="F64" s="49"/>
    </row>
    <row r="65" spans="1:9" ht="24.95" customHeight="1" x14ac:dyDescent="0.25">
      <c r="A65" s="2">
        <v>55</v>
      </c>
      <c r="B65" s="4">
        <v>170804130092</v>
      </c>
      <c r="C65" s="121">
        <v>50</v>
      </c>
      <c r="D65" s="3"/>
      <c r="E65" s="4">
        <v>41.764705882352942</v>
      </c>
      <c r="F65" s="49"/>
    </row>
    <row r="66" spans="1:9" ht="24.95" customHeight="1" x14ac:dyDescent="0.25">
      <c r="A66" s="2">
        <v>56</v>
      </c>
      <c r="B66" s="4">
        <v>170804130094</v>
      </c>
      <c r="C66" s="121">
        <v>20</v>
      </c>
      <c r="D66" s="3"/>
      <c r="E66" s="4">
        <v>12.352941176470589</v>
      </c>
      <c r="F66" s="49"/>
    </row>
    <row r="67" spans="1:9" ht="24.95" customHeight="1" x14ac:dyDescent="0.25">
      <c r="A67" s="2">
        <v>57</v>
      </c>
      <c r="B67" s="4">
        <v>170804130097</v>
      </c>
      <c r="C67" s="121">
        <v>38.46153846153846</v>
      </c>
      <c r="D67" s="3"/>
      <c r="E67" s="4">
        <v>33.529411764705884</v>
      </c>
      <c r="F67" s="49"/>
    </row>
    <row r="68" spans="1:9" ht="24.95" customHeight="1" x14ac:dyDescent="0.25">
      <c r="A68" s="2">
        <v>58</v>
      </c>
      <c r="B68" s="4">
        <v>170804130099</v>
      </c>
      <c r="C68" s="121">
        <v>47.692307692307693</v>
      </c>
      <c r="D68" s="3"/>
      <c r="E68" s="4">
        <v>34.705882352941174</v>
      </c>
      <c r="F68" s="49"/>
    </row>
    <row r="69" spans="1:9" ht="24.95" customHeight="1" x14ac:dyDescent="0.25">
      <c r="A69" s="2">
        <v>59</v>
      </c>
      <c r="B69" s="4">
        <v>170804130101</v>
      </c>
      <c r="C69" s="121">
        <v>35.384615384615387</v>
      </c>
      <c r="D69" s="3"/>
      <c r="E69" s="4">
        <v>31.176470588235293</v>
      </c>
      <c r="F69" s="49"/>
    </row>
    <row r="70" spans="1:9" ht="24.95" customHeight="1" x14ac:dyDescent="0.25">
      <c r="A70" s="2">
        <v>60</v>
      </c>
      <c r="B70" s="4">
        <v>170804130102</v>
      </c>
      <c r="C70" s="121">
        <v>48.46153846153846</v>
      </c>
      <c r="D70" s="3"/>
      <c r="E70" s="4">
        <v>37.058823529411768</v>
      </c>
      <c r="F70" s="49"/>
    </row>
    <row r="71" spans="1:9" ht="24.95" customHeight="1" x14ac:dyDescent="0.25">
      <c r="A71" s="2">
        <v>61</v>
      </c>
      <c r="B71" s="4">
        <v>170804130103</v>
      </c>
      <c r="C71" s="121">
        <v>46.92307692307692</v>
      </c>
      <c r="D71" s="3"/>
      <c r="E71" s="4">
        <v>40.588235294117645</v>
      </c>
      <c r="F71" s="49"/>
    </row>
    <row r="72" spans="1:9" ht="24.95" customHeight="1" x14ac:dyDescent="0.25">
      <c r="A72" s="2">
        <v>62</v>
      </c>
      <c r="B72" s="4">
        <v>170804130104</v>
      </c>
      <c r="C72" s="121">
        <v>46.153846153846153</v>
      </c>
      <c r="D72" s="3"/>
      <c r="E72" s="4">
        <v>35.882352941176471</v>
      </c>
      <c r="F72" s="49"/>
    </row>
    <row r="73" spans="1:9" ht="24.95" customHeight="1" x14ac:dyDescent="0.25">
      <c r="A73" s="2">
        <v>63</v>
      </c>
      <c r="B73" s="4">
        <v>170804130105</v>
      </c>
      <c r="C73" s="121">
        <v>42.307692307692307</v>
      </c>
      <c r="D73" s="3"/>
      <c r="E73" s="4">
        <v>40</v>
      </c>
      <c r="F73" s="49"/>
    </row>
    <row r="74" spans="1:9" ht="24.95" customHeight="1" x14ac:dyDescent="0.25">
      <c r="A74" s="2">
        <v>64</v>
      </c>
      <c r="B74" s="4">
        <v>170804130106</v>
      </c>
      <c r="C74" s="121">
        <v>47.692307692307693</v>
      </c>
      <c r="D74" s="3"/>
      <c r="E74" s="4">
        <v>41.176470588235297</v>
      </c>
      <c r="F74" s="49"/>
    </row>
    <row r="75" spans="1:9" ht="24.95" customHeight="1" x14ac:dyDescent="0.25">
      <c r="A75" s="2">
        <v>65</v>
      </c>
      <c r="B75" s="4">
        <v>170804130107</v>
      </c>
      <c r="C75" s="121">
        <v>47.692307692307693</v>
      </c>
      <c r="D75" s="3"/>
      <c r="E75" s="4">
        <v>43.529411764705884</v>
      </c>
      <c r="F75" s="49"/>
    </row>
    <row r="76" spans="1:9" ht="24.95" customHeight="1" x14ac:dyDescent="0.25">
      <c r="A76" s="2">
        <f>A75+1</f>
        <v>66</v>
      </c>
      <c r="B76" s="4">
        <v>170804130108</v>
      </c>
      <c r="C76" s="121">
        <v>46.92307692307692</v>
      </c>
      <c r="D76" s="3"/>
      <c r="E76" s="4">
        <v>39.411764705882355</v>
      </c>
      <c r="F76" s="49"/>
    </row>
    <row r="77" spans="1:9" ht="24.95" customHeight="1" x14ac:dyDescent="0.25">
      <c r="A77" s="2">
        <f t="shared" ref="A77:A140" si="2">A76+1</f>
        <v>67</v>
      </c>
      <c r="B77" s="4">
        <v>170804130109</v>
      </c>
      <c r="C77" s="121">
        <v>30</v>
      </c>
      <c r="D77" s="3"/>
      <c r="E77" s="4">
        <v>21.764705882352942</v>
      </c>
      <c r="F77" s="49"/>
    </row>
    <row r="78" spans="1:9" ht="24.95" customHeight="1" x14ac:dyDescent="0.25">
      <c r="A78" s="2">
        <f t="shared" si="2"/>
        <v>68</v>
      </c>
      <c r="B78" s="4">
        <v>170804130110</v>
      </c>
      <c r="C78" s="121">
        <v>41.53846153846154</v>
      </c>
      <c r="D78" s="3"/>
      <c r="E78" s="4">
        <v>40.588235294117645</v>
      </c>
      <c r="F78" s="49"/>
    </row>
    <row r="79" spans="1:9" ht="24.95" customHeight="1" x14ac:dyDescent="0.25">
      <c r="A79" s="2">
        <f t="shared" si="2"/>
        <v>69</v>
      </c>
      <c r="B79" s="4">
        <v>170804130112</v>
      </c>
      <c r="C79" s="121">
        <v>46.153846153846153</v>
      </c>
      <c r="D79" s="3"/>
      <c r="E79" s="4">
        <v>42.352941176470587</v>
      </c>
      <c r="F79" s="49"/>
      <c r="G79" s="5"/>
    </row>
    <row r="80" spans="1:9" ht="24.95" customHeight="1" x14ac:dyDescent="0.25">
      <c r="A80" s="2">
        <f t="shared" si="2"/>
        <v>70</v>
      </c>
      <c r="B80" s="4">
        <v>170804130113</v>
      </c>
      <c r="C80" s="121">
        <v>43.07692307692308</v>
      </c>
      <c r="D80" s="112"/>
      <c r="E80" s="4">
        <v>40.588235294117645</v>
      </c>
      <c r="F80" s="113"/>
      <c r="G80" s="5"/>
      <c r="H80"/>
      <c r="I80"/>
    </row>
    <row r="81" spans="1:23" ht="24.95" customHeight="1" x14ac:dyDescent="0.25">
      <c r="A81" s="2">
        <f t="shared" si="2"/>
        <v>71</v>
      </c>
      <c r="B81" s="4">
        <v>170804130117</v>
      </c>
      <c r="C81" s="121">
        <v>47.692307692307693</v>
      </c>
      <c r="D81" s="112"/>
      <c r="E81" s="4">
        <v>42.352941176470587</v>
      </c>
      <c r="F81" s="113"/>
      <c r="G81" s="5"/>
      <c r="H81"/>
      <c r="I81"/>
    </row>
    <row r="82" spans="1:23" ht="24.95" customHeight="1" x14ac:dyDescent="0.25">
      <c r="A82" s="2">
        <f t="shared" si="2"/>
        <v>72</v>
      </c>
      <c r="B82" s="4">
        <v>170804130118</v>
      </c>
      <c r="C82" s="121">
        <v>39.230769230769234</v>
      </c>
      <c r="D82" s="3"/>
      <c r="E82" s="4">
        <v>39.411764705882355</v>
      </c>
      <c r="F82" s="49"/>
      <c r="G82" s="5"/>
      <c r="H82"/>
      <c r="I82"/>
    </row>
    <row r="83" spans="1:23" x14ac:dyDescent="0.25">
      <c r="A83" s="2">
        <f t="shared" si="2"/>
        <v>73</v>
      </c>
      <c r="B83" s="4">
        <v>170804130119</v>
      </c>
      <c r="C83" s="121">
        <v>46.153846153846153</v>
      </c>
      <c r="D83" s="5"/>
      <c r="E83" s="4">
        <v>42.352941176470587</v>
      </c>
      <c r="F83" s="5"/>
      <c r="G83" s="5"/>
      <c r="H83"/>
      <c r="I83"/>
    </row>
    <row r="84" spans="1:23" s="6" customFormat="1" ht="15.75" x14ac:dyDescent="0.25">
      <c r="A84" s="2">
        <f t="shared" si="2"/>
        <v>74</v>
      </c>
      <c r="B84" s="4">
        <v>170804130120</v>
      </c>
      <c r="C84" s="121">
        <v>40.769230769230766</v>
      </c>
      <c r="D84" s="115"/>
      <c r="E84" s="4">
        <v>43.529411764705884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f t="shared" si="2"/>
        <v>75</v>
      </c>
      <c r="B85" s="4">
        <v>170804130123</v>
      </c>
      <c r="C85" s="121">
        <v>36.153846153846153</v>
      </c>
      <c r="D85" s="5"/>
      <c r="E85" s="4">
        <v>37.058823529411768</v>
      </c>
      <c r="F85" s="5"/>
      <c r="G85" s="5"/>
      <c r="H85"/>
      <c r="I85"/>
      <c r="W85" s="6"/>
    </row>
    <row r="86" spans="1:23" ht="15.75" x14ac:dyDescent="0.25">
      <c r="A86" s="2">
        <f t="shared" si="2"/>
        <v>76</v>
      </c>
      <c r="B86" s="4">
        <v>170804130124</v>
      </c>
      <c r="C86" s="121">
        <v>39.230769230769234</v>
      </c>
      <c r="D86" s="116"/>
      <c r="E86" s="4">
        <v>21.176470588235293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f t="shared" si="2"/>
        <v>77</v>
      </c>
      <c r="B87" s="4">
        <v>170804130125</v>
      </c>
      <c r="C87" s="121">
        <v>46.153846153846153</v>
      </c>
      <c r="D87" s="5"/>
      <c r="E87" s="4">
        <v>41.176470588235297</v>
      </c>
      <c r="F87" s="5"/>
      <c r="G87" s="5"/>
      <c r="H87"/>
      <c r="I87"/>
    </row>
    <row r="88" spans="1:23" x14ac:dyDescent="0.25">
      <c r="A88" s="2">
        <f t="shared" si="2"/>
        <v>78</v>
      </c>
      <c r="B88" s="4">
        <v>170804130126</v>
      </c>
      <c r="C88" s="121">
        <v>48.46153846153846</v>
      </c>
      <c r="D88" s="5"/>
      <c r="E88" s="4">
        <v>42.941176470588232</v>
      </c>
      <c r="F88" s="5"/>
      <c r="G88" s="5"/>
      <c r="H88"/>
      <c r="I88"/>
    </row>
    <row r="89" spans="1:23" x14ac:dyDescent="0.25">
      <c r="A89" s="2">
        <f t="shared" si="2"/>
        <v>79</v>
      </c>
      <c r="B89" s="4">
        <v>170804130127</v>
      </c>
      <c r="C89" s="121">
        <v>39.230769230769234</v>
      </c>
      <c r="D89" s="5"/>
      <c r="E89" s="4">
        <v>36.470588235294116</v>
      </c>
      <c r="F89" s="5"/>
      <c r="G89" s="5"/>
      <c r="H89"/>
      <c r="I89"/>
    </row>
    <row r="90" spans="1:23" x14ac:dyDescent="0.25">
      <c r="A90" s="2">
        <f t="shared" si="2"/>
        <v>80</v>
      </c>
      <c r="B90" s="4">
        <v>170804130128</v>
      </c>
      <c r="C90" s="121">
        <v>42.307692307692307</v>
      </c>
      <c r="D90" s="5"/>
      <c r="E90" s="4">
        <v>39.411764705882355</v>
      </c>
      <c r="F90" s="5"/>
      <c r="G90" s="5"/>
      <c r="H90"/>
      <c r="I90"/>
    </row>
    <row r="91" spans="1:23" s="6" customFormat="1" ht="15.75" x14ac:dyDescent="0.25">
      <c r="A91" s="2">
        <f t="shared" si="2"/>
        <v>81</v>
      </c>
      <c r="B91" s="4">
        <v>170804130131</v>
      </c>
      <c r="C91" s="121">
        <v>33.846153846153847</v>
      </c>
      <c r="D91" s="5"/>
      <c r="E91" s="4">
        <v>34.705882352941174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f t="shared" si="2"/>
        <v>82</v>
      </c>
      <c r="B92" s="4">
        <v>170804130132</v>
      </c>
      <c r="C92" s="121">
        <v>32.307692307692307</v>
      </c>
      <c r="D92" s="5"/>
      <c r="E92" s="4">
        <v>34.117647058823529</v>
      </c>
      <c r="F92" s="5"/>
      <c r="G92" s="5"/>
      <c r="H92"/>
      <c r="I92"/>
      <c r="W92" s="6"/>
    </row>
    <row r="93" spans="1:23" ht="15.75" x14ac:dyDescent="0.25">
      <c r="A93" s="2">
        <f t="shared" si="2"/>
        <v>83</v>
      </c>
      <c r="B93" s="4">
        <v>170804130133</v>
      </c>
      <c r="C93" s="121">
        <v>46.92307692307692</v>
      </c>
      <c r="D93" s="5"/>
      <c r="E93" s="4">
        <v>32.941176470588232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f t="shared" si="2"/>
        <v>84</v>
      </c>
      <c r="B94" s="4">
        <v>170804130134</v>
      </c>
      <c r="C94" s="121">
        <v>43.07692307692308</v>
      </c>
      <c r="D94" s="5"/>
      <c r="E94" s="4">
        <v>38.823529411764703</v>
      </c>
      <c r="F94" s="5"/>
      <c r="G94" s="5"/>
      <c r="H94"/>
      <c r="I94"/>
    </row>
    <row r="95" spans="1:23" x14ac:dyDescent="0.25">
      <c r="A95" s="2">
        <f t="shared" si="2"/>
        <v>85</v>
      </c>
      <c r="B95" s="4">
        <v>170804130136</v>
      </c>
      <c r="C95" s="121">
        <v>37.692307692307693</v>
      </c>
      <c r="D95" s="5"/>
      <c r="E95" s="4">
        <v>38.823529411764703</v>
      </c>
      <c r="F95" s="5"/>
      <c r="G95" s="5"/>
      <c r="H95"/>
      <c r="I95"/>
    </row>
    <row r="96" spans="1:23" x14ac:dyDescent="0.25">
      <c r="A96" s="2">
        <f t="shared" si="2"/>
        <v>86</v>
      </c>
      <c r="B96" s="4">
        <v>170804130137</v>
      </c>
      <c r="C96" s="121">
        <v>35.384615384615387</v>
      </c>
      <c r="D96" s="5"/>
      <c r="E96" s="4">
        <v>35.882352941176471</v>
      </c>
      <c r="F96" s="5"/>
      <c r="G96" s="5"/>
      <c r="H96"/>
      <c r="I96"/>
    </row>
    <row r="97" spans="1:23" x14ac:dyDescent="0.25">
      <c r="A97" s="2">
        <f t="shared" si="2"/>
        <v>87</v>
      </c>
      <c r="B97" s="4">
        <v>170804130139</v>
      </c>
      <c r="C97" s="121">
        <v>40.769230769230766</v>
      </c>
      <c r="D97" s="5"/>
      <c r="E97" s="4">
        <v>38.823529411764703</v>
      </c>
      <c r="F97" s="5"/>
      <c r="G97" s="5"/>
      <c r="H97"/>
      <c r="I97"/>
    </row>
    <row r="98" spans="1:23" x14ac:dyDescent="0.25">
      <c r="A98" s="2">
        <f t="shared" si="2"/>
        <v>88</v>
      </c>
      <c r="B98" s="4">
        <v>170804130140</v>
      </c>
      <c r="C98" s="121">
        <v>47.692307692307693</v>
      </c>
      <c r="D98" s="5"/>
      <c r="E98" s="4">
        <v>34.705882352941174</v>
      </c>
      <c r="F98" s="5"/>
      <c r="G98" s="5"/>
      <c r="H98"/>
      <c r="I98"/>
    </row>
    <row r="99" spans="1:23" s="6" customFormat="1" ht="15.75" x14ac:dyDescent="0.25">
      <c r="A99" s="2">
        <f t="shared" si="2"/>
        <v>89</v>
      </c>
      <c r="B99" s="4">
        <v>170804130142</v>
      </c>
      <c r="C99" s="121">
        <v>41.53846153846154</v>
      </c>
      <c r="D99" s="5"/>
      <c r="E99" s="4">
        <v>33.529411764705884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f t="shared" si="2"/>
        <v>90</v>
      </c>
      <c r="B100" s="4">
        <v>170804130143</v>
      </c>
      <c r="C100" s="121">
        <v>49.230769230769234</v>
      </c>
      <c r="D100" s="5"/>
      <c r="E100" s="4">
        <v>41.176470588235297</v>
      </c>
      <c r="F100" s="5"/>
      <c r="G100" s="5"/>
      <c r="H100"/>
      <c r="I100"/>
      <c r="W100" s="6"/>
    </row>
    <row r="101" spans="1:23" ht="15.75" x14ac:dyDescent="0.25">
      <c r="A101" s="2">
        <f t="shared" si="2"/>
        <v>91</v>
      </c>
      <c r="B101" s="4">
        <v>170804130144</v>
      </c>
      <c r="C101" s="121">
        <v>33.846153846153847</v>
      </c>
      <c r="D101" s="5"/>
      <c r="E101" s="4">
        <v>37.058823529411768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f t="shared" si="2"/>
        <v>92</v>
      </c>
      <c r="B102" s="4">
        <v>170804130145</v>
      </c>
      <c r="C102" s="121">
        <v>47.692307692307693</v>
      </c>
      <c r="D102" s="5"/>
      <c r="E102" s="4">
        <v>40.588235294117645</v>
      </c>
      <c r="F102" s="5"/>
      <c r="G102" s="5"/>
      <c r="H102"/>
      <c r="I102"/>
    </row>
    <row r="103" spans="1:23" x14ac:dyDescent="0.25">
      <c r="A103" s="2">
        <f t="shared" si="2"/>
        <v>93</v>
      </c>
      <c r="B103" s="4">
        <v>170804130146</v>
      </c>
      <c r="C103" s="121">
        <v>36.153846153846153</v>
      </c>
      <c r="E103" s="4">
        <v>39.411764705882355</v>
      </c>
      <c r="G103" s="5"/>
      <c r="H103"/>
      <c r="I103"/>
    </row>
    <row r="104" spans="1:23" x14ac:dyDescent="0.25">
      <c r="A104" s="2">
        <f t="shared" si="2"/>
        <v>94</v>
      </c>
      <c r="B104" s="4">
        <v>170804130147</v>
      </c>
      <c r="C104" s="121">
        <v>49.230769230769234</v>
      </c>
      <c r="E104" s="4">
        <v>42.941176470588232</v>
      </c>
      <c r="H104"/>
      <c r="I104"/>
    </row>
    <row r="105" spans="1:23" x14ac:dyDescent="0.25">
      <c r="A105" s="2">
        <f t="shared" si="2"/>
        <v>95</v>
      </c>
      <c r="B105" s="4">
        <v>170804130148</v>
      </c>
      <c r="C105" s="121">
        <v>32.307692307692307</v>
      </c>
      <c r="E105" s="4">
        <v>27.058823529411764</v>
      </c>
    </row>
    <row r="106" spans="1:23" x14ac:dyDescent="0.25">
      <c r="A106" s="2">
        <f t="shared" si="2"/>
        <v>96</v>
      </c>
      <c r="B106" s="4">
        <v>170804130149</v>
      </c>
      <c r="C106" s="121">
        <v>35.384615384615387</v>
      </c>
      <c r="E106" s="4">
        <v>29.411764705882351</v>
      </c>
    </row>
    <row r="107" spans="1:23" x14ac:dyDescent="0.25">
      <c r="A107" s="2">
        <f t="shared" si="2"/>
        <v>97</v>
      </c>
      <c r="B107" s="4">
        <v>170804130150</v>
      </c>
      <c r="C107" s="121">
        <v>48.46153846153846</v>
      </c>
      <c r="E107" s="4">
        <v>42.941176470588232</v>
      </c>
    </row>
    <row r="108" spans="1:23" x14ac:dyDescent="0.25">
      <c r="A108" s="2">
        <f t="shared" si="2"/>
        <v>98</v>
      </c>
      <c r="B108" s="4">
        <v>170804130151</v>
      </c>
      <c r="C108" s="121">
        <v>30.76923076923077</v>
      </c>
      <c r="E108" s="4">
        <v>39.411764705882355</v>
      </c>
    </row>
    <row r="109" spans="1:23" x14ac:dyDescent="0.25">
      <c r="A109" s="2">
        <f t="shared" si="2"/>
        <v>99</v>
      </c>
      <c r="B109" s="4">
        <v>170804130152</v>
      </c>
      <c r="C109" s="121">
        <v>49.230769230769234</v>
      </c>
      <c r="E109" s="4">
        <v>44.117647058823529</v>
      </c>
    </row>
    <row r="110" spans="1:23" x14ac:dyDescent="0.25">
      <c r="A110" s="2">
        <f t="shared" si="2"/>
        <v>100</v>
      </c>
      <c r="B110" s="4">
        <v>170804130154</v>
      </c>
      <c r="C110" s="121">
        <v>41.53846153846154</v>
      </c>
      <c r="E110" s="4">
        <v>44.117647058823529</v>
      </c>
    </row>
    <row r="111" spans="1:23" x14ac:dyDescent="0.25">
      <c r="A111" s="2">
        <f t="shared" si="2"/>
        <v>101</v>
      </c>
      <c r="B111" s="4">
        <v>170804130155</v>
      </c>
      <c r="C111" s="121">
        <v>45.384615384615387</v>
      </c>
      <c r="E111" s="4">
        <v>41.176470588235297</v>
      </c>
    </row>
    <row r="112" spans="1:23" x14ac:dyDescent="0.25">
      <c r="A112" s="2">
        <f t="shared" si="2"/>
        <v>102</v>
      </c>
      <c r="B112" s="4">
        <v>170804130157</v>
      </c>
      <c r="C112" s="121">
        <v>39.230769230769234</v>
      </c>
      <c r="E112" s="4">
        <v>40.588235294117645</v>
      </c>
    </row>
    <row r="113" spans="1:5" x14ac:dyDescent="0.25">
      <c r="A113" s="2">
        <f t="shared" si="2"/>
        <v>103</v>
      </c>
      <c r="B113" s="4">
        <v>170804130158</v>
      </c>
      <c r="C113" s="121">
        <v>29.23076923076923</v>
      </c>
      <c r="E113" s="4">
        <v>24.117647058823529</v>
      </c>
    </row>
    <row r="114" spans="1:5" x14ac:dyDescent="0.25">
      <c r="A114" s="2">
        <f t="shared" si="2"/>
        <v>104</v>
      </c>
      <c r="B114" s="4">
        <v>170804130159</v>
      </c>
      <c r="C114" s="121">
        <v>40</v>
      </c>
      <c r="E114" s="4">
        <v>30.588235294117649</v>
      </c>
    </row>
    <row r="115" spans="1:5" x14ac:dyDescent="0.25">
      <c r="A115" s="2">
        <f t="shared" si="2"/>
        <v>105</v>
      </c>
      <c r="B115" s="4">
        <v>170804130160</v>
      </c>
      <c r="C115" s="121">
        <v>40.769230769230766</v>
      </c>
      <c r="E115" s="4">
        <v>45.882352941176471</v>
      </c>
    </row>
    <row r="116" spans="1:5" x14ac:dyDescent="0.25">
      <c r="A116" s="2">
        <f t="shared" si="2"/>
        <v>106</v>
      </c>
      <c r="B116" s="4">
        <v>170804130161</v>
      </c>
      <c r="C116" s="121">
        <v>23.076923076923077</v>
      </c>
      <c r="E116" s="4">
        <v>0</v>
      </c>
    </row>
    <row r="117" spans="1:5" x14ac:dyDescent="0.25">
      <c r="A117" s="2">
        <f t="shared" si="2"/>
        <v>107</v>
      </c>
      <c r="B117" s="4">
        <v>170804130162</v>
      </c>
      <c r="C117" s="121">
        <v>48.46153846153846</v>
      </c>
      <c r="E117" s="4">
        <v>42.941176470588232</v>
      </c>
    </row>
    <row r="118" spans="1:5" x14ac:dyDescent="0.25">
      <c r="A118" s="2">
        <f t="shared" si="2"/>
        <v>108</v>
      </c>
      <c r="B118" s="4">
        <v>170804130163</v>
      </c>
      <c r="C118" s="121">
        <v>48.46153846153846</v>
      </c>
      <c r="E118" s="4">
        <v>44.705882352941174</v>
      </c>
    </row>
    <row r="119" spans="1:5" x14ac:dyDescent="0.25">
      <c r="A119" s="2">
        <f t="shared" si="2"/>
        <v>109</v>
      </c>
      <c r="B119" s="4">
        <v>170804130167</v>
      </c>
      <c r="C119" s="121">
        <v>50</v>
      </c>
      <c r="E119" s="4">
        <v>44.117647058823529</v>
      </c>
    </row>
    <row r="120" spans="1:5" x14ac:dyDescent="0.25">
      <c r="A120" s="2">
        <f t="shared" si="2"/>
        <v>110</v>
      </c>
      <c r="B120" s="4">
        <v>170804130168</v>
      </c>
      <c r="C120" s="121">
        <v>37.692307692307693</v>
      </c>
      <c r="E120" s="4">
        <v>37.647058823529413</v>
      </c>
    </row>
    <row r="121" spans="1:5" x14ac:dyDescent="0.25">
      <c r="A121" s="2">
        <f t="shared" si="2"/>
        <v>111</v>
      </c>
      <c r="B121" s="4">
        <v>170804130169</v>
      </c>
      <c r="C121" s="121">
        <v>43.07692307692308</v>
      </c>
      <c r="E121" s="4">
        <v>33.529411764705884</v>
      </c>
    </row>
    <row r="122" spans="1:5" x14ac:dyDescent="0.25">
      <c r="A122" s="2">
        <f t="shared" si="2"/>
        <v>112</v>
      </c>
      <c r="B122" s="4">
        <v>170804130171</v>
      </c>
      <c r="C122" s="121">
        <v>14.615384615384615</v>
      </c>
      <c r="E122" s="4">
        <v>0</v>
      </c>
    </row>
    <row r="123" spans="1:5" x14ac:dyDescent="0.25">
      <c r="A123" s="2">
        <f t="shared" si="2"/>
        <v>113</v>
      </c>
      <c r="B123" s="4">
        <v>170804130172</v>
      </c>
      <c r="C123" s="121">
        <v>42.307692307692307</v>
      </c>
      <c r="E123" s="4">
        <v>42.941176470588232</v>
      </c>
    </row>
    <row r="124" spans="1:5" x14ac:dyDescent="0.25">
      <c r="A124" s="2">
        <f t="shared" si="2"/>
        <v>114</v>
      </c>
      <c r="B124" s="4">
        <v>170804130173</v>
      </c>
      <c r="C124" s="121">
        <v>43.846153846153847</v>
      </c>
      <c r="E124" s="4">
        <v>40</v>
      </c>
    </row>
    <row r="125" spans="1:5" x14ac:dyDescent="0.25">
      <c r="A125" s="2">
        <f t="shared" si="2"/>
        <v>115</v>
      </c>
      <c r="B125" s="4">
        <v>170804130174</v>
      </c>
      <c r="C125" s="121">
        <v>42.307692307692307</v>
      </c>
      <c r="E125" s="4">
        <v>38.823529411764703</v>
      </c>
    </row>
    <row r="126" spans="1:5" x14ac:dyDescent="0.25">
      <c r="A126" s="2">
        <f t="shared" si="2"/>
        <v>116</v>
      </c>
      <c r="B126" s="4">
        <v>170804130176</v>
      </c>
      <c r="C126" s="121">
        <v>49.230769230769234</v>
      </c>
      <c r="E126" s="4">
        <v>44.117647058823529</v>
      </c>
    </row>
    <row r="127" spans="1:5" x14ac:dyDescent="0.25">
      <c r="A127" s="2">
        <f t="shared" si="2"/>
        <v>117</v>
      </c>
      <c r="B127" s="4">
        <v>170804130177</v>
      </c>
      <c r="C127" s="121">
        <v>46.153846153846153</v>
      </c>
      <c r="E127" s="4">
        <v>45.882352941176471</v>
      </c>
    </row>
    <row r="128" spans="1:5" x14ac:dyDescent="0.25">
      <c r="A128" s="2">
        <f t="shared" si="2"/>
        <v>118</v>
      </c>
      <c r="B128" s="4">
        <v>170804130178</v>
      </c>
      <c r="C128" s="121">
        <v>35.384615384615387</v>
      </c>
      <c r="E128" s="4">
        <v>28.235294117647058</v>
      </c>
    </row>
    <row r="129" spans="1:5" x14ac:dyDescent="0.25">
      <c r="A129" s="2">
        <f t="shared" si="2"/>
        <v>119</v>
      </c>
      <c r="B129" s="4">
        <v>170804130179</v>
      </c>
      <c r="C129" s="121">
        <v>28.46153846153846</v>
      </c>
      <c r="E129" s="4">
        <v>22.352941176470587</v>
      </c>
    </row>
    <row r="130" spans="1:5" x14ac:dyDescent="0.25">
      <c r="A130" s="2">
        <f t="shared" si="2"/>
        <v>120</v>
      </c>
      <c r="B130" s="4">
        <v>170804130180</v>
      </c>
      <c r="C130" s="121">
        <v>49.230769230769234</v>
      </c>
      <c r="E130" s="4">
        <v>40</v>
      </c>
    </row>
    <row r="131" spans="1:5" x14ac:dyDescent="0.25">
      <c r="A131" s="2">
        <f t="shared" si="2"/>
        <v>121</v>
      </c>
      <c r="B131" s="4">
        <v>170804130181</v>
      </c>
      <c r="C131" s="121">
        <v>40.769230769230766</v>
      </c>
      <c r="E131" s="4">
        <v>36.470588235294116</v>
      </c>
    </row>
    <row r="132" spans="1:5" x14ac:dyDescent="0.25">
      <c r="A132" s="2">
        <f t="shared" si="2"/>
        <v>122</v>
      </c>
      <c r="B132" s="4">
        <v>170804130183</v>
      </c>
      <c r="C132" s="121">
        <v>40.769230769230766</v>
      </c>
      <c r="E132" s="4">
        <v>35.294117647058826</v>
      </c>
    </row>
    <row r="133" spans="1:5" x14ac:dyDescent="0.25">
      <c r="A133" s="2">
        <f t="shared" si="2"/>
        <v>123</v>
      </c>
      <c r="B133" s="4">
        <v>170804130185</v>
      </c>
      <c r="C133" s="121">
        <v>48.46153846153846</v>
      </c>
      <c r="E133" s="4">
        <v>35.882352941176471</v>
      </c>
    </row>
    <row r="134" spans="1:5" x14ac:dyDescent="0.25">
      <c r="A134" s="2">
        <f t="shared" si="2"/>
        <v>124</v>
      </c>
      <c r="B134" s="4">
        <v>170804130186</v>
      </c>
      <c r="C134" s="121">
        <v>43.07692307692308</v>
      </c>
      <c r="E134" s="4">
        <v>39.411764705882355</v>
      </c>
    </row>
    <row r="135" spans="1:5" x14ac:dyDescent="0.25">
      <c r="A135" s="2">
        <f t="shared" si="2"/>
        <v>125</v>
      </c>
      <c r="B135" s="4">
        <v>170804130187</v>
      </c>
      <c r="C135" s="121">
        <v>37.692307692307693</v>
      </c>
      <c r="E135" s="4">
        <v>32.941176470588232</v>
      </c>
    </row>
    <row r="136" spans="1:5" x14ac:dyDescent="0.25">
      <c r="A136" s="2">
        <f t="shared" si="2"/>
        <v>126</v>
      </c>
      <c r="B136" s="4">
        <v>170804130188</v>
      </c>
      <c r="C136" s="121">
        <v>46.153846153846153</v>
      </c>
      <c r="E136" s="4">
        <v>41.764705882352942</v>
      </c>
    </row>
    <row r="137" spans="1:5" x14ac:dyDescent="0.25">
      <c r="A137" s="2">
        <f t="shared" si="2"/>
        <v>127</v>
      </c>
      <c r="B137" s="4">
        <v>170804130189</v>
      </c>
      <c r="C137" s="121">
        <v>46.92307692307692</v>
      </c>
      <c r="E137" s="4">
        <v>41.764705882352942</v>
      </c>
    </row>
    <row r="138" spans="1:5" x14ac:dyDescent="0.25">
      <c r="A138" s="2">
        <f t="shared" si="2"/>
        <v>128</v>
      </c>
      <c r="B138" s="4">
        <v>170804130190</v>
      </c>
      <c r="C138" s="121">
        <v>50</v>
      </c>
      <c r="E138" s="4">
        <v>48.823529411764703</v>
      </c>
    </row>
    <row r="139" spans="1:5" x14ac:dyDescent="0.25">
      <c r="A139" s="2">
        <f t="shared" si="2"/>
        <v>129</v>
      </c>
      <c r="B139" s="4">
        <v>170804130191</v>
      </c>
      <c r="C139" s="121">
        <v>50</v>
      </c>
      <c r="E139" s="4">
        <v>37.647058823529413</v>
      </c>
    </row>
    <row r="140" spans="1:5" x14ac:dyDescent="0.25">
      <c r="A140" s="2">
        <f t="shared" si="2"/>
        <v>130</v>
      </c>
      <c r="B140" s="4">
        <v>170804130192</v>
      </c>
      <c r="C140" s="121">
        <v>37.692307692307693</v>
      </c>
      <c r="E140" s="4">
        <v>23.529411764705884</v>
      </c>
    </row>
    <row r="141" spans="1:5" x14ac:dyDescent="0.25">
      <c r="A141" s="2">
        <f t="shared" ref="A141:A204" si="3">A140+1</f>
        <v>131</v>
      </c>
      <c r="B141" s="4">
        <v>170804130195</v>
      </c>
      <c r="C141" s="121">
        <v>50</v>
      </c>
      <c r="E141" s="4">
        <v>45.294117647058826</v>
      </c>
    </row>
    <row r="142" spans="1:5" x14ac:dyDescent="0.25">
      <c r="A142" s="2">
        <f t="shared" si="3"/>
        <v>132</v>
      </c>
      <c r="B142" s="4">
        <v>170804130196</v>
      </c>
      <c r="C142" s="121">
        <v>36.92307692307692</v>
      </c>
      <c r="E142" s="4">
        <v>35.294117647058826</v>
      </c>
    </row>
    <row r="143" spans="1:5" x14ac:dyDescent="0.25">
      <c r="A143" s="2">
        <f t="shared" si="3"/>
        <v>133</v>
      </c>
      <c r="B143" s="4">
        <v>170804130197</v>
      </c>
      <c r="C143" s="121">
        <v>30.76923076923077</v>
      </c>
      <c r="E143" s="4">
        <v>27.647058823529413</v>
      </c>
    </row>
    <row r="144" spans="1:5" x14ac:dyDescent="0.25">
      <c r="A144" s="2">
        <f t="shared" si="3"/>
        <v>134</v>
      </c>
      <c r="B144" s="4">
        <v>170804130198</v>
      </c>
      <c r="C144" s="121">
        <v>32.307692307692307</v>
      </c>
      <c r="E144" s="4">
        <v>30</v>
      </c>
    </row>
    <row r="145" spans="1:5" x14ac:dyDescent="0.25">
      <c r="A145" s="2">
        <f t="shared" si="3"/>
        <v>135</v>
      </c>
      <c r="B145" s="4">
        <v>170804130199</v>
      </c>
      <c r="C145" s="121">
        <v>40.769230769230766</v>
      </c>
      <c r="E145" s="4">
        <v>34.705882352941174</v>
      </c>
    </row>
    <row r="146" spans="1:5" x14ac:dyDescent="0.25">
      <c r="A146" s="2">
        <f t="shared" si="3"/>
        <v>136</v>
      </c>
      <c r="B146" s="4">
        <v>170804130200</v>
      </c>
      <c r="C146" s="121">
        <v>48.46153846153846</v>
      </c>
      <c r="E146" s="4">
        <v>44.117647058823529</v>
      </c>
    </row>
    <row r="147" spans="1:5" x14ac:dyDescent="0.25">
      <c r="A147" s="2">
        <f t="shared" si="3"/>
        <v>137</v>
      </c>
      <c r="B147" s="4">
        <v>170804130202</v>
      </c>
      <c r="C147" s="121">
        <v>49.230769230769234</v>
      </c>
      <c r="E147" s="4">
        <v>45.882352941176471</v>
      </c>
    </row>
    <row r="148" spans="1:5" x14ac:dyDescent="0.25">
      <c r="A148" s="2">
        <f t="shared" si="3"/>
        <v>138</v>
      </c>
      <c r="B148" s="4">
        <v>170804130203</v>
      </c>
      <c r="C148" s="121">
        <v>46.92307692307692</v>
      </c>
      <c r="E148" s="4">
        <v>41.176470588235297</v>
      </c>
    </row>
    <row r="149" spans="1:5" x14ac:dyDescent="0.25">
      <c r="A149" s="2">
        <f t="shared" si="3"/>
        <v>139</v>
      </c>
      <c r="B149" s="4">
        <v>170804130204</v>
      </c>
      <c r="C149" s="121">
        <v>42.307692307692307</v>
      </c>
      <c r="E149" s="4">
        <v>34.117647058823529</v>
      </c>
    </row>
    <row r="150" spans="1:5" x14ac:dyDescent="0.25">
      <c r="A150" s="2">
        <f t="shared" si="3"/>
        <v>140</v>
      </c>
      <c r="B150" s="4">
        <v>170804130205</v>
      </c>
      <c r="C150" s="121">
        <v>34.615384615384613</v>
      </c>
      <c r="E150" s="4">
        <v>32.352941176470587</v>
      </c>
    </row>
    <row r="151" spans="1:5" x14ac:dyDescent="0.25">
      <c r="A151" s="2">
        <f t="shared" si="3"/>
        <v>141</v>
      </c>
      <c r="B151" s="4">
        <v>170804130206</v>
      </c>
      <c r="C151" s="121">
        <v>33.846153846153847</v>
      </c>
      <c r="E151" s="4">
        <v>31.176470588235293</v>
      </c>
    </row>
    <row r="152" spans="1:5" x14ac:dyDescent="0.25">
      <c r="A152" s="2">
        <f t="shared" si="3"/>
        <v>142</v>
      </c>
      <c r="B152" s="4">
        <v>170804130207</v>
      </c>
      <c r="C152" s="121">
        <v>50</v>
      </c>
      <c r="E152" s="4">
        <v>47.058823529411768</v>
      </c>
    </row>
    <row r="153" spans="1:5" x14ac:dyDescent="0.25">
      <c r="A153" s="2">
        <f t="shared" si="3"/>
        <v>143</v>
      </c>
      <c r="B153" s="4">
        <v>170804130208</v>
      </c>
      <c r="C153" s="121">
        <v>49.230769230769234</v>
      </c>
      <c r="E153" s="4">
        <v>42.941176470588232</v>
      </c>
    </row>
    <row r="154" spans="1:5" x14ac:dyDescent="0.25">
      <c r="A154" s="2">
        <f t="shared" si="3"/>
        <v>144</v>
      </c>
      <c r="B154" s="4">
        <v>170804130209</v>
      </c>
      <c r="C154" s="121">
        <v>50</v>
      </c>
      <c r="E154" s="4">
        <v>45.294117647058826</v>
      </c>
    </row>
    <row r="155" spans="1:5" x14ac:dyDescent="0.25">
      <c r="A155" s="2">
        <f t="shared" si="3"/>
        <v>145</v>
      </c>
      <c r="B155" s="4">
        <v>170804130211</v>
      </c>
      <c r="C155" s="121">
        <v>50</v>
      </c>
      <c r="E155" s="4">
        <v>38.823529411764703</v>
      </c>
    </row>
    <row r="156" spans="1:5" x14ac:dyDescent="0.25">
      <c r="A156" s="2">
        <f t="shared" si="3"/>
        <v>146</v>
      </c>
      <c r="B156" s="4">
        <v>170804130212</v>
      </c>
      <c r="C156" s="121">
        <v>40.769230769230766</v>
      </c>
      <c r="E156" s="4">
        <v>30</v>
      </c>
    </row>
    <row r="157" spans="1:5" x14ac:dyDescent="0.25">
      <c r="A157" s="2">
        <f t="shared" si="3"/>
        <v>147</v>
      </c>
      <c r="B157" s="4">
        <v>170804130213</v>
      </c>
      <c r="C157" s="121">
        <v>36.92307692307692</v>
      </c>
      <c r="E157" s="4">
        <v>34.117647058823529</v>
      </c>
    </row>
    <row r="158" spans="1:5" x14ac:dyDescent="0.25">
      <c r="A158" s="2">
        <f t="shared" si="3"/>
        <v>148</v>
      </c>
      <c r="B158" s="4">
        <v>170804130214</v>
      </c>
      <c r="C158" s="121">
        <v>46.153846153846153</v>
      </c>
      <c r="E158" s="4">
        <v>34.705882352941174</v>
      </c>
    </row>
    <row r="159" spans="1:5" x14ac:dyDescent="0.25">
      <c r="A159" s="2">
        <f t="shared" si="3"/>
        <v>149</v>
      </c>
      <c r="B159" s="4">
        <v>170804130216</v>
      </c>
      <c r="C159" s="121">
        <v>42.307692307692307</v>
      </c>
      <c r="E159" s="4">
        <v>35.882352941176471</v>
      </c>
    </row>
    <row r="160" spans="1:5" x14ac:dyDescent="0.25">
      <c r="A160" s="2">
        <f t="shared" si="3"/>
        <v>150</v>
      </c>
      <c r="B160" s="4">
        <v>170804130217</v>
      </c>
      <c r="C160" s="121">
        <v>47.692307692307693</v>
      </c>
      <c r="E160" s="4">
        <v>37.058823529411768</v>
      </c>
    </row>
    <row r="161" spans="1:5" x14ac:dyDescent="0.25">
      <c r="A161" s="2">
        <f t="shared" si="3"/>
        <v>151</v>
      </c>
      <c r="B161" s="4">
        <v>170804130218</v>
      </c>
      <c r="C161" s="121">
        <v>50</v>
      </c>
      <c r="E161" s="4">
        <v>45.294117647058826</v>
      </c>
    </row>
    <row r="162" spans="1:5" x14ac:dyDescent="0.25">
      <c r="A162" s="2">
        <f t="shared" si="3"/>
        <v>152</v>
      </c>
      <c r="B162" s="4">
        <v>170804130220</v>
      </c>
      <c r="C162" s="121">
        <v>46.153846153846153</v>
      </c>
      <c r="E162" s="4">
        <v>32.352941176470587</v>
      </c>
    </row>
    <row r="163" spans="1:5" x14ac:dyDescent="0.25">
      <c r="A163" s="2">
        <f t="shared" si="3"/>
        <v>153</v>
      </c>
      <c r="B163" s="4">
        <v>170804130221</v>
      </c>
      <c r="C163" s="121">
        <v>50</v>
      </c>
      <c r="E163" s="4">
        <v>45.882352941176471</v>
      </c>
    </row>
    <row r="164" spans="1:5" x14ac:dyDescent="0.25">
      <c r="A164" s="2">
        <f t="shared" si="3"/>
        <v>154</v>
      </c>
      <c r="B164" s="4">
        <v>170804130222</v>
      </c>
      <c r="C164" s="121">
        <v>45.384615384615387</v>
      </c>
      <c r="E164" s="4">
        <v>37.647058823529413</v>
      </c>
    </row>
    <row r="165" spans="1:5" x14ac:dyDescent="0.25">
      <c r="A165" s="2">
        <f t="shared" si="3"/>
        <v>155</v>
      </c>
      <c r="B165" s="4">
        <v>170804130223</v>
      </c>
      <c r="C165" s="121">
        <v>46.153846153846153</v>
      </c>
      <c r="E165" s="4">
        <v>36.470588235294116</v>
      </c>
    </row>
    <row r="166" spans="1:5" x14ac:dyDescent="0.25">
      <c r="A166" s="2">
        <f t="shared" si="3"/>
        <v>156</v>
      </c>
      <c r="B166" s="4">
        <v>170804130224</v>
      </c>
      <c r="C166" s="121">
        <v>44.615384615384613</v>
      </c>
      <c r="E166" s="4">
        <v>39.411764705882355</v>
      </c>
    </row>
    <row r="167" spans="1:5" x14ac:dyDescent="0.25">
      <c r="A167" s="2">
        <f t="shared" si="3"/>
        <v>157</v>
      </c>
      <c r="B167" s="4">
        <v>170804130226</v>
      </c>
      <c r="C167" s="121">
        <v>42.307692307692307</v>
      </c>
      <c r="E167" s="4">
        <v>31.764705882352942</v>
      </c>
    </row>
    <row r="168" spans="1:5" x14ac:dyDescent="0.25">
      <c r="A168" s="2">
        <f t="shared" si="3"/>
        <v>158</v>
      </c>
      <c r="B168" s="4">
        <v>170804130227</v>
      </c>
      <c r="C168" s="121">
        <v>43.846153846153847</v>
      </c>
      <c r="E168" s="4">
        <v>33.529411764705884</v>
      </c>
    </row>
    <row r="169" spans="1:5" x14ac:dyDescent="0.25">
      <c r="A169" s="2">
        <f t="shared" si="3"/>
        <v>159</v>
      </c>
      <c r="B169" s="4">
        <v>170804130229</v>
      </c>
      <c r="C169" s="121">
        <v>47.692307692307693</v>
      </c>
      <c r="E169" s="4">
        <v>44.117647058823529</v>
      </c>
    </row>
    <row r="170" spans="1:5" x14ac:dyDescent="0.25">
      <c r="A170" s="2">
        <f t="shared" si="3"/>
        <v>160</v>
      </c>
      <c r="B170" s="4">
        <v>170804130231</v>
      </c>
      <c r="C170" s="121">
        <v>46.92307692307692</v>
      </c>
      <c r="E170" s="4">
        <v>44.705882352941174</v>
      </c>
    </row>
    <row r="171" spans="1:5" x14ac:dyDescent="0.25">
      <c r="A171" s="2">
        <f t="shared" si="3"/>
        <v>161</v>
      </c>
      <c r="B171" s="4">
        <v>170804130233</v>
      </c>
      <c r="C171" s="121">
        <v>49.230769230769234</v>
      </c>
      <c r="E171" s="4">
        <v>44.705882352941174</v>
      </c>
    </row>
    <row r="172" spans="1:5" x14ac:dyDescent="0.25">
      <c r="A172" s="2">
        <f t="shared" si="3"/>
        <v>162</v>
      </c>
      <c r="B172" s="4">
        <v>170804130234</v>
      </c>
      <c r="C172" s="121">
        <v>50</v>
      </c>
      <c r="E172" s="4">
        <v>47.058823529411768</v>
      </c>
    </row>
    <row r="173" spans="1:5" x14ac:dyDescent="0.25">
      <c r="A173" s="2">
        <f t="shared" si="3"/>
        <v>163</v>
      </c>
      <c r="B173" s="4">
        <v>170804130241</v>
      </c>
      <c r="C173" s="121">
        <v>36.153846153846153</v>
      </c>
      <c r="E173" s="4">
        <v>30.588235294117649</v>
      </c>
    </row>
    <row r="174" spans="1:5" x14ac:dyDescent="0.25">
      <c r="A174" s="2">
        <f t="shared" si="3"/>
        <v>164</v>
      </c>
      <c r="B174" s="4">
        <v>170804130242</v>
      </c>
      <c r="C174" s="121">
        <v>43.846153846153847</v>
      </c>
      <c r="E174" s="4">
        <v>35.294117647058826</v>
      </c>
    </row>
    <row r="175" spans="1:5" x14ac:dyDescent="0.25">
      <c r="A175" s="2">
        <f t="shared" si="3"/>
        <v>165</v>
      </c>
      <c r="B175" s="4">
        <v>170804130243</v>
      </c>
      <c r="C175" s="121">
        <v>31.53846153846154</v>
      </c>
      <c r="E175" s="4">
        <v>30</v>
      </c>
    </row>
    <row r="176" spans="1:5" x14ac:dyDescent="0.25">
      <c r="A176" s="2">
        <f t="shared" si="3"/>
        <v>166</v>
      </c>
      <c r="B176" s="4">
        <v>170804130244</v>
      </c>
      <c r="C176" s="121">
        <v>36.92307692307692</v>
      </c>
      <c r="E176" s="4">
        <v>33.529411764705884</v>
      </c>
    </row>
    <row r="177" spans="1:5" x14ac:dyDescent="0.25">
      <c r="A177" s="2">
        <f t="shared" si="3"/>
        <v>167</v>
      </c>
      <c r="B177" s="4">
        <v>170804130245</v>
      </c>
      <c r="C177" s="121">
        <v>44.615384615384613</v>
      </c>
      <c r="E177" s="4">
        <v>45.294117647058826</v>
      </c>
    </row>
    <row r="178" spans="1:5" x14ac:dyDescent="0.25">
      <c r="A178" s="2">
        <f t="shared" si="3"/>
        <v>168</v>
      </c>
      <c r="B178" s="4">
        <v>170804130246</v>
      </c>
      <c r="C178" s="121">
        <v>22.307692307692307</v>
      </c>
      <c r="E178" s="4">
        <v>8.8235294117647065</v>
      </c>
    </row>
    <row r="179" spans="1:5" x14ac:dyDescent="0.25">
      <c r="A179" s="2">
        <f t="shared" si="3"/>
        <v>169</v>
      </c>
      <c r="B179" s="4">
        <v>170804130247</v>
      </c>
      <c r="C179" s="121">
        <v>29.23076923076923</v>
      </c>
      <c r="E179" s="4">
        <v>27.058823529411764</v>
      </c>
    </row>
    <row r="180" spans="1:5" x14ac:dyDescent="0.25">
      <c r="A180" s="2">
        <f t="shared" si="3"/>
        <v>170</v>
      </c>
      <c r="B180" s="4">
        <v>170804130248</v>
      </c>
      <c r="C180" s="121">
        <v>45.384615384615387</v>
      </c>
      <c r="E180" s="4">
        <v>38.823529411764703</v>
      </c>
    </row>
    <row r="181" spans="1:5" x14ac:dyDescent="0.25">
      <c r="A181" s="2">
        <f t="shared" si="3"/>
        <v>171</v>
      </c>
      <c r="B181" s="4">
        <v>170804130249</v>
      </c>
      <c r="C181" s="121">
        <v>42.307692307692307</v>
      </c>
      <c r="E181" s="4">
        <v>34.705882352941174</v>
      </c>
    </row>
    <row r="182" spans="1:5" x14ac:dyDescent="0.25">
      <c r="A182" s="2">
        <f t="shared" si="3"/>
        <v>172</v>
      </c>
      <c r="B182" s="4">
        <v>170804130250</v>
      </c>
      <c r="C182" s="121">
        <v>21.53846153846154</v>
      </c>
      <c r="E182" s="4">
        <v>8.235294117647058</v>
      </c>
    </row>
    <row r="183" spans="1:5" x14ac:dyDescent="0.25">
      <c r="A183" s="2">
        <f t="shared" si="3"/>
        <v>173</v>
      </c>
      <c r="B183" s="4">
        <v>170804130251</v>
      </c>
      <c r="C183" s="121">
        <v>39.230769230769234</v>
      </c>
      <c r="E183" s="4">
        <v>32.352941176470587</v>
      </c>
    </row>
    <row r="184" spans="1:5" x14ac:dyDescent="0.25">
      <c r="A184" s="2">
        <f t="shared" si="3"/>
        <v>174</v>
      </c>
      <c r="B184" s="4">
        <v>170804130253</v>
      </c>
      <c r="C184" s="121">
        <v>39.230769230769234</v>
      </c>
      <c r="E184" s="4">
        <v>29.411764705882351</v>
      </c>
    </row>
    <row r="185" spans="1:5" x14ac:dyDescent="0.25">
      <c r="A185" s="2">
        <f t="shared" si="3"/>
        <v>175</v>
      </c>
      <c r="B185" s="4">
        <v>170804130254</v>
      </c>
      <c r="C185" s="121">
        <v>43.07692307692308</v>
      </c>
      <c r="E185" s="4">
        <v>40.588235294117645</v>
      </c>
    </row>
    <row r="186" spans="1:5" x14ac:dyDescent="0.25">
      <c r="A186" s="2">
        <f t="shared" si="3"/>
        <v>176</v>
      </c>
      <c r="B186" s="4">
        <v>170804130255</v>
      </c>
      <c r="C186" s="121">
        <v>50</v>
      </c>
      <c r="E186" s="4">
        <v>43.529411764705884</v>
      </c>
    </row>
    <row r="187" spans="1:5" x14ac:dyDescent="0.25">
      <c r="A187" s="2">
        <f t="shared" si="3"/>
        <v>177</v>
      </c>
      <c r="B187" s="4">
        <v>170804130256</v>
      </c>
      <c r="C187" s="121">
        <v>46.153846153846153</v>
      </c>
      <c r="E187" s="4">
        <v>37.647058823529413</v>
      </c>
    </row>
    <row r="188" spans="1:5" x14ac:dyDescent="0.25">
      <c r="A188" s="2">
        <f t="shared" si="3"/>
        <v>178</v>
      </c>
      <c r="B188" s="4">
        <v>170804130257</v>
      </c>
      <c r="C188" s="121">
        <v>30.76923076923077</v>
      </c>
      <c r="E188" s="4">
        <v>33.529411764705884</v>
      </c>
    </row>
    <row r="189" spans="1:5" x14ac:dyDescent="0.25">
      <c r="A189" s="2">
        <f t="shared" si="3"/>
        <v>179</v>
      </c>
      <c r="B189" s="4">
        <v>170804130258</v>
      </c>
      <c r="C189" s="121">
        <v>46.92307692307692</v>
      </c>
      <c r="E189" s="4">
        <v>38.823529411764703</v>
      </c>
    </row>
    <row r="190" spans="1:5" x14ac:dyDescent="0.25">
      <c r="A190" s="2">
        <f t="shared" si="3"/>
        <v>180</v>
      </c>
      <c r="B190" s="4">
        <v>170804130259</v>
      </c>
      <c r="C190" s="121">
        <v>26.153846153846153</v>
      </c>
      <c r="E190" s="4">
        <v>9.4117647058823533</v>
      </c>
    </row>
    <row r="191" spans="1:5" x14ac:dyDescent="0.25">
      <c r="A191" s="2">
        <f t="shared" si="3"/>
        <v>181</v>
      </c>
      <c r="B191" s="4">
        <v>170804130260</v>
      </c>
      <c r="C191" s="121">
        <v>38.46153846153846</v>
      </c>
      <c r="E191" s="4">
        <v>31.764705882352942</v>
      </c>
    </row>
    <row r="192" spans="1:5" x14ac:dyDescent="0.25">
      <c r="A192" s="2">
        <f t="shared" si="3"/>
        <v>182</v>
      </c>
      <c r="B192" s="4">
        <v>170804130262</v>
      </c>
      <c r="C192" s="121">
        <v>33.846153846153847</v>
      </c>
      <c r="E192" s="4">
        <v>33.529411764705884</v>
      </c>
    </row>
    <row r="193" spans="1:5" x14ac:dyDescent="0.25">
      <c r="A193" s="2">
        <f t="shared" si="3"/>
        <v>183</v>
      </c>
      <c r="B193" s="4">
        <v>170804130263</v>
      </c>
      <c r="C193" s="121">
        <v>35.384615384615387</v>
      </c>
      <c r="E193" s="4">
        <v>33.529411764705884</v>
      </c>
    </row>
    <row r="194" spans="1:5" x14ac:dyDescent="0.25">
      <c r="A194" s="2">
        <f t="shared" si="3"/>
        <v>184</v>
      </c>
      <c r="B194" s="4">
        <v>170804130264</v>
      </c>
      <c r="C194" s="121">
        <v>46.92307692307692</v>
      </c>
      <c r="E194" s="4">
        <v>34.117647058823529</v>
      </c>
    </row>
    <row r="195" spans="1:5" x14ac:dyDescent="0.25">
      <c r="A195" s="2">
        <f t="shared" si="3"/>
        <v>185</v>
      </c>
      <c r="B195" s="4">
        <v>170804130265</v>
      </c>
      <c r="C195" s="121">
        <v>34.615384615384613</v>
      </c>
      <c r="E195" s="4">
        <v>33.529411764705884</v>
      </c>
    </row>
    <row r="196" spans="1:5" x14ac:dyDescent="0.25">
      <c r="A196" s="2">
        <f t="shared" si="3"/>
        <v>186</v>
      </c>
      <c r="B196" s="4">
        <v>170804130266</v>
      </c>
      <c r="C196" s="121">
        <v>34.615384615384613</v>
      </c>
      <c r="E196" s="4">
        <v>34.705882352941174</v>
      </c>
    </row>
    <row r="197" spans="1:5" x14ac:dyDescent="0.25">
      <c r="A197" s="2">
        <f t="shared" si="3"/>
        <v>187</v>
      </c>
      <c r="B197" s="4">
        <v>170804130267</v>
      </c>
      <c r="C197" s="121">
        <v>43.07692307692308</v>
      </c>
      <c r="E197" s="4">
        <v>38.823529411764703</v>
      </c>
    </row>
    <row r="198" spans="1:5" x14ac:dyDescent="0.25">
      <c r="A198" s="2">
        <f t="shared" si="3"/>
        <v>188</v>
      </c>
      <c r="B198" s="4">
        <v>170804130269</v>
      </c>
      <c r="C198" s="121">
        <v>41.53846153846154</v>
      </c>
      <c r="E198" s="4">
        <v>36.470588235294116</v>
      </c>
    </row>
    <row r="199" spans="1:5" x14ac:dyDescent="0.25">
      <c r="A199" s="2">
        <f t="shared" si="3"/>
        <v>189</v>
      </c>
      <c r="B199" s="4">
        <v>170804130270</v>
      </c>
      <c r="C199" s="121">
        <v>42.307692307692307</v>
      </c>
      <c r="E199" s="4">
        <v>32.941176470588232</v>
      </c>
    </row>
    <row r="200" spans="1:5" x14ac:dyDescent="0.25">
      <c r="A200" s="2">
        <f t="shared" si="3"/>
        <v>190</v>
      </c>
      <c r="B200" s="4">
        <v>170804130271</v>
      </c>
      <c r="C200" s="121">
        <v>44.615384615384613</v>
      </c>
      <c r="E200" s="4">
        <v>35.294117647058826</v>
      </c>
    </row>
    <row r="201" spans="1:5" x14ac:dyDescent="0.25">
      <c r="A201" s="2">
        <f t="shared" si="3"/>
        <v>191</v>
      </c>
      <c r="B201" s="4">
        <v>170804130272</v>
      </c>
      <c r="C201" s="121">
        <v>38.46153846153846</v>
      </c>
      <c r="E201" s="4">
        <v>39.411764705882355</v>
      </c>
    </row>
    <row r="202" spans="1:5" x14ac:dyDescent="0.25">
      <c r="A202" s="2">
        <f t="shared" si="3"/>
        <v>192</v>
      </c>
      <c r="B202" s="4">
        <v>170804130273</v>
      </c>
      <c r="C202" s="121">
        <v>46.92307692307692</v>
      </c>
      <c r="E202" s="4">
        <v>36.470588235294116</v>
      </c>
    </row>
    <row r="203" spans="1:5" x14ac:dyDescent="0.25">
      <c r="A203" s="2">
        <f t="shared" si="3"/>
        <v>193</v>
      </c>
      <c r="B203" s="4">
        <v>170804130274</v>
      </c>
      <c r="C203" s="121">
        <v>37.692307692307693</v>
      </c>
      <c r="E203" s="4">
        <v>33.529411764705884</v>
      </c>
    </row>
    <row r="204" spans="1:5" x14ac:dyDescent="0.25">
      <c r="A204" s="2">
        <f t="shared" si="3"/>
        <v>194</v>
      </c>
      <c r="B204" s="4">
        <v>170804130275</v>
      </c>
      <c r="C204" s="121">
        <v>37.692307692307693</v>
      </c>
      <c r="E204" s="4">
        <v>30</v>
      </c>
    </row>
    <row r="205" spans="1:5" x14ac:dyDescent="0.25">
      <c r="A205" s="2">
        <f t="shared" ref="A205:A268" si="4">A204+1</f>
        <v>195</v>
      </c>
      <c r="B205" s="4">
        <v>170804130276</v>
      </c>
      <c r="C205" s="121">
        <v>38.46153846153846</v>
      </c>
      <c r="E205" s="4">
        <v>31.176470588235293</v>
      </c>
    </row>
    <row r="206" spans="1:5" x14ac:dyDescent="0.25">
      <c r="A206" s="2">
        <f t="shared" si="4"/>
        <v>196</v>
      </c>
      <c r="B206" s="4">
        <v>170804130279</v>
      </c>
      <c r="C206" s="121">
        <v>29.23076923076923</v>
      </c>
      <c r="E206" s="4">
        <v>27.647058823529413</v>
      </c>
    </row>
    <row r="207" spans="1:5" x14ac:dyDescent="0.25">
      <c r="A207" s="2">
        <f t="shared" si="4"/>
        <v>197</v>
      </c>
      <c r="B207" s="4">
        <v>170804130280</v>
      </c>
      <c r="C207" s="121">
        <v>39.230769230769234</v>
      </c>
      <c r="E207" s="4">
        <v>34.705882352941174</v>
      </c>
    </row>
    <row r="208" spans="1:5" x14ac:dyDescent="0.25">
      <c r="A208" s="2">
        <f t="shared" si="4"/>
        <v>198</v>
      </c>
      <c r="B208" s="4">
        <v>170804130281</v>
      </c>
      <c r="C208" s="121">
        <v>44.615384615384613</v>
      </c>
      <c r="E208" s="4">
        <v>38.235294117647058</v>
      </c>
    </row>
    <row r="209" spans="1:5" x14ac:dyDescent="0.25">
      <c r="A209" s="2">
        <f t="shared" si="4"/>
        <v>199</v>
      </c>
      <c r="B209" s="4">
        <v>170804130283</v>
      </c>
      <c r="C209" s="121">
        <v>50</v>
      </c>
      <c r="E209" s="4">
        <v>44.117647058823529</v>
      </c>
    </row>
    <row r="210" spans="1:5" x14ac:dyDescent="0.25">
      <c r="A210" s="2">
        <f t="shared" si="4"/>
        <v>200</v>
      </c>
      <c r="B210" s="4">
        <v>170804130284</v>
      </c>
      <c r="C210" s="121">
        <v>46.92307692307692</v>
      </c>
      <c r="E210" s="4">
        <v>40.588235294117645</v>
      </c>
    </row>
    <row r="211" spans="1:5" x14ac:dyDescent="0.25">
      <c r="A211" s="2">
        <f t="shared" si="4"/>
        <v>201</v>
      </c>
      <c r="B211" s="4">
        <v>170804130285</v>
      </c>
      <c r="C211" s="121">
        <v>45.384615384615387</v>
      </c>
      <c r="E211" s="4">
        <v>41.176470588235297</v>
      </c>
    </row>
    <row r="212" spans="1:5" x14ac:dyDescent="0.25">
      <c r="A212" s="2">
        <f t="shared" si="4"/>
        <v>202</v>
      </c>
      <c r="B212" s="4">
        <v>170804130286</v>
      </c>
      <c r="C212" s="121">
        <v>46.153846153846153</v>
      </c>
      <c r="E212" s="4">
        <v>44.117647058823529</v>
      </c>
    </row>
    <row r="213" spans="1:5" x14ac:dyDescent="0.25">
      <c r="A213" s="2">
        <f t="shared" si="4"/>
        <v>203</v>
      </c>
      <c r="B213" s="4">
        <v>170804130287</v>
      </c>
      <c r="C213" s="121">
        <v>43.07692307692308</v>
      </c>
      <c r="E213" s="4">
        <v>35.882352941176471</v>
      </c>
    </row>
    <row r="214" spans="1:5" x14ac:dyDescent="0.25">
      <c r="A214" s="2">
        <f t="shared" si="4"/>
        <v>204</v>
      </c>
      <c r="B214" s="4">
        <v>170804130288</v>
      </c>
      <c r="C214" s="121">
        <v>43.846153846153847</v>
      </c>
      <c r="E214" s="4">
        <v>35.294117647058826</v>
      </c>
    </row>
    <row r="215" spans="1:5" x14ac:dyDescent="0.25">
      <c r="A215" s="2">
        <f t="shared" si="4"/>
        <v>205</v>
      </c>
      <c r="B215" s="4">
        <v>170804130289</v>
      </c>
      <c r="C215" s="121">
        <v>30</v>
      </c>
      <c r="E215" s="4">
        <v>24.705882352941178</v>
      </c>
    </row>
    <row r="216" spans="1:5" x14ac:dyDescent="0.25">
      <c r="A216" s="2">
        <f t="shared" si="4"/>
        <v>206</v>
      </c>
      <c r="B216" s="4">
        <v>170804130291</v>
      </c>
      <c r="C216" s="121">
        <v>44.615384615384613</v>
      </c>
      <c r="E216" s="4">
        <v>38.823529411764703</v>
      </c>
    </row>
    <row r="217" spans="1:5" x14ac:dyDescent="0.25">
      <c r="A217" s="2">
        <f t="shared" si="4"/>
        <v>207</v>
      </c>
      <c r="B217" s="4">
        <v>170804130292</v>
      </c>
      <c r="C217" s="121">
        <v>48.46153846153846</v>
      </c>
      <c r="E217" s="4">
        <v>41.764705882352942</v>
      </c>
    </row>
    <row r="218" spans="1:5" x14ac:dyDescent="0.25">
      <c r="A218" s="2">
        <f t="shared" si="4"/>
        <v>208</v>
      </c>
      <c r="B218" s="4">
        <v>170804130293</v>
      </c>
      <c r="C218" s="121">
        <v>43.07692307692308</v>
      </c>
      <c r="E218" s="4">
        <v>42.941176470588232</v>
      </c>
    </row>
    <row r="219" spans="1:5" x14ac:dyDescent="0.25">
      <c r="A219" s="2">
        <f t="shared" si="4"/>
        <v>209</v>
      </c>
      <c r="B219" s="4">
        <v>170804130294</v>
      </c>
      <c r="C219" s="121">
        <v>38.46153846153846</v>
      </c>
      <c r="E219" s="4">
        <v>31.764705882352942</v>
      </c>
    </row>
    <row r="220" spans="1:5" x14ac:dyDescent="0.25">
      <c r="A220" s="2">
        <f t="shared" si="4"/>
        <v>210</v>
      </c>
      <c r="B220" s="4">
        <v>170804130295</v>
      </c>
      <c r="C220" s="121">
        <v>46.153846153846153</v>
      </c>
      <c r="E220" s="4">
        <v>35.294117647058826</v>
      </c>
    </row>
    <row r="221" spans="1:5" x14ac:dyDescent="0.25">
      <c r="A221" s="2">
        <f t="shared" si="4"/>
        <v>211</v>
      </c>
      <c r="B221" s="4">
        <v>170804130296</v>
      </c>
      <c r="C221" s="121">
        <v>42.307692307692307</v>
      </c>
      <c r="E221" s="4">
        <v>27.647058823529413</v>
      </c>
    </row>
    <row r="222" spans="1:5" x14ac:dyDescent="0.25">
      <c r="A222" s="2">
        <f t="shared" si="4"/>
        <v>212</v>
      </c>
      <c r="B222" s="4">
        <v>170804130297</v>
      </c>
      <c r="C222" s="121">
        <v>42.307692307692307</v>
      </c>
      <c r="E222" s="4">
        <v>42.352941176470587</v>
      </c>
    </row>
    <row r="223" spans="1:5" x14ac:dyDescent="0.25">
      <c r="A223" s="2">
        <f t="shared" si="4"/>
        <v>213</v>
      </c>
      <c r="B223" s="4">
        <v>170804130298</v>
      </c>
      <c r="C223" s="121">
        <v>32.307692307692307</v>
      </c>
      <c r="E223" s="4">
        <v>24.705882352941178</v>
      </c>
    </row>
    <row r="224" spans="1:5" x14ac:dyDescent="0.25">
      <c r="A224" s="2">
        <f t="shared" si="4"/>
        <v>214</v>
      </c>
      <c r="B224" s="4">
        <v>170804130299</v>
      </c>
      <c r="C224" s="121">
        <v>40.769230769230766</v>
      </c>
      <c r="E224" s="4">
        <v>36.470588235294116</v>
      </c>
    </row>
    <row r="225" spans="1:5" x14ac:dyDescent="0.25">
      <c r="A225" s="2">
        <f t="shared" si="4"/>
        <v>215</v>
      </c>
      <c r="B225" s="4">
        <v>170804130300</v>
      </c>
      <c r="C225" s="121">
        <v>38.46153846153846</v>
      </c>
      <c r="E225" s="4">
        <v>40</v>
      </c>
    </row>
    <row r="226" spans="1:5" x14ac:dyDescent="0.25">
      <c r="A226" s="2">
        <f t="shared" si="4"/>
        <v>216</v>
      </c>
      <c r="B226" s="4">
        <v>170804130302</v>
      </c>
      <c r="C226" s="121">
        <v>40.769230769230766</v>
      </c>
      <c r="E226" s="4">
        <v>35.882352941176471</v>
      </c>
    </row>
    <row r="227" spans="1:5" x14ac:dyDescent="0.25">
      <c r="A227" s="2">
        <f t="shared" si="4"/>
        <v>217</v>
      </c>
      <c r="B227" s="4">
        <v>170804130303</v>
      </c>
      <c r="C227" s="121">
        <v>40.769230769230766</v>
      </c>
      <c r="E227" s="4">
        <v>38.235294117647058</v>
      </c>
    </row>
    <row r="228" spans="1:5" x14ac:dyDescent="0.25">
      <c r="A228" s="2">
        <f t="shared" si="4"/>
        <v>218</v>
      </c>
      <c r="B228" s="4">
        <v>170804130304</v>
      </c>
      <c r="C228" s="121">
        <v>37.692307692307693</v>
      </c>
      <c r="E228" s="4">
        <v>34.117647058823529</v>
      </c>
    </row>
    <row r="229" spans="1:5" x14ac:dyDescent="0.25">
      <c r="A229" s="2">
        <f t="shared" si="4"/>
        <v>219</v>
      </c>
      <c r="B229" s="4">
        <v>170804130306</v>
      </c>
      <c r="C229" s="121">
        <v>50</v>
      </c>
      <c r="E229" s="4">
        <v>42.941176470588232</v>
      </c>
    </row>
    <row r="230" spans="1:5" x14ac:dyDescent="0.25">
      <c r="A230" s="2">
        <f t="shared" si="4"/>
        <v>220</v>
      </c>
      <c r="B230" s="4">
        <v>170804130307</v>
      </c>
      <c r="C230" s="121">
        <v>47.692307692307693</v>
      </c>
      <c r="E230" s="4">
        <v>43.529411764705884</v>
      </c>
    </row>
    <row r="231" spans="1:5" x14ac:dyDescent="0.25">
      <c r="A231" s="2">
        <f t="shared" si="4"/>
        <v>221</v>
      </c>
      <c r="B231" s="4">
        <v>170804130308</v>
      </c>
      <c r="C231" s="121">
        <v>41.53846153846154</v>
      </c>
      <c r="E231" s="4">
        <v>40.588235294117645</v>
      </c>
    </row>
    <row r="232" spans="1:5" x14ac:dyDescent="0.25">
      <c r="A232" s="2">
        <f t="shared" si="4"/>
        <v>222</v>
      </c>
      <c r="B232" s="4">
        <v>170804130309</v>
      </c>
      <c r="C232" s="121">
        <v>42.307692307692307</v>
      </c>
      <c r="E232" s="4">
        <v>37.647058823529413</v>
      </c>
    </row>
    <row r="233" spans="1:5" x14ac:dyDescent="0.25">
      <c r="A233" s="2">
        <f t="shared" si="4"/>
        <v>223</v>
      </c>
      <c r="B233" s="4">
        <v>170804130310</v>
      </c>
      <c r="C233" s="121">
        <v>40</v>
      </c>
      <c r="E233" s="4">
        <v>38.823529411764703</v>
      </c>
    </row>
    <row r="234" spans="1:5" x14ac:dyDescent="0.25">
      <c r="A234" s="2">
        <f t="shared" si="4"/>
        <v>224</v>
      </c>
      <c r="B234" s="4">
        <v>170804130311</v>
      </c>
      <c r="C234" s="121">
        <v>44.615384615384613</v>
      </c>
      <c r="E234" s="4">
        <v>37.058823529411768</v>
      </c>
    </row>
    <row r="235" spans="1:5" x14ac:dyDescent="0.25">
      <c r="A235" s="2">
        <f t="shared" si="4"/>
        <v>225</v>
      </c>
      <c r="B235" s="4">
        <v>170804130312</v>
      </c>
      <c r="C235" s="121">
        <v>37.692307692307693</v>
      </c>
      <c r="E235" s="4">
        <v>35.294117647058826</v>
      </c>
    </row>
    <row r="236" spans="1:5" x14ac:dyDescent="0.25">
      <c r="A236" s="2">
        <f t="shared" si="4"/>
        <v>226</v>
      </c>
      <c r="B236" s="4">
        <v>170804130314</v>
      </c>
      <c r="C236" s="121">
        <v>49.230769230769234</v>
      </c>
      <c r="E236" s="4">
        <v>41.176470588235297</v>
      </c>
    </row>
    <row r="237" spans="1:5" x14ac:dyDescent="0.25">
      <c r="A237" s="2">
        <f t="shared" si="4"/>
        <v>227</v>
      </c>
      <c r="B237" s="4">
        <v>170804130315</v>
      </c>
      <c r="C237" s="121">
        <v>43.07692307692308</v>
      </c>
      <c r="E237" s="4">
        <v>31.764705882352942</v>
      </c>
    </row>
    <row r="238" spans="1:5" x14ac:dyDescent="0.25">
      <c r="A238" s="2">
        <f t="shared" si="4"/>
        <v>228</v>
      </c>
      <c r="B238" s="4">
        <v>170804130317</v>
      </c>
      <c r="C238" s="121">
        <v>40</v>
      </c>
      <c r="E238" s="4">
        <v>39.411764705882355</v>
      </c>
    </row>
    <row r="239" spans="1:5" x14ac:dyDescent="0.25">
      <c r="A239" s="2">
        <f t="shared" si="4"/>
        <v>229</v>
      </c>
      <c r="B239" s="4">
        <v>170804130318</v>
      </c>
      <c r="C239" s="121">
        <v>33.846153846153847</v>
      </c>
      <c r="E239" s="4">
        <v>35.294117647058826</v>
      </c>
    </row>
    <row r="240" spans="1:5" x14ac:dyDescent="0.25">
      <c r="A240" s="2">
        <f t="shared" si="4"/>
        <v>230</v>
      </c>
      <c r="B240" s="4">
        <v>170804130319</v>
      </c>
      <c r="C240" s="121">
        <v>42.307692307692307</v>
      </c>
      <c r="E240" s="4">
        <v>34.117647058823529</v>
      </c>
    </row>
    <row r="241" spans="1:5" x14ac:dyDescent="0.25">
      <c r="A241" s="2">
        <f t="shared" si="4"/>
        <v>231</v>
      </c>
      <c r="B241" s="4">
        <v>170804130320</v>
      </c>
      <c r="C241" s="121">
        <v>40.769230769230766</v>
      </c>
      <c r="E241" s="4">
        <v>41.176470588235297</v>
      </c>
    </row>
    <row r="242" spans="1:5" x14ac:dyDescent="0.25">
      <c r="A242" s="2">
        <f t="shared" si="4"/>
        <v>232</v>
      </c>
      <c r="B242" s="4">
        <v>170804130322</v>
      </c>
      <c r="C242" s="121">
        <v>43.07692307692308</v>
      </c>
      <c r="E242" s="4">
        <v>37.058823529411768</v>
      </c>
    </row>
    <row r="243" spans="1:5" x14ac:dyDescent="0.25">
      <c r="A243" s="2">
        <f t="shared" si="4"/>
        <v>233</v>
      </c>
      <c r="B243" s="4">
        <v>170804130323</v>
      </c>
      <c r="C243" s="121">
        <v>39.230769230769234</v>
      </c>
      <c r="E243" s="4">
        <v>30</v>
      </c>
    </row>
    <row r="244" spans="1:5" x14ac:dyDescent="0.25">
      <c r="A244" s="2">
        <f t="shared" si="4"/>
        <v>234</v>
      </c>
      <c r="B244" s="4">
        <v>170804130324</v>
      </c>
      <c r="C244" s="121">
        <v>50</v>
      </c>
      <c r="E244" s="4">
        <v>42.352941176470587</v>
      </c>
    </row>
    <row r="245" spans="1:5" x14ac:dyDescent="0.25">
      <c r="A245" s="2">
        <f t="shared" si="4"/>
        <v>235</v>
      </c>
      <c r="B245" s="4">
        <v>170804130325</v>
      </c>
      <c r="C245" s="121">
        <v>44.615384615384613</v>
      </c>
      <c r="E245" s="4">
        <v>34.117647058823529</v>
      </c>
    </row>
    <row r="246" spans="1:5" x14ac:dyDescent="0.25">
      <c r="A246" s="2">
        <f t="shared" si="4"/>
        <v>236</v>
      </c>
      <c r="B246" s="4">
        <v>170804130326</v>
      </c>
      <c r="C246" s="121">
        <v>43.07692307692308</v>
      </c>
      <c r="E246" s="4">
        <v>38.235294117647058</v>
      </c>
    </row>
    <row r="247" spans="1:5" x14ac:dyDescent="0.25">
      <c r="A247" s="2">
        <f t="shared" si="4"/>
        <v>237</v>
      </c>
      <c r="B247" s="4">
        <v>170804130327</v>
      </c>
      <c r="C247" s="121">
        <v>44.615384615384613</v>
      </c>
      <c r="E247" s="4">
        <v>37.647058823529413</v>
      </c>
    </row>
    <row r="248" spans="1:5" x14ac:dyDescent="0.25">
      <c r="A248" s="2">
        <f t="shared" si="4"/>
        <v>238</v>
      </c>
      <c r="B248" s="4">
        <v>170804130328</v>
      </c>
      <c r="C248" s="121">
        <v>41.53846153846154</v>
      </c>
      <c r="E248" s="4">
        <v>34.705882352941174</v>
      </c>
    </row>
    <row r="249" spans="1:5" x14ac:dyDescent="0.25">
      <c r="A249" s="2">
        <f t="shared" si="4"/>
        <v>239</v>
      </c>
      <c r="B249" s="4">
        <v>170804130329</v>
      </c>
      <c r="C249" s="121">
        <v>44.615384615384613</v>
      </c>
      <c r="E249" s="4">
        <v>35.882352941176471</v>
      </c>
    </row>
    <row r="250" spans="1:5" x14ac:dyDescent="0.25">
      <c r="A250" s="2">
        <f t="shared" si="4"/>
        <v>240</v>
      </c>
      <c r="B250" s="4">
        <v>170804130330</v>
      </c>
      <c r="C250" s="121">
        <v>44.615384615384613</v>
      </c>
      <c r="E250" s="4">
        <v>38.235294117647058</v>
      </c>
    </row>
    <row r="251" spans="1:5" x14ac:dyDescent="0.25">
      <c r="A251" s="2">
        <f t="shared" si="4"/>
        <v>241</v>
      </c>
      <c r="B251" s="4">
        <v>170804130331</v>
      </c>
      <c r="C251" s="121">
        <v>40.769230769230766</v>
      </c>
      <c r="E251" s="4">
        <v>42.352941176470587</v>
      </c>
    </row>
    <row r="252" spans="1:5" x14ac:dyDescent="0.25">
      <c r="A252" s="2">
        <f t="shared" si="4"/>
        <v>242</v>
      </c>
      <c r="B252" s="4">
        <v>170804130332</v>
      </c>
      <c r="C252" s="121">
        <v>32.307692307692307</v>
      </c>
      <c r="E252" s="4">
        <v>24.117647058823529</v>
      </c>
    </row>
    <row r="253" spans="1:5" x14ac:dyDescent="0.25">
      <c r="A253" s="2">
        <f t="shared" si="4"/>
        <v>243</v>
      </c>
      <c r="B253" s="4">
        <v>170804130333</v>
      </c>
      <c r="C253" s="121">
        <v>37.692307692307693</v>
      </c>
      <c r="E253" s="4">
        <v>33.529411764705884</v>
      </c>
    </row>
    <row r="254" spans="1:5" x14ac:dyDescent="0.25">
      <c r="A254" s="2">
        <f t="shared" si="4"/>
        <v>244</v>
      </c>
      <c r="B254" s="4">
        <v>170804130334</v>
      </c>
      <c r="C254" s="121">
        <v>42.307692307692307</v>
      </c>
      <c r="E254" s="4">
        <v>35.882352941176471</v>
      </c>
    </row>
    <row r="255" spans="1:5" x14ac:dyDescent="0.25">
      <c r="A255" s="2">
        <f t="shared" si="4"/>
        <v>245</v>
      </c>
      <c r="B255" s="4">
        <v>170804130336</v>
      </c>
      <c r="C255" s="121">
        <v>43.846153846153847</v>
      </c>
      <c r="E255" s="4">
        <v>34.705882352941174</v>
      </c>
    </row>
    <row r="256" spans="1:5" x14ac:dyDescent="0.25">
      <c r="A256" s="2">
        <f t="shared" si="4"/>
        <v>246</v>
      </c>
      <c r="B256" s="4">
        <v>170804130337</v>
      </c>
      <c r="C256" s="121">
        <v>43.07692307692308</v>
      </c>
      <c r="E256" s="4">
        <v>35.294117647058826</v>
      </c>
    </row>
    <row r="257" spans="1:5" x14ac:dyDescent="0.25">
      <c r="A257" s="2">
        <f t="shared" si="4"/>
        <v>247</v>
      </c>
      <c r="B257" s="4">
        <v>170804130338</v>
      </c>
      <c r="C257" s="121">
        <v>46.92307692307692</v>
      </c>
      <c r="E257" s="4">
        <v>38.235294117647058</v>
      </c>
    </row>
    <row r="258" spans="1:5" x14ac:dyDescent="0.25">
      <c r="A258" s="2">
        <f t="shared" si="4"/>
        <v>248</v>
      </c>
      <c r="B258" s="4">
        <v>170804130339</v>
      </c>
      <c r="C258" s="121">
        <v>46.153846153846153</v>
      </c>
      <c r="E258" s="4">
        <v>41.176470588235297</v>
      </c>
    </row>
    <row r="259" spans="1:5" x14ac:dyDescent="0.25">
      <c r="A259" s="2">
        <f t="shared" si="4"/>
        <v>249</v>
      </c>
      <c r="B259" s="4">
        <v>170804130341</v>
      </c>
      <c r="C259" s="121">
        <v>45.384615384615387</v>
      </c>
      <c r="E259" s="4">
        <v>37.058823529411768</v>
      </c>
    </row>
    <row r="260" spans="1:5" x14ac:dyDescent="0.25">
      <c r="A260" s="2">
        <f t="shared" si="4"/>
        <v>250</v>
      </c>
      <c r="B260" s="4">
        <v>170804130342</v>
      </c>
      <c r="C260" s="121">
        <v>46.153846153846153</v>
      </c>
      <c r="E260" s="4">
        <v>35.294117647058826</v>
      </c>
    </row>
    <row r="261" spans="1:5" x14ac:dyDescent="0.25">
      <c r="A261" s="2">
        <f t="shared" si="4"/>
        <v>251</v>
      </c>
      <c r="B261" s="4">
        <v>170804130343</v>
      </c>
      <c r="C261" s="121">
        <v>44.615384615384613</v>
      </c>
      <c r="E261" s="4">
        <v>39.411764705882355</v>
      </c>
    </row>
    <row r="262" spans="1:5" x14ac:dyDescent="0.25">
      <c r="A262" s="2">
        <f t="shared" si="4"/>
        <v>252</v>
      </c>
      <c r="B262" s="4">
        <v>170804130344</v>
      </c>
      <c r="C262" s="121">
        <v>36.92307692307692</v>
      </c>
      <c r="E262" s="4">
        <v>34.705882352941174</v>
      </c>
    </row>
    <row r="263" spans="1:5" x14ac:dyDescent="0.25">
      <c r="A263" s="2">
        <f t="shared" si="4"/>
        <v>253</v>
      </c>
      <c r="B263" s="4">
        <v>170804130345</v>
      </c>
      <c r="C263" s="121">
        <v>39.230769230769234</v>
      </c>
      <c r="E263" s="4">
        <v>35.294117647058826</v>
      </c>
    </row>
    <row r="264" spans="1:5" x14ac:dyDescent="0.25">
      <c r="A264" s="2">
        <f t="shared" si="4"/>
        <v>254</v>
      </c>
      <c r="B264" s="4">
        <v>170804130346</v>
      </c>
      <c r="C264" s="121">
        <v>40</v>
      </c>
      <c r="E264" s="4">
        <v>38.823529411764703</v>
      </c>
    </row>
    <row r="265" spans="1:5" x14ac:dyDescent="0.25">
      <c r="A265" s="2">
        <f t="shared" si="4"/>
        <v>255</v>
      </c>
      <c r="B265" s="4">
        <v>170804130347</v>
      </c>
      <c r="C265" s="121">
        <v>43.07692307692308</v>
      </c>
      <c r="E265" s="4">
        <v>42.352941176470587</v>
      </c>
    </row>
    <row r="266" spans="1:5" x14ac:dyDescent="0.25">
      <c r="A266" s="2">
        <f t="shared" si="4"/>
        <v>256</v>
      </c>
      <c r="B266" s="4">
        <v>170804130348</v>
      </c>
      <c r="C266" s="121">
        <v>43.07692307692308</v>
      </c>
      <c r="E266" s="4">
        <v>40</v>
      </c>
    </row>
    <row r="267" spans="1:5" x14ac:dyDescent="0.25">
      <c r="A267" s="2">
        <f t="shared" si="4"/>
        <v>257</v>
      </c>
      <c r="B267" s="4">
        <v>170804130349</v>
      </c>
      <c r="C267" s="121">
        <v>50</v>
      </c>
      <c r="E267" s="4">
        <v>45.882352941176471</v>
      </c>
    </row>
    <row r="268" spans="1:5" x14ac:dyDescent="0.25">
      <c r="A268" s="2">
        <f t="shared" si="4"/>
        <v>258</v>
      </c>
      <c r="B268" s="4">
        <v>170804130350</v>
      </c>
      <c r="C268" s="121">
        <v>45.384615384615387</v>
      </c>
      <c r="E268" s="4">
        <v>40</v>
      </c>
    </row>
    <row r="269" spans="1:5" x14ac:dyDescent="0.25">
      <c r="A269" s="2">
        <f t="shared" ref="A269:A281" si="5">A268+1</f>
        <v>259</v>
      </c>
      <c r="B269" s="4">
        <v>170804130351</v>
      </c>
      <c r="C269" s="121">
        <v>46.153846153846153</v>
      </c>
      <c r="E269" s="4">
        <v>43.529411764705884</v>
      </c>
    </row>
    <row r="270" spans="1:5" x14ac:dyDescent="0.25">
      <c r="A270" s="2">
        <f t="shared" si="5"/>
        <v>260</v>
      </c>
      <c r="B270" s="4">
        <v>170804130353</v>
      </c>
      <c r="C270" s="121">
        <v>40</v>
      </c>
      <c r="E270" s="4">
        <v>41.176470588235297</v>
      </c>
    </row>
    <row r="271" spans="1:5" x14ac:dyDescent="0.25">
      <c r="A271" s="2">
        <f t="shared" si="5"/>
        <v>261</v>
      </c>
      <c r="B271" s="4">
        <v>170804130354</v>
      </c>
      <c r="C271" s="121">
        <v>42.307692307692307</v>
      </c>
      <c r="E271" s="4">
        <v>35.882352941176471</v>
      </c>
    </row>
    <row r="272" spans="1:5" x14ac:dyDescent="0.25">
      <c r="A272" s="2">
        <f t="shared" si="5"/>
        <v>262</v>
      </c>
      <c r="B272" s="4">
        <v>170804130356</v>
      </c>
      <c r="C272" s="121">
        <v>46.92307692307692</v>
      </c>
      <c r="E272" s="4">
        <v>44.117647058823529</v>
      </c>
    </row>
    <row r="273" spans="1:5" x14ac:dyDescent="0.25">
      <c r="A273" s="2">
        <f t="shared" si="5"/>
        <v>263</v>
      </c>
      <c r="B273" s="4">
        <v>170804130357</v>
      </c>
      <c r="C273" s="121">
        <v>40</v>
      </c>
      <c r="E273" s="4">
        <v>37.058823529411768</v>
      </c>
    </row>
    <row r="274" spans="1:5" x14ac:dyDescent="0.25">
      <c r="A274" s="2">
        <f t="shared" si="5"/>
        <v>264</v>
      </c>
      <c r="B274" s="4">
        <v>170804130358</v>
      </c>
      <c r="C274" s="121">
        <v>40.769230769230766</v>
      </c>
      <c r="E274" s="4">
        <v>39.411764705882355</v>
      </c>
    </row>
    <row r="275" spans="1:5" x14ac:dyDescent="0.25">
      <c r="A275" s="2">
        <f t="shared" si="5"/>
        <v>265</v>
      </c>
      <c r="B275" s="4">
        <v>170804130359</v>
      </c>
      <c r="C275" s="121">
        <v>40.769230769230766</v>
      </c>
      <c r="E275" s="4">
        <v>35.882352941176471</v>
      </c>
    </row>
    <row r="276" spans="1:5" x14ac:dyDescent="0.25">
      <c r="A276" s="2">
        <f t="shared" si="5"/>
        <v>266</v>
      </c>
      <c r="B276" s="4">
        <v>170804130360</v>
      </c>
      <c r="C276" s="121">
        <v>47.692307692307693</v>
      </c>
      <c r="E276" s="4">
        <v>45.882352941176471</v>
      </c>
    </row>
    <row r="277" spans="1:5" x14ac:dyDescent="0.25">
      <c r="A277" s="2">
        <f t="shared" si="5"/>
        <v>267</v>
      </c>
      <c r="B277" s="4">
        <v>170804130361</v>
      </c>
      <c r="C277" s="121">
        <v>38.46153846153846</v>
      </c>
      <c r="E277" s="4">
        <v>35.882352941176471</v>
      </c>
    </row>
    <row r="278" spans="1:5" x14ac:dyDescent="0.25">
      <c r="A278" s="2">
        <f t="shared" si="5"/>
        <v>268</v>
      </c>
      <c r="B278" s="4">
        <v>170804130362</v>
      </c>
      <c r="C278" s="121">
        <v>49.230769230769234</v>
      </c>
      <c r="E278" s="4">
        <v>43.529411764705884</v>
      </c>
    </row>
    <row r="279" spans="1:5" x14ac:dyDescent="0.25">
      <c r="A279" s="2">
        <f t="shared" si="5"/>
        <v>269</v>
      </c>
      <c r="B279" s="4">
        <v>170804130363</v>
      </c>
      <c r="C279" s="121">
        <v>40</v>
      </c>
      <c r="E279" s="4">
        <v>37.058823529411768</v>
      </c>
    </row>
    <row r="280" spans="1:5" x14ac:dyDescent="0.25">
      <c r="A280" s="2">
        <f t="shared" si="5"/>
        <v>270</v>
      </c>
      <c r="B280" s="4">
        <v>170804130364</v>
      </c>
      <c r="C280" s="121">
        <v>43.846153846153847</v>
      </c>
      <c r="E280" s="4">
        <v>41.176470588235297</v>
      </c>
    </row>
    <row r="281" spans="1:5" x14ac:dyDescent="0.25">
      <c r="A281" s="2">
        <f t="shared" si="5"/>
        <v>271</v>
      </c>
      <c r="B281" s="4">
        <v>170804130365</v>
      </c>
      <c r="C281" s="121">
        <v>42.307692307692307</v>
      </c>
      <c r="E281" s="4">
        <v>40</v>
      </c>
    </row>
    <row r="282" spans="1:5" x14ac:dyDescent="0.25">
      <c r="B282" s="4"/>
      <c r="C282" s="121"/>
      <c r="E282" s="121"/>
    </row>
    <row r="283" spans="1:5" x14ac:dyDescent="0.25">
      <c r="B283" s="4"/>
      <c r="C283" s="121"/>
      <c r="E283" s="121"/>
    </row>
    <row r="284" spans="1:5" x14ac:dyDescent="0.25">
      <c r="B284" s="4"/>
      <c r="C284" s="121"/>
      <c r="E284" s="121"/>
    </row>
    <row r="285" spans="1:5" x14ac:dyDescent="0.25">
      <c r="B285" s="4"/>
      <c r="C285" s="121"/>
      <c r="E285" s="121"/>
    </row>
    <row r="286" spans="1:5" x14ac:dyDescent="0.25">
      <c r="B286" s="4"/>
      <c r="C286" s="121"/>
      <c r="E286" s="121"/>
    </row>
    <row r="287" spans="1:5" x14ac:dyDescent="0.25">
      <c r="B287" s="4"/>
      <c r="C287" s="121"/>
      <c r="E287" s="121"/>
    </row>
    <row r="288" spans="1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5BBB-92B0-4025-81B6-5C3F5FE6C7E3}">
  <dimension ref="A1:W291"/>
  <sheetViews>
    <sheetView topLeftCell="F7" zoomScale="85" zoomScaleNormal="85" workbookViewId="0">
      <selection activeCell="A3" sqref="A3:E3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5" width="52.42578125" style="2" customWidth="1"/>
    <col min="6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1" width="52.42578125" style="1" customWidth="1"/>
    <col min="262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7" width="52.42578125" style="1" customWidth="1"/>
    <col min="518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3" width="52.42578125" style="1" customWidth="1"/>
    <col min="774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29" width="52.42578125" style="1" customWidth="1"/>
    <col min="1030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5" width="52.42578125" style="1" customWidth="1"/>
    <col min="1286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1" width="52.42578125" style="1" customWidth="1"/>
    <col min="1542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7" width="52.42578125" style="1" customWidth="1"/>
    <col min="1798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3" width="52.42578125" style="1" customWidth="1"/>
    <col min="2054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09" width="52.42578125" style="1" customWidth="1"/>
    <col min="2310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5" width="52.42578125" style="1" customWidth="1"/>
    <col min="2566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1" width="52.42578125" style="1" customWidth="1"/>
    <col min="2822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7" width="52.42578125" style="1" customWidth="1"/>
    <col min="3078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3" width="52.42578125" style="1" customWidth="1"/>
    <col min="3334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89" width="52.42578125" style="1" customWidth="1"/>
    <col min="3590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5" width="52.42578125" style="1" customWidth="1"/>
    <col min="3846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1" width="52.42578125" style="1" customWidth="1"/>
    <col min="4102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7" width="52.42578125" style="1" customWidth="1"/>
    <col min="4358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3" width="52.42578125" style="1" customWidth="1"/>
    <col min="4614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69" width="52.42578125" style="1" customWidth="1"/>
    <col min="4870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5" width="52.42578125" style="1" customWidth="1"/>
    <col min="5126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1" width="52.42578125" style="1" customWidth="1"/>
    <col min="5382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7" width="52.42578125" style="1" customWidth="1"/>
    <col min="5638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3" width="52.42578125" style="1" customWidth="1"/>
    <col min="5894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49" width="52.42578125" style="1" customWidth="1"/>
    <col min="6150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5" width="52.42578125" style="1" customWidth="1"/>
    <col min="6406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1" width="52.42578125" style="1" customWidth="1"/>
    <col min="6662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7" width="52.42578125" style="1" customWidth="1"/>
    <col min="6918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3" width="52.42578125" style="1" customWidth="1"/>
    <col min="7174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29" width="52.42578125" style="1" customWidth="1"/>
    <col min="7430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5" width="52.42578125" style="1" customWidth="1"/>
    <col min="7686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1" width="52.42578125" style="1" customWidth="1"/>
    <col min="7942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7" width="52.42578125" style="1" customWidth="1"/>
    <col min="8198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3" width="52.42578125" style="1" customWidth="1"/>
    <col min="8454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09" width="52.42578125" style="1" customWidth="1"/>
    <col min="8710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5" width="52.42578125" style="1" customWidth="1"/>
    <col min="8966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1" width="52.42578125" style="1" customWidth="1"/>
    <col min="9222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7" width="52.42578125" style="1" customWidth="1"/>
    <col min="9478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3" width="52.42578125" style="1" customWidth="1"/>
    <col min="9734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89" width="52.42578125" style="1" customWidth="1"/>
    <col min="9990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5" width="52.42578125" style="1" customWidth="1"/>
    <col min="10246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1" width="52.42578125" style="1" customWidth="1"/>
    <col min="10502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7" width="52.42578125" style="1" customWidth="1"/>
    <col min="10758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3" width="52.42578125" style="1" customWidth="1"/>
    <col min="11014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69" width="52.42578125" style="1" customWidth="1"/>
    <col min="11270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5" width="52.42578125" style="1" customWidth="1"/>
    <col min="11526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1" width="52.42578125" style="1" customWidth="1"/>
    <col min="11782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7" width="52.42578125" style="1" customWidth="1"/>
    <col min="12038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3" width="52.42578125" style="1" customWidth="1"/>
    <col min="12294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49" width="52.42578125" style="1" customWidth="1"/>
    <col min="12550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5" width="52.42578125" style="1" customWidth="1"/>
    <col min="12806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1" width="52.42578125" style="1" customWidth="1"/>
    <col min="13062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7" width="52.42578125" style="1" customWidth="1"/>
    <col min="13318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3" width="52.42578125" style="1" customWidth="1"/>
    <col min="13574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29" width="52.42578125" style="1" customWidth="1"/>
    <col min="13830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5" width="52.42578125" style="1" customWidth="1"/>
    <col min="14086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1" width="52.42578125" style="1" customWidth="1"/>
    <col min="14342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7" width="52.42578125" style="1" customWidth="1"/>
    <col min="14598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3" width="52.42578125" style="1" customWidth="1"/>
    <col min="14854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09" width="52.42578125" style="1" customWidth="1"/>
    <col min="15110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5" width="52.42578125" style="1" customWidth="1"/>
    <col min="15366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1" width="52.42578125" style="1" customWidth="1"/>
    <col min="15622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7" width="52.42578125" style="1" customWidth="1"/>
    <col min="15878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3" width="52.42578125" style="1" customWidth="1"/>
    <col min="16134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186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187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188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189</v>
      </c>
      <c r="B5" s="173"/>
      <c r="C5" s="173"/>
      <c r="D5" s="173"/>
      <c r="E5" s="174"/>
      <c r="F5" s="69"/>
      <c r="G5" s="26" t="s">
        <v>38</v>
      </c>
      <c r="H5" s="40">
        <f>D12</f>
        <v>86.567164179104466</v>
      </c>
      <c r="I5" s="15"/>
      <c r="K5" s="39" t="s">
        <v>190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97.014925373134332</v>
      </c>
      <c r="I6" s="15"/>
      <c r="K6" s="35" t="s">
        <v>40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91.791044776119406</v>
      </c>
      <c r="I7" s="32">
        <v>0.6</v>
      </c>
      <c r="K7" s="31" t="s">
        <v>191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(0.8*50)</f>
        <v>40</v>
      </c>
      <c r="E10" s="24">
        <v>50</v>
      </c>
      <c r="F10" s="93">
        <f>0.8*50</f>
        <v>40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46.153846153846203</v>
      </c>
      <c r="D11" s="3">
        <f>COUNTIF(C11:C278,"&gt;="&amp;D10)</f>
        <v>232</v>
      </c>
      <c r="E11" s="3">
        <v>48.235294117647058</v>
      </c>
      <c r="F11" s="95">
        <f>COUNTIF(E11:E278,"&gt;="&amp;F10)</f>
        <v>260</v>
      </c>
      <c r="G11" s="108" t="s">
        <v>5</v>
      </c>
      <c r="H11" s="26">
        <v>3</v>
      </c>
      <c r="I11" s="26">
        <v>2</v>
      </c>
      <c r="J11" s="15">
        <v>1</v>
      </c>
      <c r="K11" s="15">
        <v>1</v>
      </c>
      <c r="L11" s="15">
        <v>2</v>
      </c>
      <c r="M11" s="15">
        <v>3</v>
      </c>
      <c r="N11" s="15">
        <v>2</v>
      </c>
      <c r="O11" s="15">
        <v>1</v>
      </c>
      <c r="P11" s="15">
        <v>2</v>
      </c>
      <c r="Q11" s="15">
        <v>3</v>
      </c>
      <c r="R11" s="15"/>
      <c r="S11" s="15">
        <v>1</v>
      </c>
      <c r="T11" s="15">
        <v>1</v>
      </c>
    </row>
    <row r="12" spans="1:23" ht="24.95" customHeight="1" x14ac:dyDescent="0.25">
      <c r="A12" s="2">
        <v>2</v>
      </c>
      <c r="B12" s="4">
        <v>170804130004</v>
      </c>
      <c r="C12" s="3">
        <v>48.46153846153846</v>
      </c>
      <c r="D12" s="96">
        <f>(232/268)*100</f>
        <v>86.567164179104466</v>
      </c>
      <c r="E12" s="3">
        <v>48.823529411764703</v>
      </c>
      <c r="F12" s="97">
        <f>(260/268)*100</f>
        <v>97.014925373134332</v>
      </c>
      <c r="G12" s="108" t="s">
        <v>4</v>
      </c>
      <c r="H12" s="16">
        <v>3</v>
      </c>
      <c r="I12" s="16">
        <v>2</v>
      </c>
      <c r="J12" s="15">
        <v>3</v>
      </c>
      <c r="K12" s="15">
        <v>3</v>
      </c>
      <c r="L12" s="15">
        <v>2</v>
      </c>
      <c r="M12" s="15">
        <v>2</v>
      </c>
      <c r="N12" s="15">
        <v>1</v>
      </c>
      <c r="O12" s="15">
        <v>2</v>
      </c>
      <c r="P12" s="15">
        <v>1</v>
      </c>
      <c r="Q12" s="15"/>
      <c r="R12" s="15">
        <v>2</v>
      </c>
      <c r="S12" s="15">
        <v>1</v>
      </c>
      <c r="T12" s="15">
        <v>1</v>
      </c>
    </row>
    <row r="13" spans="1:23" ht="24.95" customHeight="1" x14ac:dyDescent="0.25">
      <c r="A13" s="2">
        <v>3</v>
      </c>
      <c r="B13" s="4">
        <v>170804130005</v>
      </c>
      <c r="C13" s="3">
        <v>46.92307692307692</v>
      </c>
      <c r="D13" s="3"/>
      <c r="E13" s="3">
        <v>47.058823529411768</v>
      </c>
      <c r="F13" s="109"/>
      <c r="G13" s="108" t="s">
        <v>3</v>
      </c>
      <c r="H13" s="16">
        <v>1</v>
      </c>
      <c r="I13" s="16">
        <v>1</v>
      </c>
      <c r="J13" s="15">
        <v>1</v>
      </c>
      <c r="K13" s="15">
        <v>1</v>
      </c>
      <c r="L13" s="15">
        <v>2</v>
      </c>
      <c r="M13" s="15">
        <v>3</v>
      </c>
      <c r="N13" s="15">
        <v>2</v>
      </c>
      <c r="O13" s="15">
        <v>1</v>
      </c>
      <c r="P13" s="15">
        <v>2</v>
      </c>
      <c r="Q13" s="15">
        <v>3</v>
      </c>
      <c r="R13" s="15"/>
      <c r="S13" s="15">
        <v>1</v>
      </c>
      <c r="T13" s="15">
        <v>1</v>
      </c>
    </row>
    <row r="14" spans="1:23" ht="35.450000000000003" customHeight="1" x14ac:dyDescent="0.25">
      <c r="A14" s="2">
        <v>4</v>
      </c>
      <c r="B14" s="4">
        <v>170804130006</v>
      </c>
      <c r="C14" s="3">
        <v>44.615384615384613</v>
      </c>
      <c r="D14" s="3"/>
      <c r="E14" s="3">
        <v>47.058823529411768</v>
      </c>
      <c r="F14" s="109"/>
      <c r="G14" s="101" t="s">
        <v>2</v>
      </c>
      <c r="H14" s="59">
        <f t="shared" ref="H14:T14" si="0">AVERAGE(H11:H13)</f>
        <v>2.3333333333333335</v>
      </c>
      <c r="I14" s="59">
        <f t="shared" si="0"/>
        <v>1.6666666666666667</v>
      </c>
      <c r="J14" s="59">
        <f t="shared" si="0"/>
        <v>1.6666666666666667</v>
      </c>
      <c r="K14" s="59">
        <f t="shared" si="0"/>
        <v>1.6666666666666667</v>
      </c>
      <c r="L14" s="59">
        <f t="shared" si="0"/>
        <v>2</v>
      </c>
      <c r="M14" s="59">
        <f t="shared" si="0"/>
        <v>2.6666666666666665</v>
      </c>
      <c r="N14" s="59">
        <f t="shared" si="0"/>
        <v>1.6666666666666667</v>
      </c>
      <c r="O14" s="59">
        <f t="shared" si="0"/>
        <v>1.3333333333333333</v>
      </c>
      <c r="P14" s="59">
        <f t="shared" si="0"/>
        <v>1.6666666666666667</v>
      </c>
      <c r="Q14" s="59">
        <f t="shared" si="0"/>
        <v>3</v>
      </c>
      <c r="R14" s="59">
        <f t="shared" si="0"/>
        <v>2</v>
      </c>
      <c r="S14" s="59">
        <f t="shared" si="0"/>
        <v>1</v>
      </c>
      <c r="T14" s="59">
        <f t="shared" si="0"/>
        <v>1</v>
      </c>
    </row>
    <row r="15" spans="1:23" ht="38.1" customHeight="1" x14ac:dyDescent="0.25">
      <c r="A15" s="2">
        <v>5</v>
      </c>
      <c r="B15" s="4">
        <v>170804130009</v>
      </c>
      <c r="C15" s="3">
        <v>49.230769230769234</v>
      </c>
      <c r="D15" s="3"/>
      <c r="E15" s="3">
        <v>47.647058823529413</v>
      </c>
      <c r="F15" s="109"/>
      <c r="G15" s="102" t="s">
        <v>1</v>
      </c>
      <c r="H15" s="103">
        <f>(91.79*H14)/100</f>
        <v>2.1417666666666673</v>
      </c>
      <c r="I15" s="103">
        <f t="shared" ref="I15:T15" si="1">(91.79*I14)/100</f>
        <v>1.5298333333333334</v>
      </c>
      <c r="J15" s="103">
        <f t="shared" si="1"/>
        <v>1.5298333333333334</v>
      </c>
      <c r="K15" s="103">
        <f t="shared" si="1"/>
        <v>1.5298333333333334</v>
      </c>
      <c r="L15" s="103">
        <f t="shared" si="1"/>
        <v>1.8358000000000001</v>
      </c>
      <c r="M15" s="103">
        <f t="shared" si="1"/>
        <v>2.4477333333333333</v>
      </c>
      <c r="N15" s="103">
        <f t="shared" si="1"/>
        <v>1.5298333333333334</v>
      </c>
      <c r="O15" s="103">
        <f t="shared" si="1"/>
        <v>1.2238666666666667</v>
      </c>
      <c r="P15" s="103">
        <f t="shared" si="1"/>
        <v>1.5298333333333334</v>
      </c>
      <c r="Q15" s="103">
        <f t="shared" si="1"/>
        <v>2.7537000000000003</v>
      </c>
      <c r="R15" s="103">
        <f t="shared" si="1"/>
        <v>1.8358000000000001</v>
      </c>
      <c r="S15" s="103">
        <f t="shared" si="1"/>
        <v>0.91790000000000005</v>
      </c>
      <c r="T15" s="103">
        <f t="shared" si="1"/>
        <v>0.91790000000000005</v>
      </c>
    </row>
    <row r="16" spans="1:23" ht="24.95" customHeight="1" x14ac:dyDescent="0.25">
      <c r="A16" s="2">
        <v>6</v>
      </c>
      <c r="B16" s="4">
        <v>170804130010</v>
      </c>
      <c r="C16" s="3">
        <v>44.615384615384613</v>
      </c>
      <c r="D16" s="3"/>
      <c r="E16" s="3">
        <v>49.411764705882355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7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3">
        <v>40.769230769230766</v>
      </c>
      <c r="D17" s="3"/>
      <c r="E17" s="3">
        <v>47.647058823529413</v>
      </c>
      <c r="F17" s="3"/>
      <c r="Q17" s="7"/>
      <c r="R17" s="7"/>
    </row>
    <row r="18" spans="1:22" ht="24.95" customHeight="1" x14ac:dyDescent="0.25">
      <c r="A18" s="2">
        <v>8</v>
      </c>
      <c r="B18" s="4">
        <v>170804130017</v>
      </c>
      <c r="C18" s="3">
        <v>42.307692307692307</v>
      </c>
      <c r="D18" s="3"/>
      <c r="E18" s="3">
        <v>47.647058823529413</v>
      </c>
      <c r="F18" s="49"/>
      <c r="Q18" s="111"/>
      <c r="R18" s="111"/>
      <c r="S18" s="111"/>
    </row>
    <row r="19" spans="1:22" ht="24.95" customHeight="1" x14ac:dyDescent="0.25">
      <c r="A19" s="2">
        <v>9</v>
      </c>
      <c r="B19" s="4">
        <v>170804130021</v>
      </c>
      <c r="C19" s="3">
        <v>48.46153846153846</v>
      </c>
      <c r="D19" s="3"/>
      <c r="E19" s="3">
        <v>48.235294117647058</v>
      </c>
      <c r="F19" s="49"/>
      <c r="Q19" s="111"/>
      <c r="R19" s="111"/>
      <c r="S19" s="111"/>
    </row>
    <row r="20" spans="1:22" ht="24.95" customHeight="1" x14ac:dyDescent="0.25">
      <c r="A20" s="2">
        <v>10</v>
      </c>
      <c r="B20" s="4">
        <v>170804130022</v>
      </c>
      <c r="C20" s="3">
        <v>39.230769230769234</v>
      </c>
      <c r="D20" s="3"/>
      <c r="E20" s="3">
        <v>44.117647058823529</v>
      </c>
      <c r="F20" s="49"/>
      <c r="J20" s="7"/>
      <c r="K20" s="7"/>
      <c r="Q20" s="111"/>
      <c r="R20" s="111"/>
      <c r="S20" s="111"/>
    </row>
    <row r="21" spans="1:22" ht="31.5" customHeight="1" x14ac:dyDescent="0.25">
      <c r="A21" s="2">
        <v>11</v>
      </c>
      <c r="B21" s="4">
        <v>170804130027</v>
      </c>
      <c r="C21" s="3">
        <v>48.46153846153846</v>
      </c>
      <c r="D21" s="3"/>
      <c r="E21" s="3">
        <v>45.294117647058826</v>
      </c>
      <c r="F21" s="49"/>
      <c r="H21" s="104"/>
      <c r="I21" s="165"/>
      <c r="J21" s="165"/>
      <c r="M21" s="7"/>
      <c r="N21" s="7"/>
      <c r="O21" s="7"/>
      <c r="P21" s="7"/>
      <c r="Q21" s="111"/>
      <c r="R21" s="111"/>
      <c r="S21" s="111"/>
    </row>
    <row r="22" spans="1:22" ht="24.95" customHeight="1" x14ac:dyDescent="0.25">
      <c r="A22" s="2">
        <v>12</v>
      </c>
      <c r="B22" s="4">
        <v>170804130028</v>
      </c>
      <c r="C22" s="3">
        <v>44.615384615384613</v>
      </c>
      <c r="D22" s="3"/>
      <c r="E22" s="3">
        <v>47.058823529411768</v>
      </c>
      <c r="F22" s="49"/>
      <c r="H22" s="111"/>
      <c r="I22" s="84"/>
      <c r="J22" s="84"/>
      <c r="M22" s="7"/>
      <c r="N22" s="7"/>
      <c r="O22" s="7"/>
      <c r="P22" s="7"/>
      <c r="Q22" s="111"/>
      <c r="R22" s="111"/>
      <c r="S22" s="111"/>
    </row>
    <row r="23" spans="1:22" ht="24.95" customHeight="1" x14ac:dyDescent="0.25">
      <c r="A23" s="2">
        <v>13</v>
      </c>
      <c r="B23" s="4">
        <v>170804130031</v>
      </c>
      <c r="C23" s="3">
        <v>42.307692307692307</v>
      </c>
      <c r="D23" s="3"/>
      <c r="E23" s="3">
        <v>43.529411764705884</v>
      </c>
      <c r="F23" s="49"/>
      <c r="H23" s="2"/>
      <c r="N23" s="7"/>
      <c r="O23" s="7"/>
      <c r="P23" s="7"/>
      <c r="Q23" s="111"/>
      <c r="R23" s="111"/>
      <c r="S23" s="111"/>
    </row>
    <row r="24" spans="1:22" ht="24.95" customHeight="1" x14ac:dyDescent="0.25">
      <c r="A24" s="2">
        <v>14</v>
      </c>
      <c r="B24" s="4">
        <v>170804130032</v>
      </c>
      <c r="C24" s="3">
        <v>36.92307692307692</v>
      </c>
      <c r="D24" s="3"/>
      <c r="E24" s="3">
        <v>47.058823529411768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3">
        <v>37.692307692307693</v>
      </c>
      <c r="D25" s="112"/>
      <c r="E25" s="3">
        <v>46.470588235294116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3">
        <v>49.230769230769234</v>
      </c>
      <c r="D26" s="3"/>
      <c r="E26" s="3">
        <v>49.411764705882355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3">
        <v>47.692307692307693</v>
      </c>
      <c r="D27" s="3"/>
      <c r="E27" s="3">
        <v>48.235294117647058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3">
        <v>47.692307692307693</v>
      </c>
      <c r="D28" s="3"/>
      <c r="E28" s="3">
        <v>45.882352941176471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3">
        <v>46.92307692307692</v>
      </c>
      <c r="D29" s="3"/>
      <c r="E29" s="3">
        <v>47.058823529411768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0"/>
      <c r="R29" s="110"/>
      <c r="S29" s="110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3">
        <v>43.846153846153847</v>
      </c>
      <c r="D30" s="3"/>
      <c r="E30" s="3">
        <v>47.647058823529413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3">
        <v>40.769230769230766</v>
      </c>
      <c r="D31" s="3"/>
      <c r="E31" s="3">
        <v>49.411764705882355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3">
        <v>40.769230769230766</v>
      </c>
      <c r="D32" s="3"/>
      <c r="E32" s="3">
        <v>45.882352941176471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37.692307692307693</v>
      </c>
      <c r="D33" s="3"/>
      <c r="E33" s="3">
        <v>47.058823529411768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39.230769230769234</v>
      </c>
      <c r="D34" s="3"/>
      <c r="E34" s="3">
        <v>40.588235294117645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3">
        <v>47.692307692307693</v>
      </c>
      <c r="D35" s="3"/>
      <c r="E35" s="3">
        <v>42.941176470588232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1"/>
      <c r="R35" s="111"/>
      <c r="S35" s="111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3">
        <v>49.230769230769234</v>
      </c>
      <c r="D36" s="3"/>
      <c r="E36" s="3">
        <v>48.235294117647058</v>
      </c>
      <c r="F36" s="49"/>
      <c r="Q36" s="111"/>
      <c r="R36" s="111"/>
      <c r="S36" s="111"/>
    </row>
    <row r="37" spans="1:23" ht="24.95" customHeight="1" x14ac:dyDescent="0.25">
      <c r="A37" s="2">
        <v>27</v>
      </c>
      <c r="B37" s="4">
        <v>170804130057</v>
      </c>
      <c r="C37" s="3">
        <v>49.230769230769234</v>
      </c>
      <c r="D37" s="3"/>
      <c r="E37" s="3">
        <v>49.411764705882355</v>
      </c>
      <c r="F37" s="49"/>
      <c r="Q37" s="111"/>
      <c r="R37" s="111"/>
      <c r="S37" s="111"/>
    </row>
    <row r="38" spans="1:23" ht="24.95" customHeight="1" x14ac:dyDescent="0.25">
      <c r="A38" s="2">
        <v>28</v>
      </c>
      <c r="B38" s="4">
        <v>170804130058</v>
      </c>
      <c r="C38" s="3">
        <v>40.769230769230766</v>
      </c>
      <c r="D38" s="3"/>
      <c r="E38" s="3">
        <v>44.705882352941174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3">
        <v>38.46153846153846</v>
      </c>
      <c r="D39" s="3"/>
      <c r="E39" s="3">
        <v>45.882352941176471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3">
        <v>44.615384615384613</v>
      </c>
      <c r="D40" s="3"/>
      <c r="E40" s="3">
        <v>49.411764705882355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49.230769230769234</v>
      </c>
      <c r="D41" s="3"/>
      <c r="E41" s="3">
        <v>48.823529411764703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46.92307692307692</v>
      </c>
      <c r="D42" s="3"/>
      <c r="E42" s="3">
        <v>47.647058823529413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46.153846153846153</v>
      </c>
      <c r="D43" s="3"/>
      <c r="E43" s="3">
        <v>48.823529411764703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0"/>
      <c r="R43" s="110"/>
      <c r="S43" s="110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46.92307692307692</v>
      </c>
      <c r="D44" s="3"/>
      <c r="E44" s="3">
        <v>45.882352941176471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42.307692307692307</v>
      </c>
      <c r="D45" s="3"/>
      <c r="E45" s="3">
        <v>46.470588235294116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46.153846153846153</v>
      </c>
      <c r="D46" s="3"/>
      <c r="E46" s="3">
        <v>49.411764705882355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48.46153846153846</v>
      </c>
      <c r="D47" s="3"/>
      <c r="E47" s="3">
        <v>48.823529411764703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48.46153846153846</v>
      </c>
      <c r="D48" s="3"/>
      <c r="E48" s="3">
        <v>48.823529411764703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48.46153846153846</v>
      </c>
      <c r="D49" s="3"/>
      <c r="E49" s="3">
        <v>48.823529411764703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1"/>
      <c r="R49" s="111"/>
      <c r="S49" s="111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3">
        <v>42.307692307692307</v>
      </c>
      <c r="D50" s="3"/>
      <c r="E50" s="3">
        <v>49.411764705882355</v>
      </c>
      <c r="F50" s="49"/>
      <c r="Q50" s="111"/>
      <c r="R50" s="111"/>
      <c r="S50" s="111"/>
    </row>
    <row r="51" spans="1:22" ht="24.95" customHeight="1" x14ac:dyDescent="0.25">
      <c r="A51" s="2">
        <v>41</v>
      </c>
      <c r="B51" s="4">
        <v>170804130076</v>
      </c>
      <c r="C51" s="3">
        <v>48.46153846153846</v>
      </c>
      <c r="D51" s="3"/>
      <c r="E51" s="3">
        <v>49.411764705882355</v>
      </c>
      <c r="F51" s="49"/>
      <c r="Q51" s="111"/>
      <c r="R51" s="111"/>
      <c r="S51" s="111"/>
    </row>
    <row r="52" spans="1:22" ht="24.95" customHeight="1" x14ac:dyDescent="0.25">
      <c r="A52" s="2">
        <v>42</v>
      </c>
      <c r="B52" s="4">
        <v>170804130077</v>
      </c>
      <c r="C52" s="3">
        <v>48.46153846153846</v>
      </c>
      <c r="D52" s="112"/>
      <c r="E52" s="3">
        <v>49.411764705882355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3">
        <v>46.92307692307692</v>
      </c>
      <c r="D53" s="112"/>
      <c r="E53" s="3">
        <v>47.647058823529413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3">
        <v>49.230769230769234</v>
      </c>
      <c r="D54" s="3"/>
      <c r="E54" s="3">
        <v>49.411764705882355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46.92307692307692</v>
      </c>
      <c r="D55" s="3"/>
      <c r="E55" s="3">
        <v>48.235294117647058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46.92307692307692</v>
      </c>
      <c r="D56" s="3"/>
      <c r="E56" s="3">
        <v>49.411764705882355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49.230769230769234</v>
      </c>
      <c r="D57" s="3"/>
      <c r="E57" s="3">
        <v>45.294117647058826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49.230769230769234</v>
      </c>
      <c r="D58" s="3"/>
      <c r="E58" s="3">
        <v>49.411764705882355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49.230769230769234</v>
      </c>
      <c r="D59" s="3"/>
      <c r="E59" s="3">
        <v>48.823529411764703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49.230769230769234</v>
      </c>
      <c r="D60" s="3"/>
      <c r="E60" s="3">
        <v>46.470588235294116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49.230769230769234</v>
      </c>
      <c r="D61" s="3"/>
      <c r="E61" s="3">
        <v>45.882352941176471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47.692307692307693</v>
      </c>
      <c r="D62" s="3"/>
      <c r="E62" s="3">
        <v>49.411764705882355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49.230769230769234</v>
      </c>
      <c r="D63" s="3"/>
      <c r="E63" s="3">
        <v>48.823529411764703</v>
      </c>
      <c r="F63" s="49"/>
    </row>
    <row r="64" spans="1:22" ht="24.95" customHeight="1" x14ac:dyDescent="0.25">
      <c r="A64" s="2">
        <v>54</v>
      </c>
      <c r="B64" s="4">
        <v>170804130091</v>
      </c>
      <c r="C64" s="3">
        <v>47.692307692307693</v>
      </c>
      <c r="D64" s="3"/>
      <c r="E64" s="3">
        <v>48.823529411764703</v>
      </c>
      <c r="F64" s="49"/>
    </row>
    <row r="65" spans="1:19" ht="24.95" customHeight="1" x14ac:dyDescent="0.25">
      <c r="A65" s="2">
        <v>55</v>
      </c>
      <c r="B65" s="4">
        <v>170804130092</v>
      </c>
      <c r="C65" s="3">
        <v>48.46153846153846</v>
      </c>
      <c r="D65" s="3"/>
      <c r="E65" s="3">
        <v>50</v>
      </c>
      <c r="F65" s="49"/>
    </row>
    <row r="66" spans="1:19" ht="24.95" customHeight="1" x14ac:dyDescent="0.25">
      <c r="A66" s="2">
        <v>56</v>
      </c>
      <c r="B66" s="4">
        <v>170804130094</v>
      </c>
      <c r="C66" s="3">
        <v>33.846153846153847</v>
      </c>
      <c r="D66" s="3"/>
      <c r="E66" s="3">
        <v>41.764705882352942</v>
      </c>
      <c r="F66" s="49"/>
    </row>
    <row r="67" spans="1:19" ht="24.95" customHeight="1" x14ac:dyDescent="0.25">
      <c r="A67" s="2">
        <v>57</v>
      </c>
      <c r="B67" s="4">
        <v>170804130097</v>
      </c>
      <c r="C67" s="3">
        <v>46.92307692307692</v>
      </c>
      <c r="D67" s="3"/>
      <c r="E67" s="3">
        <v>47.058823529411768</v>
      </c>
      <c r="F67" s="49"/>
    </row>
    <row r="68" spans="1:19" ht="24.95" customHeight="1" x14ac:dyDescent="0.25">
      <c r="A68" s="2">
        <v>58</v>
      </c>
      <c r="B68" s="4">
        <v>170804130099</v>
      </c>
      <c r="C68" s="3">
        <v>47.692307692307693</v>
      </c>
      <c r="D68" s="3"/>
      <c r="E68" s="3">
        <v>47.647058823529413</v>
      </c>
      <c r="F68" s="49"/>
    </row>
    <row r="69" spans="1:19" ht="24.95" customHeight="1" x14ac:dyDescent="0.25">
      <c r="A69" s="2">
        <v>59</v>
      </c>
      <c r="B69" s="4">
        <v>170804130101</v>
      </c>
      <c r="C69" s="3">
        <v>43.846153846153847</v>
      </c>
      <c r="D69" s="3"/>
      <c r="E69" s="3">
        <v>47.647058823529413</v>
      </c>
      <c r="F69" s="49"/>
    </row>
    <row r="70" spans="1:19" ht="24.95" customHeight="1" x14ac:dyDescent="0.25">
      <c r="A70" s="2">
        <v>60</v>
      </c>
      <c r="B70" s="4">
        <v>170804130102</v>
      </c>
      <c r="C70" s="3">
        <v>49.230769230769234</v>
      </c>
      <c r="D70" s="3"/>
      <c r="E70" s="3">
        <v>48.823529411764703</v>
      </c>
      <c r="F70" s="49"/>
    </row>
    <row r="71" spans="1:19" ht="24.95" customHeight="1" x14ac:dyDescent="0.25">
      <c r="A71" s="2">
        <v>61</v>
      </c>
      <c r="B71" s="4">
        <v>170804130103</v>
      </c>
      <c r="C71" s="3">
        <v>44.615384615384613</v>
      </c>
      <c r="D71" s="3"/>
      <c r="E71" s="3">
        <v>49.411764705882355</v>
      </c>
      <c r="F71" s="49"/>
    </row>
    <row r="72" spans="1:19" ht="24.95" customHeight="1" x14ac:dyDescent="0.25">
      <c r="A72" s="2">
        <v>62</v>
      </c>
      <c r="B72" s="4">
        <v>170804130104</v>
      </c>
      <c r="C72" s="3">
        <v>43.846153846153847</v>
      </c>
      <c r="D72" s="3"/>
      <c r="E72" s="3">
        <v>47.647058823529413</v>
      </c>
      <c r="F72" s="49"/>
    </row>
    <row r="73" spans="1:19" ht="24.95" customHeight="1" x14ac:dyDescent="0.25">
      <c r="A73" s="2">
        <v>63</v>
      </c>
      <c r="B73" s="4">
        <v>170804130105</v>
      </c>
      <c r="C73" s="3">
        <v>47.692307692307693</v>
      </c>
      <c r="D73" s="3"/>
      <c r="E73" s="3">
        <v>49.411764705882355</v>
      </c>
      <c r="F73" s="49"/>
    </row>
    <row r="74" spans="1:19" ht="24.95" customHeight="1" x14ac:dyDescent="0.25">
      <c r="A74" s="2">
        <v>64</v>
      </c>
      <c r="B74" s="4">
        <v>170804130106</v>
      </c>
      <c r="C74" s="3">
        <v>49.230769230769234</v>
      </c>
      <c r="D74" s="3"/>
      <c r="E74" s="3">
        <v>49.411764705882355</v>
      </c>
      <c r="F74" s="49"/>
    </row>
    <row r="75" spans="1:19" ht="24.95" customHeight="1" x14ac:dyDescent="0.25">
      <c r="A75" s="2">
        <v>65</v>
      </c>
      <c r="B75" s="4">
        <v>170804130107</v>
      </c>
      <c r="C75" s="3">
        <v>48.46153846153846</v>
      </c>
      <c r="D75" s="3"/>
      <c r="E75" s="3">
        <v>45.294117647058826</v>
      </c>
      <c r="F75" s="49"/>
    </row>
    <row r="76" spans="1:19" ht="24.95" customHeight="1" x14ac:dyDescent="0.25">
      <c r="A76" s="2">
        <v>66</v>
      </c>
      <c r="B76" s="4">
        <v>170804130108</v>
      </c>
      <c r="C76" s="2">
        <v>48.46153846153846</v>
      </c>
      <c r="D76" s="3"/>
      <c r="E76" s="2">
        <v>49.411764705882355</v>
      </c>
      <c r="F76" s="49"/>
    </row>
    <row r="77" spans="1:19" ht="24.95" customHeight="1" x14ac:dyDescent="0.25">
      <c r="A77" s="2">
        <v>67</v>
      </c>
      <c r="B77" s="4">
        <v>170804130109</v>
      </c>
      <c r="C77" s="2">
        <v>34.615384615384613</v>
      </c>
      <c r="D77" s="3"/>
      <c r="E77" s="2">
        <v>30</v>
      </c>
      <c r="F77" s="49"/>
    </row>
    <row r="78" spans="1:19" ht="24.95" customHeight="1" x14ac:dyDescent="0.25">
      <c r="A78" s="2">
        <v>68</v>
      </c>
      <c r="B78" s="4">
        <v>170804130110</v>
      </c>
      <c r="C78" s="5">
        <v>46.153846153846153</v>
      </c>
      <c r="D78" s="3"/>
      <c r="E78" s="5">
        <v>45.882352941176471</v>
      </c>
      <c r="F78" s="49"/>
    </row>
    <row r="79" spans="1:19" ht="24.95" customHeight="1" x14ac:dyDescent="0.25">
      <c r="A79" s="2">
        <v>69</v>
      </c>
      <c r="B79" s="4">
        <v>170804130112</v>
      </c>
      <c r="C79" s="5">
        <v>47.692307692307693</v>
      </c>
      <c r="D79" s="3"/>
      <c r="E79" s="5">
        <v>49.411764705882355</v>
      </c>
      <c r="F79" s="49"/>
      <c r="G79" s="5"/>
    </row>
    <row r="80" spans="1:19" ht="24.95" customHeight="1" x14ac:dyDescent="0.25">
      <c r="A80" s="2">
        <v>70</v>
      </c>
      <c r="B80" s="4">
        <v>170804130113</v>
      </c>
      <c r="C80" s="5">
        <v>46.153846153846153</v>
      </c>
      <c r="D80" s="112"/>
      <c r="E80" s="5">
        <v>46.470588235294116</v>
      </c>
      <c r="F80" s="113"/>
      <c r="G80" s="5"/>
      <c r="H80"/>
      <c r="I80"/>
      <c r="Q80" s="6"/>
      <c r="R80" s="6"/>
      <c r="S80" s="6"/>
    </row>
    <row r="81" spans="1:23" ht="24.95" customHeight="1" x14ac:dyDescent="0.25">
      <c r="A81" s="2">
        <v>71</v>
      </c>
      <c r="B81" s="4">
        <v>170804130117</v>
      </c>
      <c r="C81" s="5">
        <v>48.46153846153846</v>
      </c>
      <c r="D81" s="112"/>
      <c r="E81" s="5">
        <v>49.411764705882355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170804130118</v>
      </c>
      <c r="C82" s="5">
        <v>49.230769230769234</v>
      </c>
      <c r="D82" s="3"/>
      <c r="E82" s="5">
        <v>49.411764705882355</v>
      </c>
      <c r="F82" s="49"/>
      <c r="G82" s="5"/>
      <c r="H82"/>
      <c r="I82"/>
    </row>
    <row r="83" spans="1:23" x14ac:dyDescent="0.25">
      <c r="A83" s="2">
        <v>73</v>
      </c>
      <c r="B83" s="4">
        <v>170804130119</v>
      </c>
      <c r="C83" s="5">
        <v>47.692307692307693</v>
      </c>
      <c r="D83" s="5"/>
      <c r="E83" s="5">
        <v>45.882352941176471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170804130120</v>
      </c>
      <c r="C84" s="5">
        <v>48.46153846153846</v>
      </c>
      <c r="D84" s="115"/>
      <c r="E84" s="5">
        <v>48.823529411764703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5">
        <v>46.92307692307692</v>
      </c>
      <c r="D85" s="5"/>
      <c r="E85" s="5">
        <v>45.882352941176471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170804130124</v>
      </c>
      <c r="C86" s="5">
        <v>43.07692307692308</v>
      </c>
      <c r="D86" s="116"/>
      <c r="E86" s="5">
        <v>43.529411764705884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T86" s="6"/>
      <c r="U86" s="6"/>
      <c r="V86" s="6"/>
    </row>
    <row r="87" spans="1:23" ht="15.75" x14ac:dyDescent="0.25">
      <c r="A87" s="2">
        <v>77</v>
      </c>
      <c r="B87" s="4">
        <v>170804130125</v>
      </c>
      <c r="C87" s="5">
        <v>47.692307692307693</v>
      </c>
      <c r="D87" s="5"/>
      <c r="E87" s="5">
        <v>49.411764705882355</v>
      </c>
      <c r="F87" s="5"/>
      <c r="G87" s="5"/>
      <c r="H87"/>
      <c r="I87"/>
      <c r="Q87" s="6"/>
      <c r="R87" s="6"/>
      <c r="S87" s="6"/>
    </row>
    <row r="88" spans="1:23" x14ac:dyDescent="0.25">
      <c r="A88" s="2">
        <v>78</v>
      </c>
      <c r="B88" s="4">
        <v>170804130126</v>
      </c>
      <c r="C88" s="5">
        <v>49.230769230769234</v>
      </c>
      <c r="D88" s="5"/>
      <c r="E88" s="5">
        <v>50</v>
      </c>
      <c r="F88" s="5"/>
      <c r="G88" s="5"/>
      <c r="H88"/>
      <c r="I88"/>
    </row>
    <row r="89" spans="1:23" x14ac:dyDescent="0.25">
      <c r="A89" s="2">
        <v>79</v>
      </c>
      <c r="B89" s="4">
        <v>170804130127</v>
      </c>
      <c r="C89" s="5">
        <v>45.384615384615387</v>
      </c>
      <c r="D89" s="5"/>
      <c r="E89" s="5">
        <v>47.058823529411768</v>
      </c>
      <c r="F89" s="5"/>
      <c r="G89" s="5"/>
      <c r="H89"/>
      <c r="I89"/>
    </row>
    <row r="90" spans="1:23" x14ac:dyDescent="0.25">
      <c r="A90" s="2">
        <v>80</v>
      </c>
      <c r="B90" s="4">
        <v>170804130128</v>
      </c>
      <c r="C90" s="5">
        <v>46.92307692307692</v>
      </c>
      <c r="D90" s="5"/>
      <c r="E90" s="5">
        <v>48.235294117647058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170804130131</v>
      </c>
      <c r="C91" s="5">
        <v>41.53846153846154</v>
      </c>
      <c r="D91" s="5"/>
      <c r="E91" s="5">
        <v>43.529411764705884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5">
        <v>40.769230769230766</v>
      </c>
      <c r="D92" s="5"/>
      <c r="E92" s="5">
        <v>47.647058823529413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170804130133</v>
      </c>
      <c r="C93" s="5">
        <v>41.53846153846154</v>
      </c>
      <c r="D93" s="5"/>
      <c r="E93" s="5">
        <v>47.647058823529413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T93" s="6"/>
      <c r="U93" s="6"/>
      <c r="V93" s="6"/>
    </row>
    <row r="94" spans="1:23" x14ac:dyDescent="0.25">
      <c r="A94" s="2">
        <v>84</v>
      </c>
      <c r="B94" s="4">
        <v>170804130134</v>
      </c>
      <c r="C94" s="5">
        <v>46.92307692307692</v>
      </c>
      <c r="D94" s="5"/>
      <c r="E94" s="5">
        <v>48.235294117647058</v>
      </c>
      <c r="F94" s="5"/>
      <c r="G94" s="5"/>
      <c r="H94"/>
      <c r="I94"/>
    </row>
    <row r="95" spans="1:23" ht="15.75" x14ac:dyDescent="0.25">
      <c r="A95" s="2">
        <v>85</v>
      </c>
      <c r="B95" s="4">
        <v>170804130136</v>
      </c>
      <c r="C95" s="5">
        <v>44.615384615384613</v>
      </c>
      <c r="D95" s="5"/>
      <c r="E95" s="5">
        <v>47.647058823529413</v>
      </c>
      <c r="F95" s="5"/>
      <c r="G95" s="5"/>
      <c r="H95"/>
      <c r="I95"/>
      <c r="Q95" s="6"/>
      <c r="R95" s="6"/>
      <c r="S95" s="6"/>
    </row>
    <row r="96" spans="1:23" x14ac:dyDescent="0.25">
      <c r="A96" s="2">
        <v>86</v>
      </c>
      <c r="B96" s="4">
        <v>170804130137</v>
      </c>
      <c r="C96" s="5">
        <v>45.384615384615387</v>
      </c>
      <c r="D96" s="5"/>
      <c r="E96" s="5">
        <v>45.294117647058826</v>
      </c>
      <c r="F96" s="5"/>
      <c r="G96" s="5"/>
      <c r="H96"/>
      <c r="I96"/>
    </row>
    <row r="97" spans="1:23" x14ac:dyDescent="0.25">
      <c r="A97" s="2">
        <v>87</v>
      </c>
      <c r="B97" s="4">
        <v>170804130139</v>
      </c>
      <c r="C97" s="5">
        <v>50</v>
      </c>
      <c r="D97" s="5"/>
      <c r="E97" s="5">
        <v>49.411764705882355</v>
      </c>
      <c r="F97" s="5"/>
      <c r="G97" s="5"/>
      <c r="H97"/>
      <c r="I97"/>
    </row>
    <row r="98" spans="1:23" x14ac:dyDescent="0.25">
      <c r="A98" s="2">
        <v>88</v>
      </c>
      <c r="B98" s="4">
        <v>170804130140</v>
      </c>
      <c r="C98" s="5">
        <v>50</v>
      </c>
      <c r="D98" s="5"/>
      <c r="E98" s="5">
        <v>50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170804130142</v>
      </c>
      <c r="C99" s="5">
        <v>43.846153846153847</v>
      </c>
      <c r="D99" s="5"/>
      <c r="E99" s="5">
        <v>47.058823529411768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5">
        <v>49.230769230769234</v>
      </c>
      <c r="D100" s="5"/>
      <c r="E100" s="5">
        <v>50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170804130144</v>
      </c>
      <c r="C101" s="5">
        <v>43.846153846153847</v>
      </c>
      <c r="D101" s="5"/>
      <c r="E101" s="5">
        <v>48.823529411764703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T101" s="6"/>
      <c r="U101" s="6"/>
      <c r="V101" s="6"/>
    </row>
    <row r="102" spans="1:23" x14ac:dyDescent="0.25">
      <c r="A102" s="2">
        <v>92</v>
      </c>
      <c r="B102" s="4">
        <v>170804130145</v>
      </c>
      <c r="C102" s="5">
        <v>46.153846153846153</v>
      </c>
      <c r="D102" s="5"/>
      <c r="E102" s="5">
        <v>48.823529411764703</v>
      </c>
      <c r="F102" s="5"/>
      <c r="G102" s="5"/>
      <c r="H102"/>
      <c r="I102"/>
    </row>
    <row r="103" spans="1:23" x14ac:dyDescent="0.25">
      <c r="A103" s="2">
        <v>93</v>
      </c>
      <c r="B103" s="4">
        <v>170804130146</v>
      </c>
      <c r="C103" s="2">
        <v>40</v>
      </c>
      <c r="E103" s="2">
        <v>48.235294117647058</v>
      </c>
      <c r="G103" s="5"/>
      <c r="H103"/>
      <c r="I103"/>
    </row>
    <row r="104" spans="1:23" x14ac:dyDescent="0.25">
      <c r="A104" s="2">
        <v>94</v>
      </c>
      <c r="B104" s="4">
        <v>170804130147</v>
      </c>
      <c r="C104" s="2">
        <v>50</v>
      </c>
      <c r="E104" s="2">
        <v>50</v>
      </c>
      <c r="H104"/>
      <c r="I104"/>
    </row>
    <row r="105" spans="1:23" x14ac:dyDescent="0.25">
      <c r="A105" s="2">
        <v>95</v>
      </c>
      <c r="B105" s="4">
        <v>170804130148</v>
      </c>
      <c r="C105" s="2">
        <v>40</v>
      </c>
      <c r="E105" s="2">
        <v>44.705882352941174</v>
      </c>
    </row>
    <row r="106" spans="1:23" x14ac:dyDescent="0.25">
      <c r="A106" s="2">
        <v>96</v>
      </c>
      <c r="B106" s="4">
        <v>170804130149</v>
      </c>
      <c r="C106" s="2">
        <v>38.46153846153846</v>
      </c>
      <c r="E106" s="2">
        <v>47.058823529411768</v>
      </c>
    </row>
    <row r="107" spans="1:23" x14ac:dyDescent="0.25">
      <c r="A107" s="2">
        <v>97</v>
      </c>
      <c r="B107" s="4">
        <v>170804130150</v>
      </c>
      <c r="C107" s="2">
        <v>46.92307692307692</v>
      </c>
      <c r="E107" s="2">
        <v>41.764705882352942</v>
      </c>
    </row>
    <row r="108" spans="1:23" x14ac:dyDescent="0.25">
      <c r="A108" s="2">
        <v>98</v>
      </c>
      <c r="B108" s="4">
        <v>170804130151</v>
      </c>
      <c r="C108" s="2">
        <v>41.53846153846154</v>
      </c>
      <c r="E108" s="2">
        <v>46.470588235294116</v>
      </c>
    </row>
    <row r="109" spans="1:23" x14ac:dyDescent="0.25">
      <c r="A109" s="2">
        <v>99</v>
      </c>
      <c r="B109" s="4">
        <v>170804130152</v>
      </c>
      <c r="C109" s="2">
        <v>49.230769230769234</v>
      </c>
      <c r="E109" s="2">
        <v>50</v>
      </c>
    </row>
    <row r="110" spans="1:23" x14ac:dyDescent="0.25">
      <c r="A110" s="2">
        <v>100</v>
      </c>
      <c r="B110" s="4">
        <v>170804130154</v>
      </c>
      <c r="C110" s="2">
        <v>43.07692307692308</v>
      </c>
      <c r="E110" s="2">
        <v>47.058823529411768</v>
      </c>
    </row>
    <row r="111" spans="1:23" x14ac:dyDescent="0.25">
      <c r="A111" s="2">
        <v>101</v>
      </c>
      <c r="B111" s="4">
        <v>170804130155</v>
      </c>
      <c r="C111" s="2">
        <v>46.92307692307692</v>
      </c>
      <c r="E111" s="2">
        <v>48.823529411764703</v>
      </c>
    </row>
    <row r="112" spans="1:23" x14ac:dyDescent="0.25">
      <c r="A112" s="2">
        <v>102</v>
      </c>
      <c r="B112" s="4">
        <v>170804130157</v>
      </c>
      <c r="C112" s="2">
        <v>46.153846153846153</v>
      </c>
      <c r="E112" s="2">
        <v>47.647058823529413</v>
      </c>
    </row>
    <row r="113" spans="1:5" x14ac:dyDescent="0.25">
      <c r="A113" s="2">
        <v>103</v>
      </c>
      <c r="B113" s="4">
        <v>170804130158</v>
      </c>
      <c r="C113" s="2">
        <v>39.230769230769234</v>
      </c>
      <c r="E113" s="2">
        <v>40</v>
      </c>
    </row>
    <row r="114" spans="1:5" x14ac:dyDescent="0.25">
      <c r="A114" s="2">
        <v>104</v>
      </c>
      <c r="B114" s="4">
        <v>170804130159</v>
      </c>
      <c r="C114" s="2">
        <v>45.384615384615387</v>
      </c>
      <c r="E114" s="2">
        <v>45.882352941176471</v>
      </c>
    </row>
    <row r="115" spans="1:5" x14ac:dyDescent="0.25">
      <c r="A115" s="2">
        <v>105</v>
      </c>
      <c r="B115" s="4">
        <v>170804130160</v>
      </c>
      <c r="C115" s="2">
        <v>48.46153846153846</v>
      </c>
      <c r="E115" s="2">
        <v>49.411764705882355</v>
      </c>
    </row>
    <row r="116" spans="1:5" x14ac:dyDescent="0.25">
      <c r="A116" s="2">
        <v>106</v>
      </c>
      <c r="B116" s="4">
        <v>170804130161</v>
      </c>
      <c r="C116" s="2">
        <v>42.307692307692307</v>
      </c>
      <c r="E116" s="2">
        <v>42.941176470588232</v>
      </c>
    </row>
    <row r="117" spans="1:5" x14ac:dyDescent="0.25">
      <c r="A117" s="2">
        <v>107</v>
      </c>
      <c r="B117" s="4">
        <v>170804130162</v>
      </c>
      <c r="C117" s="2">
        <v>46.92307692307692</v>
      </c>
      <c r="E117" s="2">
        <v>48.823529411764703</v>
      </c>
    </row>
    <row r="118" spans="1:5" x14ac:dyDescent="0.25">
      <c r="A118" s="2">
        <v>108</v>
      </c>
      <c r="B118" s="4">
        <v>170804130163</v>
      </c>
      <c r="C118" s="2">
        <v>45.384615384615387</v>
      </c>
      <c r="E118" s="2">
        <v>48.823529411764703</v>
      </c>
    </row>
    <row r="119" spans="1:5" x14ac:dyDescent="0.25">
      <c r="A119" s="2">
        <v>109</v>
      </c>
      <c r="B119" s="4">
        <v>170804130167</v>
      </c>
      <c r="C119" s="2">
        <v>46.92307692307692</v>
      </c>
      <c r="E119" s="2">
        <v>49.411764705882355</v>
      </c>
    </row>
    <row r="120" spans="1:5" x14ac:dyDescent="0.25">
      <c r="A120" s="2">
        <v>110</v>
      </c>
      <c r="B120" s="4">
        <v>170804130168</v>
      </c>
      <c r="C120" s="2">
        <v>34.615384615384613</v>
      </c>
      <c r="E120" s="2">
        <v>40.588235294117645</v>
      </c>
    </row>
    <row r="121" spans="1:5" x14ac:dyDescent="0.25">
      <c r="A121" s="2">
        <v>111</v>
      </c>
      <c r="B121" s="4">
        <v>170804130169</v>
      </c>
      <c r="C121" s="2">
        <v>40.769230769230766</v>
      </c>
      <c r="E121" s="2">
        <v>47.058823529411768</v>
      </c>
    </row>
    <row r="122" spans="1:5" x14ac:dyDescent="0.25">
      <c r="A122" s="2">
        <v>112</v>
      </c>
      <c r="B122" s="4">
        <v>170804130171</v>
      </c>
      <c r="C122" s="2">
        <v>36.92307692307692</v>
      </c>
      <c r="E122" s="2">
        <v>41.764705882352942</v>
      </c>
    </row>
    <row r="123" spans="1:5" x14ac:dyDescent="0.25">
      <c r="A123" s="2">
        <v>113</v>
      </c>
      <c r="B123" s="4">
        <v>170804130172</v>
      </c>
      <c r="C123" s="2">
        <v>48.46153846153846</v>
      </c>
      <c r="E123" s="2">
        <v>49.411764705882355</v>
      </c>
    </row>
    <row r="124" spans="1:5" x14ac:dyDescent="0.25">
      <c r="A124" s="2">
        <v>114</v>
      </c>
      <c r="B124" s="4">
        <v>170804130173</v>
      </c>
      <c r="C124" s="2">
        <v>46.153846153846153</v>
      </c>
      <c r="E124" s="2">
        <v>47.647058823529413</v>
      </c>
    </row>
    <row r="125" spans="1:5" x14ac:dyDescent="0.25">
      <c r="A125" s="2">
        <v>115</v>
      </c>
      <c r="B125" s="4">
        <v>170804130174</v>
      </c>
      <c r="C125" s="2">
        <v>46.153846153846153</v>
      </c>
      <c r="E125" s="2">
        <v>47.647058823529413</v>
      </c>
    </row>
    <row r="126" spans="1:5" x14ac:dyDescent="0.25">
      <c r="A126" s="2">
        <v>116</v>
      </c>
      <c r="B126" s="4">
        <v>170804130176</v>
      </c>
      <c r="C126" s="2">
        <v>50</v>
      </c>
      <c r="E126" s="2">
        <v>50</v>
      </c>
    </row>
    <row r="127" spans="1:5" x14ac:dyDescent="0.25">
      <c r="A127" s="2">
        <v>117</v>
      </c>
      <c r="B127" s="4">
        <v>170804130177</v>
      </c>
      <c r="C127" s="2">
        <v>50</v>
      </c>
      <c r="E127" s="2">
        <v>50</v>
      </c>
    </row>
    <row r="128" spans="1:5" x14ac:dyDescent="0.25">
      <c r="A128" s="2">
        <v>118</v>
      </c>
      <c r="B128" s="4">
        <v>170804130178</v>
      </c>
      <c r="C128" s="2">
        <v>37.692307692307693</v>
      </c>
      <c r="E128" s="2">
        <v>37.058823529411768</v>
      </c>
    </row>
    <row r="129" spans="1:5" x14ac:dyDescent="0.25">
      <c r="A129" s="2">
        <v>119</v>
      </c>
      <c r="B129" s="4">
        <v>170804130179</v>
      </c>
      <c r="C129" s="2">
        <v>34.615384615384613</v>
      </c>
      <c r="E129" s="2">
        <v>40.588235294117645</v>
      </c>
    </row>
    <row r="130" spans="1:5" x14ac:dyDescent="0.25">
      <c r="A130" s="2">
        <v>120</v>
      </c>
      <c r="B130" s="4">
        <v>170804130180</v>
      </c>
      <c r="C130" s="2">
        <v>47.692307692307693</v>
      </c>
      <c r="E130" s="2">
        <v>48.235294117647058</v>
      </c>
    </row>
    <row r="131" spans="1:5" x14ac:dyDescent="0.25">
      <c r="A131" s="2">
        <v>121</v>
      </c>
      <c r="B131" s="4">
        <v>170804130181</v>
      </c>
      <c r="C131" s="2">
        <v>46.92307692307692</v>
      </c>
      <c r="E131" s="2">
        <v>48.823529411764703</v>
      </c>
    </row>
    <row r="132" spans="1:5" x14ac:dyDescent="0.25">
      <c r="A132" s="2">
        <v>122</v>
      </c>
      <c r="B132" s="4">
        <v>170804130185</v>
      </c>
      <c r="C132" s="2">
        <v>46.153846153846153</v>
      </c>
      <c r="E132" s="2">
        <v>48.823529411764703</v>
      </c>
    </row>
    <row r="133" spans="1:5" x14ac:dyDescent="0.25">
      <c r="A133" s="2">
        <v>123</v>
      </c>
      <c r="B133" s="4">
        <v>170804130186</v>
      </c>
      <c r="C133" s="2">
        <v>46.153846153846153</v>
      </c>
      <c r="E133" s="2">
        <v>49.411764705882355</v>
      </c>
    </row>
    <row r="134" spans="1:5" x14ac:dyDescent="0.25">
      <c r="A134" s="2">
        <v>124</v>
      </c>
      <c r="B134" s="4">
        <v>170804130187</v>
      </c>
      <c r="C134" s="2">
        <v>46.153846153846153</v>
      </c>
      <c r="E134" s="2">
        <v>45.294117647058826</v>
      </c>
    </row>
    <row r="135" spans="1:5" x14ac:dyDescent="0.25">
      <c r="A135" s="2">
        <v>125</v>
      </c>
      <c r="B135" s="4">
        <v>170804130188</v>
      </c>
      <c r="C135" s="2">
        <v>48.46153846153846</v>
      </c>
      <c r="E135" s="2">
        <v>49.411764705882355</v>
      </c>
    </row>
    <row r="136" spans="1:5" x14ac:dyDescent="0.25">
      <c r="A136" s="2">
        <v>126</v>
      </c>
      <c r="B136" s="4">
        <v>170804130189</v>
      </c>
      <c r="C136" s="2">
        <v>48.46153846153846</v>
      </c>
      <c r="E136" s="2">
        <v>48.823529411764703</v>
      </c>
    </row>
    <row r="137" spans="1:5" x14ac:dyDescent="0.25">
      <c r="A137" s="2">
        <v>127</v>
      </c>
      <c r="B137" s="4">
        <v>170804130190</v>
      </c>
      <c r="C137" s="2">
        <v>49.230769230769234</v>
      </c>
      <c r="E137" s="2">
        <v>50</v>
      </c>
    </row>
    <row r="138" spans="1:5" x14ac:dyDescent="0.25">
      <c r="A138" s="2">
        <v>128</v>
      </c>
      <c r="B138" s="4">
        <v>170804130191</v>
      </c>
      <c r="C138" s="2">
        <v>50</v>
      </c>
      <c r="E138" s="2">
        <v>49.411764705882355</v>
      </c>
    </row>
    <row r="139" spans="1:5" x14ac:dyDescent="0.25">
      <c r="A139" s="2">
        <v>129</v>
      </c>
      <c r="B139" s="4">
        <v>170804130192</v>
      </c>
      <c r="C139" s="2">
        <v>36.92307692307692</v>
      </c>
      <c r="E139" s="2">
        <v>40</v>
      </c>
    </row>
    <row r="140" spans="1:5" x14ac:dyDescent="0.25">
      <c r="A140" s="2">
        <v>130</v>
      </c>
      <c r="B140" s="4">
        <v>170804130195</v>
      </c>
      <c r="C140" s="2">
        <v>50</v>
      </c>
      <c r="E140" s="2">
        <v>50</v>
      </c>
    </row>
    <row r="141" spans="1:5" x14ac:dyDescent="0.25">
      <c r="A141" s="2">
        <v>131</v>
      </c>
      <c r="B141" s="4">
        <v>170804130196</v>
      </c>
      <c r="C141" s="2">
        <v>43.846153846153847</v>
      </c>
      <c r="E141" s="2">
        <v>46.470588235294116</v>
      </c>
    </row>
    <row r="142" spans="1:5" x14ac:dyDescent="0.25">
      <c r="A142" s="2">
        <v>132</v>
      </c>
      <c r="B142" s="4">
        <v>170804130197</v>
      </c>
      <c r="C142" s="2">
        <v>26.153846153846153</v>
      </c>
      <c r="E142" s="2">
        <v>41.764705882352942</v>
      </c>
    </row>
    <row r="143" spans="1:5" x14ac:dyDescent="0.25">
      <c r="A143" s="2">
        <v>133</v>
      </c>
      <c r="B143" s="4">
        <v>170804130198</v>
      </c>
      <c r="C143" s="2">
        <v>39.230769230769234</v>
      </c>
      <c r="E143" s="2">
        <v>47.647058823529413</v>
      </c>
    </row>
    <row r="144" spans="1:5" x14ac:dyDescent="0.25">
      <c r="A144" s="2">
        <v>134</v>
      </c>
      <c r="B144" s="4">
        <v>170804130199</v>
      </c>
      <c r="C144" s="2">
        <v>43.846153846153847</v>
      </c>
      <c r="E144" s="2">
        <v>45.294117647058826</v>
      </c>
    </row>
    <row r="145" spans="1:5" x14ac:dyDescent="0.25">
      <c r="A145" s="2">
        <v>135</v>
      </c>
      <c r="B145" s="4">
        <v>170804130200</v>
      </c>
      <c r="C145" s="2">
        <v>46.153846153846153</v>
      </c>
      <c r="E145" s="2">
        <v>48.823529411764703</v>
      </c>
    </row>
    <row r="146" spans="1:5" x14ac:dyDescent="0.25">
      <c r="A146" s="2">
        <v>136</v>
      </c>
      <c r="B146" s="4">
        <v>170804130202</v>
      </c>
      <c r="C146" s="2">
        <v>46.153846153846153</v>
      </c>
      <c r="E146" s="2">
        <v>48.235294117647058</v>
      </c>
    </row>
    <row r="147" spans="1:5" x14ac:dyDescent="0.25">
      <c r="A147" s="2">
        <v>137</v>
      </c>
      <c r="B147" s="4">
        <v>170804130203</v>
      </c>
      <c r="C147" s="2">
        <v>48.46153846153846</v>
      </c>
      <c r="E147" s="2">
        <v>48.823529411764703</v>
      </c>
    </row>
    <row r="148" spans="1:5" x14ac:dyDescent="0.25">
      <c r="A148" s="2">
        <v>138</v>
      </c>
      <c r="B148" s="4">
        <v>170804130204</v>
      </c>
      <c r="C148" s="2">
        <v>48.46153846153846</v>
      </c>
      <c r="E148" s="2">
        <v>49.411764705882355</v>
      </c>
    </row>
    <row r="149" spans="1:5" x14ac:dyDescent="0.25">
      <c r="A149" s="2">
        <v>139</v>
      </c>
      <c r="B149" s="4">
        <v>170804130205</v>
      </c>
      <c r="C149" s="2">
        <v>37.692307692307693</v>
      </c>
      <c r="E149" s="2">
        <v>47.647058823529413</v>
      </c>
    </row>
    <row r="150" spans="1:5" x14ac:dyDescent="0.25">
      <c r="A150" s="2">
        <v>140</v>
      </c>
      <c r="B150" s="4">
        <v>170804130206</v>
      </c>
      <c r="C150" s="2">
        <v>46.153846153846153</v>
      </c>
      <c r="E150" s="2">
        <v>48.823529411764703</v>
      </c>
    </row>
    <row r="151" spans="1:5" x14ac:dyDescent="0.25">
      <c r="A151" s="2">
        <v>141</v>
      </c>
      <c r="B151" s="4">
        <v>170804130207</v>
      </c>
      <c r="C151" s="2">
        <v>48.46153846153846</v>
      </c>
      <c r="E151" s="2">
        <v>49.411764705882355</v>
      </c>
    </row>
    <row r="152" spans="1:5" x14ac:dyDescent="0.25">
      <c r="A152" s="2">
        <v>142</v>
      </c>
      <c r="B152" s="4">
        <v>170804130208</v>
      </c>
      <c r="C152" s="2">
        <v>47.692307692307693</v>
      </c>
      <c r="E152" s="2">
        <v>46.470588235294116</v>
      </c>
    </row>
    <row r="153" spans="1:5" x14ac:dyDescent="0.25">
      <c r="A153" s="2">
        <v>143</v>
      </c>
      <c r="B153" s="4">
        <v>170804130209</v>
      </c>
      <c r="C153" s="2">
        <v>49.230769230769234</v>
      </c>
      <c r="E153" s="2">
        <v>50</v>
      </c>
    </row>
    <row r="154" spans="1:5" x14ac:dyDescent="0.25">
      <c r="A154" s="2">
        <v>144</v>
      </c>
      <c r="B154" s="4">
        <v>170804130211</v>
      </c>
      <c r="C154" s="2">
        <v>47.692307692307693</v>
      </c>
      <c r="E154" s="2">
        <v>48.823529411764703</v>
      </c>
    </row>
    <row r="155" spans="1:5" x14ac:dyDescent="0.25">
      <c r="A155" s="2">
        <v>145</v>
      </c>
      <c r="B155" s="4">
        <v>170804130212</v>
      </c>
      <c r="C155" s="2">
        <v>43.07692307692308</v>
      </c>
      <c r="E155" s="2">
        <v>48.823529411764703</v>
      </c>
    </row>
    <row r="156" spans="1:5" x14ac:dyDescent="0.25">
      <c r="A156" s="2">
        <v>146</v>
      </c>
      <c r="B156" s="4">
        <v>170804130213</v>
      </c>
      <c r="C156" s="2">
        <v>46.153846153846153</v>
      </c>
      <c r="E156" s="2">
        <v>47.058823529411768</v>
      </c>
    </row>
    <row r="157" spans="1:5" x14ac:dyDescent="0.25">
      <c r="A157" s="2">
        <v>147</v>
      </c>
      <c r="B157" s="4">
        <v>170804130214</v>
      </c>
      <c r="C157" s="2">
        <v>43.07692307692308</v>
      </c>
      <c r="E157" s="2">
        <v>47.647058823529413</v>
      </c>
    </row>
    <row r="158" spans="1:5" x14ac:dyDescent="0.25">
      <c r="A158" s="2">
        <v>148</v>
      </c>
      <c r="B158" s="4">
        <v>170804130216</v>
      </c>
      <c r="C158" s="2">
        <v>46.153846153846153</v>
      </c>
      <c r="E158" s="2">
        <v>46.470588235294116</v>
      </c>
    </row>
    <row r="159" spans="1:5" x14ac:dyDescent="0.25">
      <c r="A159" s="2">
        <v>149</v>
      </c>
      <c r="B159" s="4">
        <v>170804130217</v>
      </c>
      <c r="C159" s="2">
        <v>47.692307692307693</v>
      </c>
      <c r="E159" s="2">
        <v>47.058823529411768</v>
      </c>
    </row>
    <row r="160" spans="1:5" x14ac:dyDescent="0.25">
      <c r="A160" s="2">
        <v>150</v>
      </c>
      <c r="B160" s="4">
        <v>170804130218</v>
      </c>
      <c r="C160" s="2">
        <v>47.692307692307693</v>
      </c>
      <c r="E160" s="2">
        <v>50</v>
      </c>
    </row>
    <row r="161" spans="1:5" x14ac:dyDescent="0.25">
      <c r="A161" s="2">
        <v>151</v>
      </c>
      <c r="B161" s="4">
        <v>170804130220</v>
      </c>
      <c r="C161" s="2">
        <v>47.692307692307693</v>
      </c>
      <c r="E161" s="2">
        <v>48.235294117647058</v>
      </c>
    </row>
    <row r="162" spans="1:5" x14ac:dyDescent="0.25">
      <c r="A162" s="2">
        <v>152</v>
      </c>
      <c r="B162" s="4">
        <v>170804130221</v>
      </c>
      <c r="C162" s="2">
        <v>50</v>
      </c>
      <c r="E162" s="2">
        <v>48.823529411764703</v>
      </c>
    </row>
    <row r="163" spans="1:5" x14ac:dyDescent="0.25">
      <c r="A163" s="2">
        <v>153</v>
      </c>
      <c r="B163" s="4">
        <v>170804130222</v>
      </c>
      <c r="C163" s="2">
        <v>47.692307692307693</v>
      </c>
      <c r="E163" s="2">
        <v>49.411764705882355</v>
      </c>
    </row>
    <row r="164" spans="1:5" x14ac:dyDescent="0.25">
      <c r="A164" s="2">
        <v>154</v>
      </c>
      <c r="B164" s="4">
        <v>170804130223</v>
      </c>
      <c r="C164" s="2">
        <v>49.230769230769234</v>
      </c>
      <c r="E164" s="2">
        <v>49.411764705882355</v>
      </c>
    </row>
    <row r="165" spans="1:5" x14ac:dyDescent="0.25">
      <c r="A165" s="2">
        <v>155</v>
      </c>
      <c r="B165" s="4">
        <v>170804130224</v>
      </c>
      <c r="C165" s="2">
        <v>47.692307692307693</v>
      </c>
      <c r="E165" s="2">
        <v>49.411764705882355</v>
      </c>
    </row>
    <row r="166" spans="1:5" x14ac:dyDescent="0.25">
      <c r="A166" s="2">
        <v>156</v>
      </c>
      <c r="B166" s="4">
        <v>170804130226</v>
      </c>
      <c r="C166" s="2">
        <v>45.384615384615387</v>
      </c>
      <c r="E166" s="2">
        <v>45.882352941176471</v>
      </c>
    </row>
    <row r="167" spans="1:5" x14ac:dyDescent="0.25">
      <c r="A167" s="2">
        <v>157</v>
      </c>
      <c r="B167" s="4">
        <v>170804130227</v>
      </c>
      <c r="C167" s="2">
        <v>48.46153846153846</v>
      </c>
      <c r="E167" s="2">
        <v>47.058823529411768</v>
      </c>
    </row>
    <row r="168" spans="1:5" x14ac:dyDescent="0.25">
      <c r="A168" s="2">
        <v>158</v>
      </c>
      <c r="B168" s="4">
        <v>170804130229</v>
      </c>
      <c r="C168" s="2">
        <v>49.230769230769234</v>
      </c>
      <c r="E168" s="2">
        <v>49.411764705882355</v>
      </c>
    </row>
    <row r="169" spans="1:5" x14ac:dyDescent="0.25">
      <c r="A169" s="2">
        <v>159</v>
      </c>
      <c r="B169" s="4">
        <v>170804130231</v>
      </c>
      <c r="C169" s="2">
        <v>48.46153846153846</v>
      </c>
      <c r="E169" s="2">
        <v>49.411764705882355</v>
      </c>
    </row>
    <row r="170" spans="1:5" x14ac:dyDescent="0.25">
      <c r="A170" s="2">
        <v>160</v>
      </c>
      <c r="B170" s="4">
        <v>170804130233</v>
      </c>
      <c r="C170" s="2">
        <v>49.230769230769234</v>
      </c>
      <c r="E170" s="2">
        <v>50</v>
      </c>
    </row>
    <row r="171" spans="1:5" x14ac:dyDescent="0.25">
      <c r="A171" s="2">
        <v>161</v>
      </c>
      <c r="B171" s="4">
        <v>170804130234</v>
      </c>
      <c r="C171" s="2">
        <v>50</v>
      </c>
      <c r="E171" s="2">
        <v>49.411764705882355</v>
      </c>
    </row>
    <row r="172" spans="1:5" x14ac:dyDescent="0.25">
      <c r="A172" s="2">
        <v>162</v>
      </c>
      <c r="B172" s="4">
        <v>170804130241</v>
      </c>
      <c r="C172" s="2">
        <v>36.92307692307692</v>
      </c>
      <c r="E172" s="2">
        <v>38.235294117647058</v>
      </c>
    </row>
    <row r="173" spans="1:5" x14ac:dyDescent="0.25">
      <c r="A173" s="2">
        <v>163</v>
      </c>
      <c r="B173" s="4">
        <v>170804130242</v>
      </c>
      <c r="C173" s="2">
        <v>43.846153846153847</v>
      </c>
      <c r="E173" s="2">
        <v>48.823529411764703</v>
      </c>
    </row>
    <row r="174" spans="1:5" x14ac:dyDescent="0.25">
      <c r="A174" s="2">
        <v>164</v>
      </c>
      <c r="B174" s="4">
        <v>170804130243</v>
      </c>
      <c r="C174" s="2">
        <v>45.384615384615387</v>
      </c>
      <c r="E174" s="2">
        <v>48.235294117647058</v>
      </c>
    </row>
    <row r="175" spans="1:5" x14ac:dyDescent="0.25">
      <c r="A175" s="2">
        <v>165</v>
      </c>
      <c r="B175" s="4">
        <v>170804130244</v>
      </c>
      <c r="C175" s="2">
        <v>48.46153846153846</v>
      </c>
      <c r="E175" s="2">
        <v>49.411764705882355</v>
      </c>
    </row>
    <row r="176" spans="1:5" x14ac:dyDescent="0.25">
      <c r="A176" s="2">
        <v>166</v>
      </c>
      <c r="B176" s="4">
        <v>170804130245</v>
      </c>
      <c r="C176" s="2">
        <v>49.230769230769234</v>
      </c>
      <c r="E176" s="2">
        <v>48.823529411764703</v>
      </c>
    </row>
    <row r="177" spans="1:5" x14ac:dyDescent="0.25">
      <c r="A177" s="2">
        <v>167</v>
      </c>
      <c r="B177" s="4">
        <v>170804130246</v>
      </c>
      <c r="C177" s="2">
        <v>46.92307692307692</v>
      </c>
      <c r="E177" s="2">
        <v>47.647058823529413</v>
      </c>
    </row>
    <row r="178" spans="1:5" x14ac:dyDescent="0.25">
      <c r="A178" s="2">
        <v>168</v>
      </c>
      <c r="B178" s="4">
        <v>170804130247</v>
      </c>
      <c r="C178" s="2">
        <v>40</v>
      </c>
      <c r="E178" s="2">
        <v>47.058823529411768</v>
      </c>
    </row>
    <row r="179" spans="1:5" x14ac:dyDescent="0.25">
      <c r="A179" s="2">
        <v>169</v>
      </c>
      <c r="B179" s="4">
        <v>170804130248</v>
      </c>
      <c r="C179" s="2">
        <v>49.230769230769234</v>
      </c>
      <c r="E179" s="2">
        <v>50</v>
      </c>
    </row>
    <row r="180" spans="1:5" x14ac:dyDescent="0.25">
      <c r="A180" s="2">
        <v>170</v>
      </c>
      <c r="B180" s="4">
        <v>170804130249</v>
      </c>
      <c r="C180" s="2">
        <v>48.46153846153846</v>
      </c>
      <c r="E180" s="2">
        <v>49.411764705882355</v>
      </c>
    </row>
    <row r="181" spans="1:5" x14ac:dyDescent="0.25">
      <c r="A181" s="2">
        <v>171</v>
      </c>
      <c r="B181" s="4">
        <v>170804130250</v>
      </c>
      <c r="C181" s="2">
        <v>35.384615384615387</v>
      </c>
      <c r="E181" s="2">
        <v>43.529411764705884</v>
      </c>
    </row>
    <row r="182" spans="1:5" x14ac:dyDescent="0.25">
      <c r="A182" s="2">
        <v>172</v>
      </c>
      <c r="B182" s="4">
        <v>170804130253</v>
      </c>
      <c r="C182" s="2">
        <v>48.46153846153846</v>
      </c>
      <c r="E182" s="2">
        <v>43.529411764705884</v>
      </c>
    </row>
    <row r="183" spans="1:5" x14ac:dyDescent="0.25">
      <c r="A183" s="2">
        <v>173</v>
      </c>
      <c r="B183" s="4">
        <v>170804130254</v>
      </c>
      <c r="C183" s="2">
        <v>49.230769230769234</v>
      </c>
      <c r="E183" s="2">
        <v>48.823529411764703</v>
      </c>
    </row>
    <row r="184" spans="1:5" x14ac:dyDescent="0.25">
      <c r="A184" s="2">
        <v>174</v>
      </c>
      <c r="B184" s="4">
        <v>170804130255</v>
      </c>
      <c r="C184" s="2">
        <v>49.230769230769234</v>
      </c>
      <c r="E184" s="2">
        <v>50</v>
      </c>
    </row>
    <row r="185" spans="1:5" x14ac:dyDescent="0.25">
      <c r="A185" s="2">
        <v>175</v>
      </c>
      <c r="B185" s="4">
        <v>170804130256</v>
      </c>
      <c r="C185" s="2">
        <v>48.46153846153846</v>
      </c>
      <c r="E185" s="2">
        <v>50</v>
      </c>
    </row>
    <row r="186" spans="1:5" x14ac:dyDescent="0.25">
      <c r="A186" s="2">
        <v>176</v>
      </c>
      <c r="B186" s="4">
        <v>170804130257</v>
      </c>
      <c r="C186" s="2">
        <v>46.153846153846153</v>
      </c>
      <c r="E186" s="2">
        <v>43.529411764705884</v>
      </c>
    </row>
    <row r="187" spans="1:5" x14ac:dyDescent="0.25">
      <c r="A187" s="2">
        <v>177</v>
      </c>
      <c r="B187" s="4">
        <v>170804130258</v>
      </c>
      <c r="C187" s="2">
        <v>49.230769230769234</v>
      </c>
      <c r="E187" s="2">
        <v>50</v>
      </c>
    </row>
    <row r="188" spans="1:5" x14ac:dyDescent="0.25">
      <c r="A188" s="2">
        <v>178</v>
      </c>
      <c r="B188" s="4">
        <v>170804130259</v>
      </c>
      <c r="C188" s="2">
        <v>33.846153846153847</v>
      </c>
      <c r="E188" s="2">
        <v>45.294117647058826</v>
      </c>
    </row>
    <row r="189" spans="1:5" x14ac:dyDescent="0.25">
      <c r="A189" s="2">
        <v>179</v>
      </c>
      <c r="B189" s="4">
        <v>170804130260</v>
      </c>
      <c r="C189" s="2">
        <v>42.307692307692307</v>
      </c>
      <c r="E189" s="2">
        <v>47.647058823529413</v>
      </c>
    </row>
    <row r="190" spans="1:5" x14ac:dyDescent="0.25">
      <c r="A190" s="2">
        <v>180</v>
      </c>
      <c r="B190" s="4">
        <v>170804130262</v>
      </c>
      <c r="C190" s="2">
        <v>48.46153846153846</v>
      </c>
      <c r="E190" s="2">
        <v>48.823529411764703</v>
      </c>
    </row>
    <row r="191" spans="1:5" x14ac:dyDescent="0.25">
      <c r="A191" s="2">
        <v>181</v>
      </c>
      <c r="B191" s="4">
        <v>170804130263</v>
      </c>
      <c r="C191" s="2">
        <v>47.692307692307693</v>
      </c>
      <c r="E191" s="2">
        <v>48.823529411764703</v>
      </c>
    </row>
    <row r="192" spans="1:5" x14ac:dyDescent="0.25">
      <c r="A192" s="2">
        <v>182</v>
      </c>
      <c r="B192" s="4">
        <v>170804130264</v>
      </c>
      <c r="C192" s="2">
        <v>49.230769230769234</v>
      </c>
      <c r="E192" s="2">
        <v>48.823529411764703</v>
      </c>
    </row>
    <row r="193" spans="1:5" x14ac:dyDescent="0.25">
      <c r="A193" s="2">
        <v>183</v>
      </c>
      <c r="B193" s="4">
        <v>170804130265</v>
      </c>
      <c r="C193" s="2">
        <v>49.230769230769234</v>
      </c>
      <c r="E193" s="2">
        <v>46.470588235294116</v>
      </c>
    </row>
    <row r="194" spans="1:5" x14ac:dyDescent="0.25">
      <c r="A194" s="2">
        <v>184</v>
      </c>
      <c r="B194" s="4">
        <v>170804130266</v>
      </c>
      <c r="C194" s="2">
        <v>47.692307692307693</v>
      </c>
      <c r="E194" s="2">
        <v>48.823529411764703</v>
      </c>
    </row>
    <row r="195" spans="1:5" x14ac:dyDescent="0.25">
      <c r="A195" s="2">
        <v>185</v>
      </c>
      <c r="B195" s="4">
        <v>170804130267</v>
      </c>
      <c r="C195" s="2">
        <v>49.230769230769234</v>
      </c>
      <c r="E195" s="2">
        <v>48.823529411764703</v>
      </c>
    </row>
    <row r="196" spans="1:5" x14ac:dyDescent="0.25">
      <c r="A196" s="2">
        <v>186</v>
      </c>
      <c r="B196" s="4">
        <v>170804130269</v>
      </c>
      <c r="C196" s="2">
        <v>48.46153846153846</v>
      </c>
      <c r="E196" s="2">
        <v>45.294117647058826</v>
      </c>
    </row>
    <row r="197" spans="1:5" x14ac:dyDescent="0.25">
      <c r="A197" s="2">
        <v>187</v>
      </c>
      <c r="B197" s="4">
        <v>170804130270</v>
      </c>
      <c r="C197" s="2">
        <v>47.692307692307693</v>
      </c>
      <c r="E197" s="2">
        <v>45.294117647058826</v>
      </c>
    </row>
    <row r="198" spans="1:5" x14ac:dyDescent="0.25">
      <c r="A198" s="2">
        <v>188</v>
      </c>
      <c r="B198" s="4">
        <v>170804130271</v>
      </c>
      <c r="C198" s="2">
        <v>49.230769230769234</v>
      </c>
      <c r="E198" s="2">
        <v>48.823529411764703</v>
      </c>
    </row>
    <row r="199" spans="1:5" x14ac:dyDescent="0.25">
      <c r="A199" s="2">
        <v>189</v>
      </c>
      <c r="B199" s="4">
        <v>170804130272</v>
      </c>
      <c r="C199" s="2">
        <v>47.692307692307693</v>
      </c>
      <c r="E199" s="2">
        <v>48.235294117647058</v>
      </c>
    </row>
    <row r="200" spans="1:5" x14ac:dyDescent="0.25">
      <c r="A200" s="2">
        <v>190</v>
      </c>
      <c r="B200" s="4">
        <v>170804130273</v>
      </c>
      <c r="C200" s="2">
        <v>49.230769230769234</v>
      </c>
      <c r="E200" s="2">
        <v>49.411764705882355</v>
      </c>
    </row>
    <row r="201" spans="1:5" x14ac:dyDescent="0.25">
      <c r="A201" s="2">
        <v>191</v>
      </c>
      <c r="B201" s="4">
        <v>170804130274</v>
      </c>
      <c r="C201" s="2">
        <v>43.846153846153847</v>
      </c>
      <c r="E201" s="2">
        <v>44.705882352941174</v>
      </c>
    </row>
    <row r="202" spans="1:5" x14ac:dyDescent="0.25">
      <c r="A202" s="2">
        <v>192</v>
      </c>
      <c r="B202" s="4">
        <v>170804130275</v>
      </c>
      <c r="C202" s="2">
        <v>47.692307692307693</v>
      </c>
      <c r="E202" s="2">
        <v>35.882352941176471</v>
      </c>
    </row>
    <row r="203" spans="1:5" x14ac:dyDescent="0.25">
      <c r="A203" s="2">
        <v>193</v>
      </c>
      <c r="B203" s="4">
        <v>170804130276</v>
      </c>
      <c r="C203" s="2">
        <v>48.46153846153846</v>
      </c>
      <c r="E203" s="2">
        <v>47.058823529411768</v>
      </c>
    </row>
    <row r="204" spans="1:5" x14ac:dyDescent="0.25">
      <c r="A204" s="2">
        <v>194</v>
      </c>
      <c r="B204" s="4">
        <v>170804130279</v>
      </c>
      <c r="C204" s="2">
        <v>47.692307692307693</v>
      </c>
      <c r="E204" s="2">
        <v>47.058823529411768</v>
      </c>
    </row>
    <row r="205" spans="1:5" x14ac:dyDescent="0.25">
      <c r="A205" s="2">
        <v>195</v>
      </c>
      <c r="B205" s="4">
        <v>170804130280</v>
      </c>
      <c r="C205" s="2">
        <v>47.692307692307693</v>
      </c>
      <c r="E205" s="2">
        <v>48.823529411764703</v>
      </c>
    </row>
    <row r="206" spans="1:5" x14ac:dyDescent="0.25">
      <c r="A206" s="2">
        <v>196</v>
      </c>
      <c r="B206" s="4">
        <v>170804130281</v>
      </c>
      <c r="C206" s="2">
        <v>47.692307692307693</v>
      </c>
      <c r="E206" s="2">
        <v>48.823529411764703</v>
      </c>
    </row>
    <row r="207" spans="1:5" x14ac:dyDescent="0.25">
      <c r="A207" s="2">
        <v>197</v>
      </c>
      <c r="B207" s="4">
        <v>170804130283</v>
      </c>
      <c r="C207" s="2">
        <v>50</v>
      </c>
      <c r="E207" s="2">
        <v>49.411764705882355</v>
      </c>
    </row>
    <row r="208" spans="1:5" x14ac:dyDescent="0.25">
      <c r="A208" s="2">
        <v>198</v>
      </c>
      <c r="B208" s="4">
        <v>170804130284</v>
      </c>
      <c r="C208" s="2">
        <v>50</v>
      </c>
      <c r="E208" s="2">
        <v>50</v>
      </c>
    </row>
    <row r="209" spans="1:5" x14ac:dyDescent="0.25">
      <c r="A209" s="2">
        <v>199</v>
      </c>
      <c r="B209" s="4">
        <v>170804130285</v>
      </c>
      <c r="C209" s="2">
        <v>50</v>
      </c>
      <c r="E209" s="2">
        <v>49.411764705882355</v>
      </c>
    </row>
    <row r="210" spans="1:5" x14ac:dyDescent="0.25">
      <c r="A210" s="2">
        <v>200</v>
      </c>
      <c r="B210" s="4">
        <v>170804130286</v>
      </c>
      <c r="C210" s="2">
        <v>48.46153846153846</v>
      </c>
      <c r="E210" s="2">
        <v>48.235294117647058</v>
      </c>
    </row>
    <row r="211" spans="1:5" x14ac:dyDescent="0.25">
      <c r="A211" s="2">
        <v>201</v>
      </c>
      <c r="B211" s="4">
        <v>170804130287</v>
      </c>
      <c r="C211" s="2">
        <v>46.92307692307692</v>
      </c>
      <c r="E211" s="2">
        <v>48.235294117647058</v>
      </c>
    </row>
    <row r="212" spans="1:5" x14ac:dyDescent="0.25">
      <c r="A212" s="2">
        <v>202</v>
      </c>
      <c r="B212" s="4">
        <v>170804130288</v>
      </c>
      <c r="C212" s="2">
        <v>48.46153846153846</v>
      </c>
      <c r="E212" s="2">
        <v>48.823529411764703</v>
      </c>
    </row>
    <row r="213" spans="1:5" x14ac:dyDescent="0.25">
      <c r="A213" s="2">
        <v>203</v>
      </c>
      <c r="B213" s="4">
        <v>170804130289</v>
      </c>
      <c r="C213" s="2">
        <v>33.846153846153847</v>
      </c>
      <c r="E213" s="2">
        <v>45.882352941176471</v>
      </c>
    </row>
    <row r="214" spans="1:5" x14ac:dyDescent="0.25">
      <c r="A214" s="2">
        <v>204</v>
      </c>
      <c r="B214" s="4">
        <v>170804130291</v>
      </c>
      <c r="C214" s="2">
        <v>49.230769230769234</v>
      </c>
      <c r="E214" s="2">
        <v>49.411764705882355</v>
      </c>
    </row>
    <row r="215" spans="1:5" x14ac:dyDescent="0.25">
      <c r="A215" s="2">
        <v>205</v>
      </c>
      <c r="B215" s="4">
        <v>170804130292</v>
      </c>
      <c r="C215" s="2">
        <v>46.153846153846153</v>
      </c>
      <c r="E215" s="2">
        <v>47.058823529411768</v>
      </c>
    </row>
    <row r="216" spans="1:5" x14ac:dyDescent="0.25">
      <c r="A216" s="2">
        <v>206</v>
      </c>
      <c r="B216" s="4">
        <v>170804130293</v>
      </c>
      <c r="C216" s="2">
        <v>48.46153846153846</v>
      </c>
      <c r="E216" s="2">
        <v>47.647058823529413</v>
      </c>
    </row>
    <row r="217" spans="1:5" x14ac:dyDescent="0.25">
      <c r="A217" s="2">
        <v>207</v>
      </c>
      <c r="B217" s="4">
        <v>170804130294</v>
      </c>
      <c r="C217" s="2">
        <v>33.846153846153847</v>
      </c>
      <c r="E217" s="2">
        <v>40</v>
      </c>
    </row>
    <row r="218" spans="1:5" x14ac:dyDescent="0.25">
      <c r="A218" s="2">
        <v>208</v>
      </c>
      <c r="B218" s="4">
        <v>170804130295</v>
      </c>
      <c r="C218" s="2">
        <v>44.615384615384613</v>
      </c>
      <c r="E218" s="2">
        <v>48.235294117647058</v>
      </c>
    </row>
    <row r="219" spans="1:5" x14ac:dyDescent="0.25">
      <c r="A219" s="2">
        <v>209</v>
      </c>
      <c r="B219" s="4">
        <v>170804130296</v>
      </c>
      <c r="C219" s="2">
        <v>42.307692307692307</v>
      </c>
      <c r="E219" s="2">
        <v>44.705882352941174</v>
      </c>
    </row>
    <row r="220" spans="1:5" x14ac:dyDescent="0.25">
      <c r="A220" s="2">
        <v>210</v>
      </c>
      <c r="B220" s="4">
        <v>170804130297</v>
      </c>
      <c r="C220" s="2">
        <v>49.230769230769234</v>
      </c>
      <c r="E220" s="2">
        <v>49.411764705882355</v>
      </c>
    </row>
    <row r="221" spans="1:5" x14ac:dyDescent="0.25">
      <c r="A221" s="2">
        <v>211</v>
      </c>
      <c r="B221" s="4">
        <v>170804130298</v>
      </c>
      <c r="C221" s="2">
        <v>34.615384615384613</v>
      </c>
      <c r="E221" s="2">
        <v>43.529411764705884</v>
      </c>
    </row>
    <row r="222" spans="1:5" x14ac:dyDescent="0.25">
      <c r="A222" s="2">
        <v>212</v>
      </c>
      <c r="B222" s="4">
        <v>170804130299</v>
      </c>
      <c r="C222" s="2">
        <v>45.384615384615387</v>
      </c>
      <c r="E222" s="2">
        <v>48.235294117647058</v>
      </c>
    </row>
    <row r="223" spans="1:5" x14ac:dyDescent="0.25">
      <c r="A223" s="2">
        <v>213</v>
      </c>
      <c r="B223" s="4">
        <v>170804130300</v>
      </c>
      <c r="C223" s="2">
        <v>49.230769230769234</v>
      </c>
      <c r="E223" s="2">
        <v>48.823529411764703</v>
      </c>
    </row>
    <row r="224" spans="1:5" x14ac:dyDescent="0.25">
      <c r="A224" s="2">
        <v>214</v>
      </c>
      <c r="B224" s="4">
        <v>170804130302</v>
      </c>
      <c r="C224" s="2">
        <v>47.692307692307693</v>
      </c>
      <c r="E224" s="2">
        <v>46.470588235294116</v>
      </c>
    </row>
    <row r="225" spans="1:5" x14ac:dyDescent="0.25">
      <c r="A225" s="2">
        <v>215</v>
      </c>
      <c r="B225" s="4">
        <v>170804130303</v>
      </c>
      <c r="C225" s="2">
        <v>37.692307692307693</v>
      </c>
      <c r="E225" s="2">
        <v>48.235294117647058</v>
      </c>
    </row>
    <row r="226" spans="1:5" x14ac:dyDescent="0.25">
      <c r="A226" s="2">
        <v>216</v>
      </c>
      <c r="B226" s="4">
        <v>170804130304</v>
      </c>
      <c r="C226" s="2">
        <v>45.384615384615387</v>
      </c>
      <c r="E226" s="2">
        <v>46.470588235294116</v>
      </c>
    </row>
    <row r="227" spans="1:5" x14ac:dyDescent="0.25">
      <c r="A227" s="2">
        <v>217</v>
      </c>
      <c r="B227" s="4">
        <v>170804130306</v>
      </c>
      <c r="C227" s="2">
        <v>48.46153846153846</v>
      </c>
      <c r="E227" s="2">
        <v>49.411764705882355</v>
      </c>
    </row>
    <row r="228" spans="1:5" x14ac:dyDescent="0.25">
      <c r="A228" s="2">
        <v>218</v>
      </c>
      <c r="B228" s="4">
        <v>170804130307</v>
      </c>
      <c r="C228" s="2">
        <v>50</v>
      </c>
      <c r="E228" s="2">
        <v>47.058823529411768</v>
      </c>
    </row>
    <row r="229" spans="1:5" x14ac:dyDescent="0.25">
      <c r="A229" s="2">
        <v>219</v>
      </c>
      <c r="B229" s="4">
        <v>170804130308</v>
      </c>
      <c r="C229" s="2">
        <v>48.46153846153846</v>
      </c>
      <c r="E229" s="2">
        <v>48.235294117647058</v>
      </c>
    </row>
    <row r="230" spans="1:5" x14ac:dyDescent="0.25">
      <c r="A230" s="2">
        <v>220</v>
      </c>
      <c r="B230" s="4">
        <v>170804130309</v>
      </c>
      <c r="C230" s="2">
        <v>41.53846153846154</v>
      </c>
      <c r="E230" s="2">
        <v>41.764705882352942</v>
      </c>
    </row>
    <row r="231" spans="1:5" x14ac:dyDescent="0.25">
      <c r="A231" s="2">
        <v>221</v>
      </c>
      <c r="B231" s="4">
        <v>170804130310</v>
      </c>
      <c r="C231" s="2">
        <v>49.230769230769234</v>
      </c>
      <c r="E231" s="2">
        <v>49.411764705882355</v>
      </c>
    </row>
    <row r="232" spans="1:5" x14ac:dyDescent="0.25">
      <c r="A232" s="2">
        <v>222</v>
      </c>
      <c r="B232" s="4">
        <v>170804130311</v>
      </c>
      <c r="C232" s="2">
        <v>46.92307692307692</v>
      </c>
      <c r="E232" s="2">
        <v>46.470588235294116</v>
      </c>
    </row>
    <row r="233" spans="1:5" x14ac:dyDescent="0.25">
      <c r="A233" s="2">
        <v>223</v>
      </c>
      <c r="B233" s="4">
        <v>170804130312</v>
      </c>
      <c r="C233" s="2">
        <v>40</v>
      </c>
      <c r="E233" s="2">
        <v>44.117647058823529</v>
      </c>
    </row>
    <row r="234" spans="1:5" x14ac:dyDescent="0.25">
      <c r="A234" s="2">
        <v>224</v>
      </c>
      <c r="B234" s="4">
        <v>170804130314</v>
      </c>
      <c r="C234" s="2">
        <v>50</v>
      </c>
      <c r="E234" s="2">
        <v>50</v>
      </c>
    </row>
    <row r="235" spans="1:5" x14ac:dyDescent="0.25">
      <c r="A235" s="2">
        <v>225</v>
      </c>
      <c r="B235" s="4">
        <v>170804130315</v>
      </c>
      <c r="C235" s="2">
        <v>38.46153846153846</v>
      </c>
      <c r="E235" s="2">
        <v>42.352941176470587</v>
      </c>
    </row>
    <row r="236" spans="1:5" x14ac:dyDescent="0.25">
      <c r="A236" s="2">
        <v>226</v>
      </c>
      <c r="B236" s="4">
        <v>170804130317</v>
      </c>
      <c r="C236" s="2">
        <v>43.846153846153847</v>
      </c>
      <c r="E236" s="2">
        <v>44.117647058823529</v>
      </c>
    </row>
    <row r="237" spans="1:5" x14ac:dyDescent="0.25">
      <c r="A237" s="2">
        <v>227</v>
      </c>
      <c r="B237" s="4">
        <v>170804130318</v>
      </c>
      <c r="C237" s="2">
        <v>38.46153846153846</v>
      </c>
      <c r="E237" s="2">
        <v>38.235294117647058</v>
      </c>
    </row>
    <row r="238" spans="1:5" x14ac:dyDescent="0.25">
      <c r="A238" s="2">
        <v>228</v>
      </c>
      <c r="B238" s="4">
        <v>170804130319</v>
      </c>
      <c r="C238" s="2">
        <v>43.07692307692308</v>
      </c>
      <c r="E238" s="2">
        <v>44.705882352941174</v>
      </c>
    </row>
    <row r="239" spans="1:5" x14ac:dyDescent="0.25">
      <c r="A239" s="2">
        <v>229</v>
      </c>
      <c r="B239" s="4">
        <v>170804130320</v>
      </c>
      <c r="C239" s="2">
        <v>44.615384615384613</v>
      </c>
      <c r="E239" s="2">
        <v>45.882352941176471</v>
      </c>
    </row>
    <row r="240" spans="1:5" x14ac:dyDescent="0.25">
      <c r="A240" s="2">
        <v>230</v>
      </c>
      <c r="B240" s="4">
        <v>170804130322</v>
      </c>
      <c r="C240" s="2">
        <v>46.153846153846153</v>
      </c>
      <c r="E240" s="2">
        <v>47.058823529411768</v>
      </c>
    </row>
    <row r="241" spans="1:5" x14ac:dyDescent="0.25">
      <c r="A241" s="2">
        <v>231</v>
      </c>
      <c r="B241" s="4">
        <v>170804130323</v>
      </c>
      <c r="C241" s="2">
        <v>44.615384615384613</v>
      </c>
      <c r="E241" s="2">
        <v>48.235294117647058</v>
      </c>
    </row>
    <row r="242" spans="1:5" x14ac:dyDescent="0.25">
      <c r="A242" s="2">
        <v>232</v>
      </c>
      <c r="B242" s="4">
        <v>170804130324</v>
      </c>
      <c r="C242" s="2">
        <v>44.615384615384613</v>
      </c>
      <c r="E242" s="2">
        <v>48.823529411764703</v>
      </c>
    </row>
    <row r="243" spans="1:5" x14ac:dyDescent="0.25">
      <c r="A243" s="2">
        <v>233</v>
      </c>
      <c r="B243" s="4">
        <v>170804130325</v>
      </c>
      <c r="C243" s="2">
        <v>40</v>
      </c>
      <c r="E243" s="2">
        <v>42.941176470588232</v>
      </c>
    </row>
    <row r="244" spans="1:5" x14ac:dyDescent="0.25">
      <c r="A244" s="2">
        <v>234</v>
      </c>
      <c r="B244" s="4">
        <v>170804130326</v>
      </c>
      <c r="C244" s="2">
        <v>42.307692307692307</v>
      </c>
      <c r="E244" s="2">
        <v>45.882352941176471</v>
      </c>
    </row>
    <row r="245" spans="1:5" x14ac:dyDescent="0.25">
      <c r="A245" s="2">
        <v>235</v>
      </c>
      <c r="B245" s="4">
        <v>170804130327</v>
      </c>
      <c r="C245" s="2">
        <v>47.692307692307693</v>
      </c>
      <c r="E245" s="2">
        <v>44.705882352941174</v>
      </c>
    </row>
    <row r="246" spans="1:5" x14ac:dyDescent="0.25">
      <c r="A246" s="2">
        <v>236</v>
      </c>
      <c r="B246" s="4">
        <v>170804130328</v>
      </c>
      <c r="C246" s="2">
        <v>43.846153846153847</v>
      </c>
      <c r="E246" s="2">
        <v>35.294117647058826</v>
      </c>
    </row>
    <row r="247" spans="1:5" x14ac:dyDescent="0.25">
      <c r="A247" s="2">
        <v>237</v>
      </c>
      <c r="B247" s="4">
        <v>170804130329</v>
      </c>
      <c r="C247" s="2">
        <v>43.846153846153847</v>
      </c>
      <c r="E247" s="2">
        <v>47.058823529411768</v>
      </c>
    </row>
    <row r="248" spans="1:5" x14ac:dyDescent="0.25">
      <c r="A248" s="2">
        <v>238</v>
      </c>
      <c r="B248" s="4">
        <v>170804130330</v>
      </c>
      <c r="C248" s="2">
        <v>40.769230769230766</v>
      </c>
      <c r="E248" s="2">
        <v>47.647058823529413</v>
      </c>
    </row>
    <row r="249" spans="1:5" x14ac:dyDescent="0.25">
      <c r="A249" s="2">
        <v>239</v>
      </c>
      <c r="B249" s="4">
        <v>170804130331</v>
      </c>
      <c r="C249" s="2">
        <v>46.153846153846153</v>
      </c>
      <c r="E249" s="2">
        <v>47.647058823529413</v>
      </c>
    </row>
    <row r="250" spans="1:5" x14ac:dyDescent="0.25">
      <c r="A250" s="2">
        <v>240</v>
      </c>
      <c r="B250" s="4">
        <v>170804130332</v>
      </c>
      <c r="C250" s="2">
        <v>31.53846153846154</v>
      </c>
      <c r="E250" s="2">
        <v>40</v>
      </c>
    </row>
    <row r="251" spans="1:5" x14ac:dyDescent="0.25">
      <c r="A251" s="2">
        <v>241</v>
      </c>
      <c r="B251" s="4">
        <v>170804130333</v>
      </c>
      <c r="C251" s="2">
        <v>46.153846153846153</v>
      </c>
      <c r="E251" s="2">
        <v>46.470588235294116</v>
      </c>
    </row>
    <row r="252" spans="1:5" x14ac:dyDescent="0.25">
      <c r="A252" s="2">
        <v>242</v>
      </c>
      <c r="B252" s="4">
        <v>170804130334</v>
      </c>
      <c r="C252" s="2">
        <v>46.153846153846153</v>
      </c>
      <c r="E252" s="2">
        <v>45.882352941176471</v>
      </c>
    </row>
    <row r="253" spans="1:5" x14ac:dyDescent="0.25">
      <c r="A253" s="2">
        <v>243</v>
      </c>
      <c r="B253" s="4">
        <v>170804130336</v>
      </c>
      <c r="C253" s="2">
        <v>47.692307692307693</v>
      </c>
      <c r="E253" s="2">
        <v>46.470588235294116</v>
      </c>
    </row>
    <row r="254" spans="1:5" x14ac:dyDescent="0.25">
      <c r="A254" s="2">
        <v>244</v>
      </c>
      <c r="B254" s="4">
        <v>170804130337</v>
      </c>
      <c r="C254" s="2">
        <v>45.384615384615387</v>
      </c>
      <c r="E254" s="2">
        <v>48.235294117647058</v>
      </c>
    </row>
    <row r="255" spans="1:5" x14ac:dyDescent="0.25">
      <c r="A255" s="2">
        <v>245</v>
      </c>
      <c r="B255" s="4">
        <v>170804130338</v>
      </c>
      <c r="C255" s="2">
        <v>43.07692307692308</v>
      </c>
      <c r="E255" s="2">
        <v>46.470588235294116</v>
      </c>
    </row>
    <row r="256" spans="1:5" x14ac:dyDescent="0.25">
      <c r="A256" s="2">
        <v>246</v>
      </c>
      <c r="B256" s="4">
        <v>170804130339</v>
      </c>
      <c r="C256" s="2">
        <v>46.92307692307692</v>
      </c>
      <c r="E256" s="2">
        <v>44.117647058823529</v>
      </c>
    </row>
    <row r="257" spans="1:5" x14ac:dyDescent="0.25">
      <c r="A257" s="2">
        <v>247</v>
      </c>
      <c r="B257" s="4">
        <v>170804130341</v>
      </c>
      <c r="C257" s="2">
        <v>37.692307692307693</v>
      </c>
      <c r="E257" s="2">
        <v>38.823529411764703</v>
      </c>
    </row>
    <row r="258" spans="1:5" x14ac:dyDescent="0.25">
      <c r="A258" s="2">
        <v>248</v>
      </c>
      <c r="B258" s="4">
        <v>170804130342</v>
      </c>
      <c r="C258" s="2">
        <v>45.384615384615387</v>
      </c>
      <c r="E258" s="2">
        <v>41.176470588235297</v>
      </c>
    </row>
    <row r="259" spans="1:5" x14ac:dyDescent="0.25">
      <c r="A259" s="2">
        <v>249</v>
      </c>
      <c r="B259" s="4">
        <v>170804130343</v>
      </c>
      <c r="C259" s="2">
        <v>43.07692307692308</v>
      </c>
      <c r="E259" s="2">
        <v>46.470588235294116</v>
      </c>
    </row>
    <row r="260" spans="1:5" x14ac:dyDescent="0.25">
      <c r="A260" s="2">
        <v>250</v>
      </c>
      <c r="B260" s="4">
        <v>170804130344</v>
      </c>
      <c r="C260" s="2">
        <v>41.53846153846154</v>
      </c>
      <c r="E260" s="2">
        <v>42.941176470588232</v>
      </c>
    </row>
    <row r="261" spans="1:5" x14ac:dyDescent="0.25">
      <c r="A261" s="2">
        <v>251</v>
      </c>
      <c r="B261" s="4">
        <v>170804130345</v>
      </c>
      <c r="C261" s="2">
        <v>36.153846153846153</v>
      </c>
      <c r="E261" s="2">
        <v>37.058823529411768</v>
      </c>
    </row>
    <row r="262" spans="1:5" x14ac:dyDescent="0.25">
      <c r="A262" s="2">
        <v>252</v>
      </c>
      <c r="B262" s="4">
        <v>170804130346</v>
      </c>
      <c r="C262" s="2">
        <v>43.846153846153847</v>
      </c>
      <c r="E262" s="2">
        <v>44.117647058823529</v>
      </c>
    </row>
    <row r="263" spans="1:5" x14ac:dyDescent="0.25">
      <c r="A263" s="2">
        <v>253</v>
      </c>
      <c r="B263" s="4">
        <v>170804130347</v>
      </c>
      <c r="C263" s="2">
        <v>40</v>
      </c>
      <c r="E263" s="2">
        <v>47.058823529411768</v>
      </c>
    </row>
    <row r="264" spans="1:5" x14ac:dyDescent="0.25">
      <c r="A264" s="2">
        <v>254</v>
      </c>
      <c r="B264" s="4">
        <v>170804130348</v>
      </c>
      <c r="C264" s="2">
        <v>42.307692307692307</v>
      </c>
      <c r="E264" s="2">
        <v>47.058823529411768</v>
      </c>
    </row>
    <row r="265" spans="1:5" x14ac:dyDescent="0.25">
      <c r="A265" s="2">
        <v>255</v>
      </c>
      <c r="B265" s="4">
        <v>170804130349</v>
      </c>
      <c r="C265" s="2">
        <v>50</v>
      </c>
      <c r="E265" s="2">
        <v>47.647058823529413</v>
      </c>
    </row>
    <row r="266" spans="1:5" x14ac:dyDescent="0.25">
      <c r="A266" s="2">
        <v>256</v>
      </c>
      <c r="B266" s="4">
        <v>170804130350</v>
      </c>
      <c r="C266" s="2">
        <v>39.230769230769234</v>
      </c>
      <c r="E266" s="2">
        <v>45.294117647058826</v>
      </c>
    </row>
    <row r="267" spans="1:5" x14ac:dyDescent="0.25">
      <c r="A267" s="2">
        <v>257</v>
      </c>
      <c r="B267" s="4">
        <v>170804130351</v>
      </c>
      <c r="C267" s="2">
        <v>47.692307692307693</v>
      </c>
      <c r="E267" s="2">
        <v>47.647058823529413</v>
      </c>
    </row>
    <row r="268" spans="1:5" x14ac:dyDescent="0.25">
      <c r="A268" s="2">
        <v>258</v>
      </c>
      <c r="B268" s="4">
        <v>170804130353</v>
      </c>
      <c r="C268" s="2">
        <v>36.92307692307692</v>
      </c>
      <c r="E268" s="2">
        <v>47.647058823529413</v>
      </c>
    </row>
    <row r="269" spans="1:5" x14ac:dyDescent="0.25">
      <c r="A269" s="2">
        <v>259</v>
      </c>
      <c r="B269" s="4">
        <v>170804130354</v>
      </c>
      <c r="C269" s="2">
        <v>41.53846153846154</v>
      </c>
      <c r="E269" s="2">
        <v>47.058823529411768</v>
      </c>
    </row>
    <row r="270" spans="1:5" x14ac:dyDescent="0.25">
      <c r="A270" s="2">
        <v>260</v>
      </c>
      <c r="B270" s="4">
        <v>170804130356</v>
      </c>
      <c r="C270" s="2">
        <v>46.153846153846153</v>
      </c>
      <c r="E270" s="2">
        <v>50</v>
      </c>
    </row>
    <row r="271" spans="1:5" x14ac:dyDescent="0.25">
      <c r="A271" s="2">
        <v>261</v>
      </c>
      <c r="B271" s="4">
        <v>170804130357</v>
      </c>
      <c r="C271" s="2">
        <v>41.53846153846154</v>
      </c>
      <c r="E271" s="2">
        <v>45.294117647058826</v>
      </c>
    </row>
    <row r="272" spans="1:5" x14ac:dyDescent="0.25">
      <c r="A272" s="2">
        <v>262</v>
      </c>
      <c r="B272" s="4">
        <v>170804130358</v>
      </c>
      <c r="C272" s="2">
        <v>37.692307692307693</v>
      </c>
      <c r="E272" s="2">
        <v>47.647058823529413</v>
      </c>
    </row>
    <row r="273" spans="1:5" x14ac:dyDescent="0.25">
      <c r="A273" s="2">
        <v>263</v>
      </c>
      <c r="B273" s="4">
        <v>170804130359</v>
      </c>
      <c r="C273" s="2">
        <v>29.23076923076923</v>
      </c>
      <c r="E273" s="2">
        <v>49.411764705882355</v>
      </c>
    </row>
    <row r="274" spans="1:5" x14ac:dyDescent="0.25">
      <c r="A274" s="2">
        <v>264</v>
      </c>
      <c r="B274" s="4">
        <v>170804130360</v>
      </c>
      <c r="C274" s="2">
        <v>44.615384615384613</v>
      </c>
      <c r="E274" s="2">
        <v>48.235294117647058</v>
      </c>
    </row>
    <row r="275" spans="1:5" x14ac:dyDescent="0.25">
      <c r="A275" s="2">
        <v>265</v>
      </c>
      <c r="B275" s="4">
        <v>170804130361</v>
      </c>
      <c r="C275" s="2">
        <v>38.46153846153846</v>
      </c>
      <c r="E275" s="2">
        <v>41.176470588235297</v>
      </c>
    </row>
    <row r="276" spans="1:5" x14ac:dyDescent="0.25">
      <c r="A276" s="2">
        <v>266</v>
      </c>
      <c r="B276" s="4">
        <v>170804130362</v>
      </c>
      <c r="C276" s="2">
        <v>45.384615384615387</v>
      </c>
      <c r="E276" s="2">
        <v>45.882352941176471</v>
      </c>
    </row>
    <row r="277" spans="1:5" x14ac:dyDescent="0.25">
      <c r="A277" s="2">
        <v>267</v>
      </c>
      <c r="B277" s="4">
        <v>170804130363</v>
      </c>
      <c r="C277" s="2">
        <v>36.92307692307692</v>
      </c>
      <c r="E277" s="2">
        <v>42.352941176470587</v>
      </c>
    </row>
    <row r="278" spans="1:5" x14ac:dyDescent="0.25">
      <c r="A278" s="2">
        <v>268</v>
      </c>
      <c r="B278" s="4">
        <v>170804130365</v>
      </c>
      <c r="C278" s="2">
        <v>43.07692307692308</v>
      </c>
      <c r="E278" s="2">
        <v>47.647058823529413</v>
      </c>
    </row>
    <row r="279" spans="1:5" x14ac:dyDescent="0.25">
      <c r="B279" s="4"/>
    </row>
    <row r="280" spans="1:5" x14ac:dyDescent="0.25">
      <c r="B280" s="4"/>
      <c r="C280" s="121"/>
      <c r="E280" s="121"/>
    </row>
    <row r="281" spans="1:5" x14ac:dyDescent="0.25">
      <c r="B281" s="4"/>
      <c r="C281" s="121"/>
      <c r="E281" s="121"/>
    </row>
    <row r="282" spans="1:5" x14ac:dyDescent="0.25">
      <c r="B282" s="4"/>
      <c r="C282" s="121"/>
      <c r="E282" s="121"/>
    </row>
    <row r="283" spans="1:5" x14ac:dyDescent="0.25">
      <c r="B283" s="4"/>
      <c r="C283" s="121"/>
      <c r="E283" s="121"/>
    </row>
    <row r="284" spans="1:5" x14ac:dyDescent="0.25">
      <c r="B284" s="4"/>
      <c r="C284" s="121"/>
      <c r="E284" s="121"/>
    </row>
    <row r="285" spans="1:5" x14ac:dyDescent="0.25">
      <c r="B285" s="4"/>
      <c r="C285" s="121"/>
      <c r="E285" s="121"/>
    </row>
    <row r="286" spans="1:5" x14ac:dyDescent="0.25">
      <c r="B286" s="4"/>
      <c r="C286" s="121"/>
      <c r="E286" s="121"/>
    </row>
    <row r="287" spans="1:5" x14ac:dyDescent="0.25">
      <c r="B287" s="4"/>
      <c r="C287" s="121"/>
      <c r="E287" s="121"/>
    </row>
    <row r="288" spans="1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CC4B-16E4-4FBA-B3A9-D4A4A911E37A}">
  <dimension ref="A1:W291"/>
  <sheetViews>
    <sheetView zoomScale="85" zoomScaleNormal="85" workbookViewId="0">
      <selection activeCell="G7" sqref="G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171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172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173</v>
      </c>
      <c r="B5" s="173"/>
      <c r="C5" s="173"/>
      <c r="D5" s="173"/>
      <c r="E5" s="174"/>
      <c r="F5" s="69"/>
      <c r="G5" s="26" t="s">
        <v>38</v>
      </c>
      <c r="H5" s="40">
        <f>D12</f>
        <v>55.000000000000007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63.749999999999993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59.375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  <c r="U10" s="21"/>
      <c r="V10" s="21"/>
    </row>
    <row r="11" spans="1:23" ht="24.95" customHeight="1" x14ac:dyDescent="0.25">
      <c r="A11" s="2">
        <v>1</v>
      </c>
      <c r="B11" s="4">
        <v>170804130022</v>
      </c>
      <c r="C11" s="3">
        <v>28.888888888888889</v>
      </c>
      <c r="D11" s="3">
        <f>COUNTIF(C11:C90,"&gt;="&amp;D10)</f>
        <v>44</v>
      </c>
      <c r="E11" s="3">
        <v>29.09090909090909</v>
      </c>
      <c r="F11" s="95">
        <f>COUNTIF(E11:E90,"&gt;="&amp;F10)</f>
        <v>51</v>
      </c>
      <c r="G11" s="108" t="s">
        <v>5</v>
      </c>
      <c r="H11" s="26">
        <v>3</v>
      </c>
      <c r="I11" s="26">
        <v>2</v>
      </c>
      <c r="J11" s="26">
        <v>1</v>
      </c>
      <c r="K11" s="26">
        <v>2</v>
      </c>
      <c r="L11" s="26">
        <v>3</v>
      </c>
      <c r="M11" s="26">
        <v>2</v>
      </c>
      <c r="N11" s="26">
        <v>3</v>
      </c>
      <c r="O11" s="26">
        <v>1</v>
      </c>
      <c r="P11" s="26">
        <v>2</v>
      </c>
      <c r="Q11" s="26">
        <v>3</v>
      </c>
      <c r="R11" s="26"/>
      <c r="S11" s="26"/>
      <c r="T11" s="26">
        <v>1</v>
      </c>
      <c r="U11" s="123"/>
      <c r="V11" s="123"/>
    </row>
    <row r="12" spans="1:23" ht="24.95" customHeight="1" x14ac:dyDescent="0.25">
      <c r="A12" s="2">
        <v>2</v>
      </c>
      <c r="B12" s="4" t="s">
        <v>58</v>
      </c>
      <c r="C12" s="3">
        <v>27.777777777777779</v>
      </c>
      <c r="D12" s="96">
        <f>(44/80)*100</f>
        <v>55.000000000000007</v>
      </c>
      <c r="E12" s="3">
        <v>29.09090909090909</v>
      </c>
      <c r="F12" s="97">
        <f>(51/80)*100</f>
        <v>63.749999999999993</v>
      </c>
      <c r="G12" s="108" t="s">
        <v>4</v>
      </c>
      <c r="H12" s="16">
        <v>3</v>
      </c>
      <c r="I12" s="16">
        <v>2</v>
      </c>
      <c r="J12" s="26">
        <v>1</v>
      </c>
      <c r="K12" s="26">
        <v>2</v>
      </c>
      <c r="L12" s="26">
        <v>3</v>
      </c>
      <c r="M12" s="26">
        <v>1</v>
      </c>
      <c r="N12" s="26">
        <v>3</v>
      </c>
      <c r="O12" s="26">
        <v>1</v>
      </c>
      <c r="P12" s="26">
        <v>2</v>
      </c>
      <c r="Q12" s="26">
        <v>3</v>
      </c>
      <c r="R12" s="26">
        <v>1</v>
      </c>
      <c r="S12" s="26"/>
      <c r="T12" s="26">
        <v>1</v>
      </c>
      <c r="U12" s="124"/>
      <c r="V12" s="124"/>
    </row>
    <row r="13" spans="1:23" ht="24.95" customHeight="1" x14ac:dyDescent="0.25">
      <c r="A13" s="2">
        <v>3</v>
      </c>
      <c r="B13" s="4">
        <v>170804130033</v>
      </c>
      <c r="C13" s="3">
        <v>36.666666666666664</v>
      </c>
      <c r="D13" s="3"/>
      <c r="E13" s="3">
        <v>30.90909090909091</v>
      </c>
      <c r="F13" s="109"/>
      <c r="G13" s="108" t="s">
        <v>3</v>
      </c>
      <c r="H13" s="16">
        <v>2</v>
      </c>
      <c r="I13" s="16">
        <v>2</v>
      </c>
      <c r="J13" s="26">
        <v>1</v>
      </c>
      <c r="K13" s="26">
        <v>3</v>
      </c>
      <c r="L13" s="26">
        <v>3</v>
      </c>
      <c r="M13" s="26">
        <v>2</v>
      </c>
      <c r="N13" s="26">
        <v>3</v>
      </c>
      <c r="O13" s="26">
        <v>2</v>
      </c>
      <c r="P13" s="26">
        <v>2</v>
      </c>
      <c r="Q13" s="26">
        <v>3</v>
      </c>
      <c r="R13" s="26">
        <v>1</v>
      </c>
      <c r="S13" s="26">
        <v>1</v>
      </c>
      <c r="T13" s="26"/>
      <c r="U13" s="124"/>
      <c r="V13" s="124"/>
    </row>
    <row r="14" spans="1:23" ht="35.450000000000003" customHeight="1" x14ac:dyDescent="0.25">
      <c r="A14" s="2">
        <v>4</v>
      </c>
      <c r="B14" s="4">
        <v>170804130064</v>
      </c>
      <c r="C14" s="3">
        <v>35.555555555555557</v>
      </c>
      <c r="D14" s="3"/>
      <c r="E14" s="3">
        <v>13.636363636363637</v>
      </c>
      <c r="F14" s="109"/>
      <c r="G14" s="101" t="s">
        <v>2</v>
      </c>
      <c r="H14" s="59">
        <f>AVERAGE(H11:H13)</f>
        <v>2.6666666666666665</v>
      </c>
      <c r="I14" s="59">
        <f t="shared" ref="I14:T14" si="0">AVERAGE(I11:I13)</f>
        <v>2</v>
      </c>
      <c r="J14" s="59">
        <f t="shared" si="0"/>
        <v>1</v>
      </c>
      <c r="K14" s="59">
        <f t="shared" si="0"/>
        <v>2.3333333333333335</v>
      </c>
      <c r="L14" s="59">
        <f t="shared" si="0"/>
        <v>3</v>
      </c>
      <c r="M14" s="59">
        <f t="shared" si="0"/>
        <v>1.6666666666666667</v>
      </c>
      <c r="N14" s="59">
        <f t="shared" si="0"/>
        <v>3</v>
      </c>
      <c r="O14" s="59">
        <f t="shared" si="0"/>
        <v>1.3333333333333333</v>
      </c>
      <c r="P14" s="59">
        <f t="shared" si="0"/>
        <v>2</v>
      </c>
      <c r="Q14" s="59">
        <f t="shared" si="0"/>
        <v>3</v>
      </c>
      <c r="R14" s="59">
        <f t="shared" si="0"/>
        <v>1</v>
      </c>
      <c r="S14" s="59">
        <f t="shared" si="0"/>
        <v>1</v>
      </c>
      <c r="T14" s="59">
        <f t="shared" si="0"/>
        <v>1</v>
      </c>
      <c r="U14" s="59"/>
      <c r="V14" s="59"/>
    </row>
    <row r="15" spans="1:23" ht="38.1" customHeight="1" x14ac:dyDescent="0.25">
      <c r="A15" s="2">
        <v>5</v>
      </c>
      <c r="B15" s="4">
        <v>170804130086</v>
      </c>
      <c r="C15" s="3">
        <v>36.666666666666664</v>
      </c>
      <c r="D15" s="3"/>
      <c r="E15" s="3">
        <v>31.818181818181817</v>
      </c>
      <c r="F15" s="109"/>
      <c r="G15" s="102" t="s">
        <v>1</v>
      </c>
      <c r="H15" s="103">
        <f>(59.38*H14)/100</f>
        <v>1.5834666666666666</v>
      </c>
      <c r="I15" s="103">
        <f t="shared" ref="I15:T15" si="1">(59.38*I14)/100</f>
        <v>1.1876</v>
      </c>
      <c r="J15" s="103">
        <f t="shared" si="1"/>
        <v>0.59379999999999999</v>
      </c>
      <c r="K15" s="103">
        <f t="shared" si="1"/>
        <v>1.3855333333333335</v>
      </c>
      <c r="L15" s="103">
        <f t="shared" si="1"/>
        <v>1.7814000000000001</v>
      </c>
      <c r="M15" s="103">
        <f t="shared" si="1"/>
        <v>0.98966666666666669</v>
      </c>
      <c r="N15" s="103">
        <f t="shared" si="1"/>
        <v>1.7814000000000001</v>
      </c>
      <c r="O15" s="103">
        <f t="shared" si="1"/>
        <v>0.79173333333333329</v>
      </c>
      <c r="P15" s="103">
        <f t="shared" si="1"/>
        <v>1.1876</v>
      </c>
      <c r="Q15" s="103">
        <f t="shared" si="1"/>
        <v>1.7814000000000001</v>
      </c>
      <c r="R15" s="103">
        <f t="shared" si="1"/>
        <v>0.59379999999999999</v>
      </c>
      <c r="S15" s="103">
        <f t="shared" si="1"/>
        <v>0.59379999999999999</v>
      </c>
      <c r="T15" s="103">
        <f t="shared" si="1"/>
        <v>0.59379999999999999</v>
      </c>
      <c r="U15" s="103"/>
      <c r="V15" s="103"/>
    </row>
    <row r="16" spans="1:23" ht="24.95" customHeight="1" x14ac:dyDescent="0.25">
      <c r="A16" s="2">
        <v>6</v>
      </c>
      <c r="B16" s="4">
        <v>170804130088</v>
      </c>
      <c r="C16" s="3">
        <v>24.444444444444443</v>
      </c>
      <c r="D16" s="3"/>
      <c r="E16" s="3">
        <v>31.818181818181817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170804130099</v>
      </c>
      <c r="C17" s="3">
        <v>20</v>
      </c>
      <c r="D17" s="3"/>
      <c r="E17" s="3">
        <v>36.363636363636367</v>
      </c>
      <c r="F17" s="3"/>
    </row>
    <row r="18" spans="1:22" ht="24.95" customHeight="1" x14ac:dyDescent="0.25">
      <c r="A18" s="2">
        <v>8</v>
      </c>
      <c r="B18" s="4">
        <v>170804130123</v>
      </c>
      <c r="C18" s="3">
        <v>36.666666666666664</v>
      </c>
      <c r="D18" s="3"/>
      <c r="E18" s="3">
        <v>21.818181818181817</v>
      </c>
      <c r="F18" s="49"/>
    </row>
    <row r="19" spans="1:22" ht="24.95" customHeight="1" x14ac:dyDescent="0.25">
      <c r="A19" s="2">
        <v>9</v>
      </c>
      <c r="B19" s="4">
        <v>170804130124</v>
      </c>
      <c r="C19" s="3">
        <v>30</v>
      </c>
      <c r="D19" s="3"/>
      <c r="E19" s="3">
        <v>21.818181818181817</v>
      </c>
      <c r="F19" s="49"/>
    </row>
    <row r="20" spans="1:22" ht="24.95" customHeight="1" x14ac:dyDescent="0.25">
      <c r="A20" s="2">
        <v>10</v>
      </c>
      <c r="B20" s="4">
        <v>170804130131</v>
      </c>
      <c r="C20" s="3">
        <v>34.444444444444443</v>
      </c>
      <c r="D20" s="3"/>
      <c r="E20" s="3">
        <v>28.181818181818183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170804130139</v>
      </c>
      <c r="C21" s="3">
        <v>42.222222222222221</v>
      </c>
      <c r="D21" s="3"/>
      <c r="E21" s="3">
        <v>39.090909090909093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170804130148</v>
      </c>
      <c r="C22" s="3">
        <v>35.555555555555557</v>
      </c>
      <c r="D22" s="3"/>
      <c r="E22" s="3">
        <v>30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170804130158</v>
      </c>
      <c r="C23" s="3">
        <v>34.444444444444443</v>
      </c>
      <c r="D23" s="3"/>
      <c r="E23" s="3">
        <v>14.545454545454545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170804130159</v>
      </c>
      <c r="C24" s="3">
        <v>38.888888888888886</v>
      </c>
      <c r="D24" s="3"/>
      <c r="E24" s="3">
        <v>30.90909090909091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170804130179</v>
      </c>
      <c r="C25" s="3">
        <v>28.888888888888889</v>
      </c>
      <c r="D25" s="112"/>
      <c r="E25" s="3">
        <v>27.272727272727273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170804130189</v>
      </c>
      <c r="C26" s="3">
        <v>30</v>
      </c>
      <c r="D26" s="3"/>
      <c r="E26" s="3">
        <v>20.90909090909091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170804130192</v>
      </c>
      <c r="C27" s="3">
        <v>35.555555555555557</v>
      </c>
      <c r="D27" s="3"/>
      <c r="E27" s="3">
        <v>26.363636363636363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170804130199</v>
      </c>
      <c r="C28" s="3">
        <v>44.444444444444443</v>
      </c>
      <c r="D28" s="3"/>
      <c r="E28" s="3">
        <v>40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170804130228</v>
      </c>
      <c r="C29" s="3">
        <v>34.444444444444443</v>
      </c>
      <c r="D29" s="3"/>
      <c r="E29" s="3">
        <v>27.272727272727273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170804130239</v>
      </c>
      <c r="C30" s="3">
        <v>33.333333333333336</v>
      </c>
      <c r="D30" s="3"/>
      <c r="E30" s="3">
        <v>27.272727272727273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170804130251</v>
      </c>
      <c r="C31" s="3">
        <v>32.222222222222221</v>
      </c>
      <c r="D31" s="3"/>
      <c r="E31" s="3">
        <v>27.272727272727273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170804130257</v>
      </c>
      <c r="C32" s="3">
        <v>28.888888888888889</v>
      </c>
      <c r="D32" s="3"/>
      <c r="E32" s="3">
        <v>25.454545454545453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170804130262</v>
      </c>
      <c r="C33" s="3">
        <v>35.555555555555557</v>
      </c>
      <c r="D33" s="3"/>
      <c r="E33" s="3">
        <v>32.727272727272727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170804130274</v>
      </c>
      <c r="C34" s="3">
        <v>31.111111111111111</v>
      </c>
      <c r="D34" s="3"/>
      <c r="E34" s="3">
        <v>26.363636363636363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170804130295</v>
      </c>
      <c r="C35" s="3">
        <v>21.111111111111111</v>
      </c>
      <c r="D35" s="3"/>
      <c r="E35" s="3">
        <v>28.181818181818183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170804130296</v>
      </c>
      <c r="C36" s="3">
        <v>26.666666666666668</v>
      </c>
      <c r="D36" s="3"/>
      <c r="E36" s="3">
        <v>24.545454545454547</v>
      </c>
      <c r="F36" s="49"/>
    </row>
    <row r="37" spans="1:23" ht="24.95" customHeight="1" x14ac:dyDescent="0.25">
      <c r="A37" s="2">
        <v>27</v>
      </c>
      <c r="B37" s="4">
        <v>170804130301</v>
      </c>
      <c r="C37" s="3">
        <v>0</v>
      </c>
      <c r="D37" s="3"/>
      <c r="E37" s="3">
        <v>0</v>
      </c>
      <c r="F37" s="49"/>
    </row>
    <row r="38" spans="1:23" ht="24.95" customHeight="1" x14ac:dyDescent="0.25">
      <c r="A38" s="2">
        <v>28</v>
      </c>
      <c r="B38" s="4">
        <v>170804130302</v>
      </c>
      <c r="C38" s="3">
        <v>0</v>
      </c>
      <c r="D38" s="3"/>
      <c r="E38" s="3">
        <v>28.181818181818183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170804130304</v>
      </c>
      <c r="C39" s="3">
        <v>38.888888888888886</v>
      </c>
      <c r="D39" s="3"/>
      <c r="E39" s="3">
        <v>33.636363636363633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170804130309</v>
      </c>
      <c r="C40" s="3">
        <v>41.111111111111114</v>
      </c>
      <c r="D40" s="3"/>
      <c r="E40" s="3">
        <v>36.363636363636367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170804130312</v>
      </c>
      <c r="C41" s="3">
        <v>24.444444444444443</v>
      </c>
      <c r="D41" s="3"/>
      <c r="E41" s="3">
        <v>31.818181818181817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170804130313</v>
      </c>
      <c r="C42" s="3">
        <v>32.222222222222221</v>
      </c>
      <c r="D42" s="3"/>
      <c r="E42" s="3">
        <v>28.181818181818183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170804130315</v>
      </c>
      <c r="C43" s="3">
        <v>25.555555555555557</v>
      </c>
      <c r="D43" s="3"/>
      <c r="E43" s="3">
        <v>26.363636363636363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170804130317</v>
      </c>
      <c r="C44" s="3">
        <v>24.444444444444443</v>
      </c>
      <c r="D44" s="3"/>
      <c r="E44" s="3">
        <v>30.90909090909091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170804130318</v>
      </c>
      <c r="C45" s="3">
        <v>32.222222222222221</v>
      </c>
      <c r="D45" s="3"/>
      <c r="E45" s="3">
        <v>30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170804130319</v>
      </c>
      <c r="C46" s="3">
        <v>35.555555555555557</v>
      </c>
      <c r="D46" s="3"/>
      <c r="E46" s="3">
        <v>33.636363636363633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170804130320</v>
      </c>
      <c r="C47" s="3">
        <v>33.333333333333336</v>
      </c>
      <c r="D47" s="3"/>
      <c r="E47" s="3">
        <v>40.909090909090907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170804130322</v>
      </c>
      <c r="C48" s="3">
        <v>44.444444444444443</v>
      </c>
      <c r="D48" s="3"/>
      <c r="E48" s="3">
        <v>35.454545454545453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170804130323</v>
      </c>
      <c r="C49" s="3">
        <v>22.222222222222221</v>
      </c>
      <c r="D49" s="3"/>
      <c r="E49" s="3">
        <v>23.636363636363637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170804130324</v>
      </c>
      <c r="C50" s="3">
        <v>32.222222222222221</v>
      </c>
      <c r="D50" s="3"/>
      <c r="E50" s="3">
        <v>34.545454545454547</v>
      </c>
      <c r="F50" s="49"/>
    </row>
    <row r="51" spans="1:22" ht="24.95" customHeight="1" x14ac:dyDescent="0.25">
      <c r="A51" s="2">
        <v>41</v>
      </c>
      <c r="B51" s="4">
        <v>170804130325</v>
      </c>
      <c r="C51" s="3">
        <v>32.222222222222221</v>
      </c>
      <c r="D51" s="3"/>
      <c r="E51" s="3">
        <v>30</v>
      </c>
      <c r="F51" s="49"/>
    </row>
    <row r="52" spans="1:22" ht="24.95" customHeight="1" x14ac:dyDescent="0.25">
      <c r="A52" s="2">
        <v>42</v>
      </c>
      <c r="B52" s="4">
        <v>170804130326</v>
      </c>
      <c r="C52" s="3">
        <v>27.777777777777779</v>
      </c>
      <c r="D52" s="112"/>
      <c r="E52" s="3">
        <v>32.727272727272727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170804130327</v>
      </c>
      <c r="C53" s="3">
        <v>31.111111111111111</v>
      </c>
      <c r="D53" s="112"/>
      <c r="E53" s="3">
        <v>30.90909090909091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170804130328</v>
      </c>
      <c r="C54" s="3">
        <v>27.777777777777779</v>
      </c>
      <c r="D54" s="3"/>
      <c r="E54" s="3">
        <v>31.818181818181817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170804130329</v>
      </c>
      <c r="C55" s="3">
        <v>22.222222222222221</v>
      </c>
      <c r="D55" s="3"/>
      <c r="E55" s="3">
        <v>28.181818181818183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170804130330</v>
      </c>
      <c r="C56" s="3">
        <v>28.888888888888889</v>
      </c>
      <c r="D56" s="3"/>
      <c r="E56" s="3">
        <v>32.727272727272727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170804130331</v>
      </c>
      <c r="C57" s="3">
        <v>32.222222222222221</v>
      </c>
      <c r="D57" s="3"/>
      <c r="E57" s="3">
        <v>34.545454545454547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170804130332</v>
      </c>
      <c r="C58" s="3">
        <v>32.222222222222221</v>
      </c>
      <c r="D58" s="3"/>
      <c r="E58" s="3">
        <v>20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170804130333</v>
      </c>
      <c r="C59" s="3">
        <v>18.888888888888889</v>
      </c>
      <c r="D59" s="3"/>
      <c r="E59" s="3">
        <v>28.181818181818183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170804130334</v>
      </c>
      <c r="C60" s="3">
        <v>31.111111111111111</v>
      </c>
      <c r="D60" s="3"/>
      <c r="E60" s="3">
        <v>38.18181818181818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170804130335</v>
      </c>
      <c r="C61" s="3">
        <v>20</v>
      </c>
      <c r="D61" s="3"/>
      <c r="E61" s="3">
        <v>0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170804130336</v>
      </c>
      <c r="C62" s="3">
        <v>23.333333333333332</v>
      </c>
      <c r="D62" s="3"/>
      <c r="E62" s="3">
        <v>30.90909090909091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170804130337</v>
      </c>
      <c r="C63" s="3">
        <v>36.666666666666664</v>
      </c>
      <c r="D63" s="3"/>
      <c r="E63" s="3">
        <v>30.90909090909091</v>
      </c>
      <c r="F63" s="49"/>
    </row>
    <row r="64" spans="1:22" ht="24.95" customHeight="1" x14ac:dyDescent="0.25">
      <c r="A64" s="2">
        <v>54</v>
      </c>
      <c r="B64" s="4">
        <v>170804130338</v>
      </c>
      <c r="C64" s="3">
        <v>24.444444444444443</v>
      </c>
      <c r="D64" s="3"/>
      <c r="E64" s="3">
        <v>32.727272727272727</v>
      </c>
      <c r="F64" s="49"/>
    </row>
    <row r="65" spans="1:9" ht="24.95" customHeight="1" x14ac:dyDescent="0.25">
      <c r="A65" s="2">
        <v>55</v>
      </c>
      <c r="B65" s="4">
        <v>170804130339</v>
      </c>
      <c r="C65" s="3">
        <v>25.555555555555557</v>
      </c>
      <c r="D65" s="3"/>
      <c r="E65" s="3">
        <v>31.818181818181817</v>
      </c>
      <c r="F65" s="49"/>
    </row>
    <row r="66" spans="1:9" ht="24.95" customHeight="1" x14ac:dyDescent="0.25">
      <c r="A66" s="2">
        <v>56</v>
      </c>
      <c r="B66" s="4">
        <v>170804130340</v>
      </c>
      <c r="C66" s="3">
        <v>32.222222222222221</v>
      </c>
      <c r="D66" s="3"/>
      <c r="E66" s="3">
        <v>34.545454545454547</v>
      </c>
      <c r="F66" s="49"/>
    </row>
    <row r="67" spans="1:9" ht="24.95" customHeight="1" x14ac:dyDescent="0.25">
      <c r="A67" s="2">
        <v>57</v>
      </c>
      <c r="B67" s="4">
        <v>170804130341</v>
      </c>
      <c r="C67" s="3">
        <v>33.333333333333336</v>
      </c>
      <c r="D67" s="3"/>
      <c r="E67" s="3">
        <v>33.636363636363633</v>
      </c>
      <c r="F67" s="49"/>
    </row>
    <row r="68" spans="1:9" ht="24.95" customHeight="1" x14ac:dyDescent="0.25">
      <c r="A68" s="2">
        <v>58</v>
      </c>
      <c r="B68" s="4">
        <v>170804130342</v>
      </c>
      <c r="C68" s="3">
        <v>26.666666666666668</v>
      </c>
      <c r="D68" s="3"/>
      <c r="E68" s="3">
        <v>31.818181818181817</v>
      </c>
      <c r="F68" s="49"/>
    </row>
    <row r="69" spans="1:9" ht="24.95" customHeight="1" x14ac:dyDescent="0.25">
      <c r="A69" s="2">
        <v>59</v>
      </c>
      <c r="B69" s="4">
        <v>170804130343</v>
      </c>
      <c r="C69" s="3">
        <v>31.111111111111111</v>
      </c>
      <c r="D69" s="3"/>
      <c r="E69" s="3">
        <v>34.545454545454547</v>
      </c>
      <c r="F69" s="49"/>
    </row>
    <row r="70" spans="1:9" ht="24.95" customHeight="1" x14ac:dyDescent="0.25">
      <c r="A70" s="2">
        <v>60</v>
      </c>
      <c r="B70" s="4">
        <v>170804130344</v>
      </c>
      <c r="C70" s="3">
        <v>26.666666666666668</v>
      </c>
      <c r="D70" s="3"/>
      <c r="E70" s="3">
        <v>29.09090909090909</v>
      </c>
      <c r="F70" s="49"/>
    </row>
    <row r="71" spans="1:9" ht="24.95" customHeight="1" x14ac:dyDescent="0.25">
      <c r="A71" s="2">
        <v>61</v>
      </c>
      <c r="B71" s="4">
        <v>170804130345</v>
      </c>
      <c r="C71" s="3">
        <v>23.333333333333332</v>
      </c>
      <c r="D71" s="3"/>
      <c r="E71" s="3">
        <v>25.454545454545453</v>
      </c>
      <c r="F71" s="49"/>
    </row>
    <row r="72" spans="1:9" ht="24.95" customHeight="1" x14ac:dyDescent="0.25">
      <c r="A72" s="2">
        <v>62</v>
      </c>
      <c r="B72" s="4">
        <v>170804130346</v>
      </c>
      <c r="C72" s="3">
        <v>32.222222222222221</v>
      </c>
      <c r="D72" s="3"/>
      <c r="E72" s="3">
        <v>27.272727272727273</v>
      </c>
      <c r="F72" s="49"/>
    </row>
    <row r="73" spans="1:9" ht="24.95" customHeight="1" x14ac:dyDescent="0.25">
      <c r="A73" s="2">
        <v>63</v>
      </c>
      <c r="B73" s="4">
        <v>170804130347</v>
      </c>
      <c r="C73" s="3">
        <v>28.888888888888889</v>
      </c>
      <c r="D73" s="3"/>
      <c r="E73" s="3">
        <v>34.545454545454547</v>
      </c>
      <c r="F73" s="49"/>
    </row>
    <row r="74" spans="1:9" ht="24.95" customHeight="1" x14ac:dyDescent="0.25">
      <c r="A74" s="2">
        <v>64</v>
      </c>
      <c r="B74" s="4">
        <v>170804130348</v>
      </c>
      <c r="C74" s="3">
        <v>30</v>
      </c>
      <c r="D74" s="3"/>
      <c r="E74" s="3">
        <v>30</v>
      </c>
      <c r="F74" s="49"/>
    </row>
    <row r="75" spans="1:9" ht="24.95" customHeight="1" x14ac:dyDescent="0.25">
      <c r="A75" s="2">
        <v>65</v>
      </c>
      <c r="B75" s="4">
        <v>170804130349</v>
      </c>
      <c r="C75" s="3">
        <v>28.888888888888889</v>
      </c>
      <c r="D75" s="3"/>
      <c r="E75" s="3">
        <v>32.727272727272727</v>
      </c>
      <c r="F75" s="49"/>
    </row>
    <row r="76" spans="1:9" ht="24.95" customHeight="1" x14ac:dyDescent="0.25">
      <c r="A76" s="2">
        <v>66</v>
      </c>
      <c r="B76" s="4">
        <v>170804130350</v>
      </c>
      <c r="C76" s="3">
        <v>42.222222222222221</v>
      </c>
      <c r="D76" s="3"/>
      <c r="E76" s="3">
        <v>38.18181818181818</v>
      </c>
      <c r="F76" s="49"/>
    </row>
    <row r="77" spans="1:9" ht="24.95" customHeight="1" x14ac:dyDescent="0.25">
      <c r="A77" s="2">
        <v>67</v>
      </c>
      <c r="B77" s="4">
        <v>170804130351</v>
      </c>
      <c r="C77" s="3">
        <v>24.444444444444443</v>
      </c>
      <c r="D77" s="3"/>
      <c r="E77" s="3">
        <v>31.818181818181817</v>
      </c>
      <c r="F77" s="49"/>
    </row>
    <row r="78" spans="1:9" ht="24.95" customHeight="1" x14ac:dyDescent="0.25">
      <c r="A78" s="2">
        <v>68</v>
      </c>
      <c r="B78" s="4">
        <v>170804130352</v>
      </c>
      <c r="C78" s="3">
        <v>24.444444444444443</v>
      </c>
      <c r="D78" s="3"/>
      <c r="E78" s="3">
        <v>31.818181818181817</v>
      </c>
      <c r="F78" s="49"/>
    </row>
    <row r="79" spans="1:9" ht="24.95" customHeight="1" x14ac:dyDescent="0.25">
      <c r="A79" s="2">
        <v>69</v>
      </c>
      <c r="B79" s="4">
        <v>170804130353</v>
      </c>
      <c r="C79" s="3">
        <v>26.666666666666668</v>
      </c>
      <c r="D79" s="3"/>
      <c r="E79" s="3">
        <v>31.818181818181817</v>
      </c>
      <c r="F79" s="49"/>
      <c r="G79" s="5"/>
    </row>
    <row r="80" spans="1:9" ht="24.95" customHeight="1" x14ac:dyDescent="0.25">
      <c r="A80" s="2">
        <v>70</v>
      </c>
      <c r="B80" s="4">
        <v>170804130354</v>
      </c>
      <c r="C80" s="3">
        <v>23.333333333333332</v>
      </c>
      <c r="D80" s="112"/>
      <c r="E80" s="3">
        <v>37.272727272727273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170804130356</v>
      </c>
      <c r="C81" s="3">
        <v>33.333333333333336</v>
      </c>
      <c r="D81" s="112"/>
      <c r="E81" s="3">
        <v>37.272727272727273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170804130357</v>
      </c>
      <c r="C82" s="3">
        <v>24.444444444444443</v>
      </c>
      <c r="D82" s="3"/>
      <c r="E82" s="3">
        <v>34.545454545454547</v>
      </c>
      <c r="F82" s="49"/>
      <c r="G82" s="5"/>
      <c r="H82"/>
      <c r="I82"/>
    </row>
    <row r="83" spans="1:23" x14ac:dyDescent="0.25">
      <c r="A83" s="2">
        <v>73</v>
      </c>
      <c r="B83" s="4">
        <v>170804130358</v>
      </c>
      <c r="C83" s="3">
        <v>25.555555555555557</v>
      </c>
      <c r="D83" s="5"/>
      <c r="E83" s="3">
        <v>32.727272727272727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170804130359</v>
      </c>
      <c r="C84" s="3">
        <v>34.444444444444443</v>
      </c>
      <c r="D84" s="115"/>
      <c r="E84" s="3">
        <v>38.18181818181818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170804130360</v>
      </c>
      <c r="C85" s="3">
        <v>34.444444444444443</v>
      </c>
      <c r="D85" s="5"/>
      <c r="E85" s="3">
        <v>33.636363636363633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170804130361</v>
      </c>
      <c r="C86" s="3">
        <v>23.333333333333332</v>
      </c>
      <c r="D86" s="116"/>
      <c r="E86" s="3">
        <v>32.727272727272727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170804130362</v>
      </c>
      <c r="C87" s="3">
        <v>34.444444444444443</v>
      </c>
      <c r="D87" s="5"/>
      <c r="E87" s="3">
        <v>38.18181818181818</v>
      </c>
      <c r="F87" s="5"/>
      <c r="G87" s="5"/>
      <c r="H87"/>
      <c r="I87"/>
    </row>
    <row r="88" spans="1:23" x14ac:dyDescent="0.25">
      <c r="A88" s="2">
        <v>78</v>
      </c>
      <c r="B88" s="4">
        <v>170804130363</v>
      </c>
      <c r="C88" s="3">
        <v>30</v>
      </c>
      <c r="D88" s="5"/>
      <c r="E88" s="3">
        <v>30</v>
      </c>
      <c r="F88" s="5"/>
      <c r="G88" s="5"/>
      <c r="H88"/>
      <c r="I88"/>
    </row>
    <row r="89" spans="1:23" x14ac:dyDescent="0.25">
      <c r="A89" s="2">
        <v>79</v>
      </c>
      <c r="B89" s="4">
        <v>170804130364</v>
      </c>
      <c r="C89" s="3">
        <v>28.888888888888889</v>
      </c>
      <c r="D89" s="5"/>
      <c r="E89" s="3">
        <v>30</v>
      </c>
      <c r="F89" s="5"/>
      <c r="G89" s="5"/>
      <c r="H89"/>
      <c r="I89"/>
    </row>
    <row r="90" spans="1:23" x14ac:dyDescent="0.25">
      <c r="A90" s="2">
        <v>80</v>
      </c>
      <c r="B90" s="4">
        <v>170804130365</v>
      </c>
      <c r="C90" s="3">
        <v>33.333333333333336</v>
      </c>
      <c r="D90" s="5"/>
      <c r="E90" s="3">
        <v>30</v>
      </c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8BDF-94B4-4569-A085-5F496D84FBE2}">
  <dimension ref="A1:W291"/>
  <sheetViews>
    <sheetView zoomScale="85" zoomScaleNormal="85" workbookViewId="0">
      <selection activeCell="K9" sqref="K9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168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169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170</v>
      </c>
      <c r="B5" s="173"/>
      <c r="C5" s="173"/>
      <c r="D5" s="173"/>
      <c r="E5" s="174"/>
      <c r="F5" s="69"/>
      <c r="G5" s="26" t="s">
        <v>38</v>
      </c>
      <c r="H5" s="40">
        <f>D12</f>
        <v>26.666666666666668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1.4814814814814816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14.074074074074074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  <c r="U10" s="21"/>
      <c r="V10" s="21"/>
    </row>
    <row r="11" spans="1:23" ht="24.95" customHeight="1" x14ac:dyDescent="0.25">
      <c r="A11" s="2">
        <v>1</v>
      </c>
      <c r="B11" s="4">
        <v>170804130012</v>
      </c>
      <c r="C11" s="3">
        <v>22.222222222222221</v>
      </c>
      <c r="D11" s="3">
        <f>COUNTIF(C11:C145,"&gt;="&amp;D10)</f>
        <v>36</v>
      </c>
      <c r="E11" s="3">
        <v>3.0769230769230771</v>
      </c>
      <c r="F11" s="95">
        <f>COUNTIF(E11:E145,"&gt;="&amp;F10)</f>
        <v>2</v>
      </c>
      <c r="G11" s="108" t="s">
        <v>5</v>
      </c>
      <c r="H11" s="26">
        <v>3</v>
      </c>
      <c r="I11" s="26">
        <v>2</v>
      </c>
      <c r="J11" s="26">
        <v>1</v>
      </c>
      <c r="K11" s="26"/>
      <c r="L11" s="26"/>
      <c r="M11" s="26"/>
      <c r="N11" s="26">
        <v>3</v>
      </c>
      <c r="O11" s="26"/>
      <c r="P11" s="26">
        <v>2</v>
      </c>
      <c r="Q11" s="26">
        <v>2</v>
      </c>
      <c r="R11" s="26"/>
      <c r="S11" s="26"/>
      <c r="T11" s="26">
        <v>2</v>
      </c>
      <c r="U11" s="123"/>
      <c r="V11" s="123"/>
    </row>
    <row r="12" spans="1:23" ht="24.95" customHeight="1" x14ac:dyDescent="0.25">
      <c r="A12" s="2">
        <v>2</v>
      </c>
      <c r="B12" s="4">
        <v>170804130017</v>
      </c>
      <c r="C12" s="3">
        <v>23.333333333333332</v>
      </c>
      <c r="D12" s="96">
        <f>(36/135)*100</f>
        <v>26.666666666666668</v>
      </c>
      <c r="E12" s="3">
        <v>1.5384615384615385</v>
      </c>
      <c r="F12" s="97">
        <f>(2/135)*100</f>
        <v>1.4814814814814816</v>
      </c>
      <c r="G12" s="108" t="s">
        <v>4</v>
      </c>
      <c r="H12" s="16">
        <v>1</v>
      </c>
      <c r="I12" s="16">
        <v>2</v>
      </c>
      <c r="J12" s="26"/>
      <c r="K12" s="26"/>
      <c r="L12" s="26">
        <v>1</v>
      </c>
      <c r="M12" s="26">
        <v>1</v>
      </c>
      <c r="N12" s="26">
        <v>3</v>
      </c>
      <c r="O12" s="26">
        <v>1</v>
      </c>
      <c r="P12" s="26">
        <v>2</v>
      </c>
      <c r="Q12" s="26">
        <v>1</v>
      </c>
      <c r="R12" s="26">
        <v>1</v>
      </c>
      <c r="S12" s="26"/>
      <c r="T12" s="26">
        <v>2</v>
      </c>
      <c r="U12" s="124"/>
      <c r="V12" s="124"/>
    </row>
    <row r="13" spans="1:23" ht="24.95" customHeight="1" x14ac:dyDescent="0.25">
      <c r="A13" s="2">
        <v>3</v>
      </c>
      <c r="B13" s="4">
        <v>170804130021</v>
      </c>
      <c r="C13" s="3">
        <v>26.666666666666668</v>
      </c>
      <c r="D13" s="3"/>
      <c r="E13" s="3">
        <v>10</v>
      </c>
      <c r="F13" s="109"/>
      <c r="G13" s="108" t="s">
        <v>3</v>
      </c>
      <c r="H13" s="16">
        <v>1</v>
      </c>
      <c r="I13" s="16">
        <v>2</v>
      </c>
      <c r="J13" s="26">
        <v>2</v>
      </c>
      <c r="K13" s="26">
        <v>2</v>
      </c>
      <c r="L13" s="26">
        <v>1</v>
      </c>
      <c r="M13" s="26">
        <v>1</v>
      </c>
      <c r="N13" s="26">
        <v>2</v>
      </c>
      <c r="O13" s="26"/>
      <c r="P13" s="26">
        <v>2</v>
      </c>
      <c r="Q13" s="26"/>
      <c r="R13" s="26"/>
      <c r="S13" s="26">
        <v>1</v>
      </c>
      <c r="T13" s="26"/>
      <c r="U13" s="124"/>
      <c r="V13" s="124"/>
    </row>
    <row r="14" spans="1:23" ht="35.450000000000003" customHeight="1" x14ac:dyDescent="0.25">
      <c r="A14" s="2">
        <v>4</v>
      </c>
      <c r="B14" s="4">
        <v>170804130022</v>
      </c>
      <c r="C14" s="3">
        <v>23.333333333333332</v>
      </c>
      <c r="D14" s="3"/>
      <c r="E14" s="3">
        <v>5.384615384615385</v>
      </c>
      <c r="F14" s="109"/>
      <c r="G14" s="101" t="s">
        <v>2</v>
      </c>
      <c r="H14" s="59">
        <f>AVERAGE(H11:H13)</f>
        <v>1.6666666666666667</v>
      </c>
      <c r="I14" s="59">
        <f t="shared" ref="I14:T14" si="0">AVERAGE(I11:I13)</f>
        <v>2</v>
      </c>
      <c r="J14" s="59">
        <f t="shared" si="0"/>
        <v>1.5</v>
      </c>
      <c r="K14" s="59">
        <f t="shared" si="0"/>
        <v>2</v>
      </c>
      <c r="L14" s="59">
        <f t="shared" si="0"/>
        <v>1</v>
      </c>
      <c r="M14" s="59">
        <f t="shared" si="0"/>
        <v>1</v>
      </c>
      <c r="N14" s="59">
        <f t="shared" si="0"/>
        <v>2.6666666666666665</v>
      </c>
      <c r="O14" s="59">
        <f t="shared" si="0"/>
        <v>1</v>
      </c>
      <c r="P14" s="59">
        <f t="shared" si="0"/>
        <v>2</v>
      </c>
      <c r="Q14" s="59">
        <f t="shared" si="0"/>
        <v>1.5</v>
      </c>
      <c r="R14" s="59">
        <f t="shared" si="0"/>
        <v>1</v>
      </c>
      <c r="S14" s="59">
        <f t="shared" si="0"/>
        <v>1</v>
      </c>
      <c r="T14" s="59">
        <f t="shared" si="0"/>
        <v>2</v>
      </c>
      <c r="U14" s="59"/>
      <c r="V14" s="59"/>
    </row>
    <row r="15" spans="1:23" ht="38.1" customHeight="1" x14ac:dyDescent="0.25">
      <c r="A15" s="2">
        <v>5</v>
      </c>
      <c r="B15" s="4">
        <v>170804130027</v>
      </c>
      <c r="C15" s="3">
        <v>24.444444444444443</v>
      </c>
      <c r="D15" s="3"/>
      <c r="E15" s="3">
        <v>4.615384615384615</v>
      </c>
      <c r="F15" s="109"/>
      <c r="G15" s="102" t="s">
        <v>1</v>
      </c>
      <c r="H15" s="103">
        <f>(14.07*H14)/100</f>
        <v>0.23450000000000004</v>
      </c>
      <c r="I15" s="103">
        <f t="shared" ref="I15:T15" si="1">(14.07*I14)/100</f>
        <v>0.28139999999999998</v>
      </c>
      <c r="J15" s="103">
        <f t="shared" si="1"/>
        <v>0.21105000000000002</v>
      </c>
      <c r="K15" s="103">
        <f t="shared" si="1"/>
        <v>0.28139999999999998</v>
      </c>
      <c r="L15" s="103">
        <f t="shared" si="1"/>
        <v>0.14069999999999999</v>
      </c>
      <c r="M15" s="103">
        <f t="shared" si="1"/>
        <v>0.14069999999999999</v>
      </c>
      <c r="N15" s="103">
        <f t="shared" si="1"/>
        <v>0.37519999999999998</v>
      </c>
      <c r="O15" s="103">
        <f t="shared" si="1"/>
        <v>0.14069999999999999</v>
      </c>
      <c r="P15" s="103">
        <f t="shared" si="1"/>
        <v>0.28139999999999998</v>
      </c>
      <c r="Q15" s="103">
        <f t="shared" si="1"/>
        <v>0.21105000000000002</v>
      </c>
      <c r="R15" s="103">
        <f t="shared" si="1"/>
        <v>0.14069999999999999</v>
      </c>
      <c r="S15" s="103">
        <f t="shared" si="1"/>
        <v>0.14069999999999999</v>
      </c>
      <c r="T15" s="103">
        <f t="shared" si="1"/>
        <v>0.28139999999999998</v>
      </c>
      <c r="U15" s="103"/>
      <c r="V15" s="103"/>
    </row>
    <row r="16" spans="1:23" ht="24.95" customHeight="1" x14ac:dyDescent="0.25">
      <c r="A16" s="2">
        <v>6</v>
      </c>
      <c r="B16" s="4">
        <v>170804130031</v>
      </c>
      <c r="C16" s="3">
        <v>24.444444444444443</v>
      </c>
      <c r="D16" s="3"/>
      <c r="E16" s="3">
        <v>3.8461538461538463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170804130032</v>
      </c>
      <c r="C17" s="3">
        <v>24.444444444444443</v>
      </c>
      <c r="D17" s="3"/>
      <c r="E17" s="3">
        <v>6.9230769230769234</v>
      </c>
      <c r="F17" s="3"/>
    </row>
    <row r="18" spans="1:22" ht="24.95" customHeight="1" x14ac:dyDescent="0.25">
      <c r="A18" s="2">
        <v>8</v>
      </c>
      <c r="B18" s="4">
        <v>170804130033</v>
      </c>
      <c r="C18" s="3">
        <v>24.444444444444443</v>
      </c>
      <c r="D18" s="3"/>
      <c r="E18" s="3">
        <v>6.1538461538461542</v>
      </c>
      <c r="F18" s="49"/>
    </row>
    <row r="19" spans="1:22" ht="24.95" customHeight="1" x14ac:dyDescent="0.25">
      <c r="A19" s="2">
        <v>9</v>
      </c>
      <c r="B19" s="4">
        <v>170804130045</v>
      </c>
      <c r="C19" s="3">
        <v>24.444444444444443</v>
      </c>
      <c r="D19" s="3"/>
      <c r="E19" s="3">
        <v>5.384615384615385</v>
      </c>
      <c r="F19" s="49"/>
    </row>
    <row r="20" spans="1:22" ht="24.95" customHeight="1" x14ac:dyDescent="0.25">
      <c r="A20" s="2">
        <v>10</v>
      </c>
      <c r="B20" s="4">
        <v>170804130049</v>
      </c>
      <c r="C20" s="3">
        <v>22.222222222222221</v>
      </c>
      <c r="D20" s="3"/>
      <c r="E20" s="3">
        <v>3.8461538461538463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170804130052</v>
      </c>
      <c r="C21" s="3">
        <v>24.444444444444443</v>
      </c>
      <c r="D21" s="3"/>
      <c r="E21" s="3">
        <v>3.8461538461538463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170804130060</v>
      </c>
      <c r="C22" s="3">
        <v>38.888888888888886</v>
      </c>
      <c r="D22" s="3"/>
      <c r="E22" s="3">
        <v>24.615384615384617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170804130064</v>
      </c>
      <c r="C23" s="3">
        <v>24.444444444444443</v>
      </c>
      <c r="D23" s="3"/>
      <c r="E23" s="3">
        <v>10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170804130065</v>
      </c>
      <c r="C24" s="3">
        <v>22.222222222222221</v>
      </c>
      <c r="D24" s="3"/>
      <c r="E24" s="3">
        <v>0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170804130075</v>
      </c>
      <c r="C25" s="3">
        <v>25.555555555555557</v>
      </c>
      <c r="D25" s="112"/>
      <c r="E25" s="3">
        <v>6.9230769230769234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170804130077</v>
      </c>
      <c r="C26" s="3">
        <v>27.777777777777779</v>
      </c>
      <c r="D26" s="3"/>
      <c r="E26" s="3">
        <v>10.76923076923077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170804130079</v>
      </c>
      <c r="C27" s="3">
        <v>31.111111111111111</v>
      </c>
      <c r="D27" s="3"/>
      <c r="E27" s="3">
        <v>10.76923076923077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170804130080</v>
      </c>
      <c r="C28" s="3">
        <v>23.333333333333332</v>
      </c>
      <c r="D28" s="3"/>
      <c r="E28" s="3">
        <v>8.4615384615384617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170804130083</v>
      </c>
      <c r="C29" s="3">
        <v>22.222222222222221</v>
      </c>
      <c r="D29" s="3"/>
      <c r="E29" s="3">
        <v>6.9230769230769234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170804130086</v>
      </c>
      <c r="C30" s="3">
        <v>30</v>
      </c>
      <c r="D30" s="3"/>
      <c r="E30" s="3">
        <v>18.46153846153846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170804130093</v>
      </c>
      <c r="C31" s="3">
        <v>22.222222222222221</v>
      </c>
      <c r="D31" s="3"/>
      <c r="E31" s="3">
        <v>3.8461538461538463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170804130113</v>
      </c>
      <c r="C32" s="3">
        <v>24.444444444444443</v>
      </c>
      <c r="D32" s="3"/>
      <c r="E32" s="3">
        <v>3.8461538461538463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170804130118</v>
      </c>
      <c r="C33" s="3">
        <v>32.222222222222221</v>
      </c>
      <c r="D33" s="3"/>
      <c r="E33" s="3">
        <v>6.1538461538461542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170804130119</v>
      </c>
      <c r="C34" s="3">
        <v>42.222222222222221</v>
      </c>
      <c r="D34" s="3"/>
      <c r="E34" s="3">
        <v>10.76923076923077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170804130120</v>
      </c>
      <c r="C35" s="3">
        <v>33.333333333333336</v>
      </c>
      <c r="D35" s="3"/>
      <c r="E35" s="3">
        <v>8.4615384615384617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170804130123</v>
      </c>
      <c r="C36" s="3">
        <v>27.777777777777779</v>
      </c>
      <c r="D36" s="3"/>
      <c r="E36" s="3">
        <v>7.6923076923076925</v>
      </c>
      <c r="F36" s="49"/>
    </row>
    <row r="37" spans="1:23" ht="24.95" customHeight="1" x14ac:dyDescent="0.25">
      <c r="A37" s="2">
        <v>27</v>
      </c>
      <c r="B37" s="4">
        <v>170804130124</v>
      </c>
      <c r="C37" s="3">
        <v>22.222222222222221</v>
      </c>
      <c r="D37" s="3"/>
      <c r="E37" s="3">
        <v>1.5384615384615385</v>
      </c>
      <c r="F37" s="49"/>
    </row>
    <row r="38" spans="1:23" ht="24.95" customHeight="1" x14ac:dyDescent="0.25">
      <c r="A38" s="2">
        <v>28</v>
      </c>
      <c r="B38" s="4">
        <v>170804130127</v>
      </c>
      <c r="C38" s="3">
        <v>22.222222222222221</v>
      </c>
      <c r="D38" s="3"/>
      <c r="E38" s="3">
        <v>5.384615384615385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170804130131</v>
      </c>
      <c r="C39" s="3">
        <v>25.555555555555557</v>
      </c>
      <c r="D39" s="3"/>
      <c r="E39" s="3">
        <v>3.8461538461538463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170804130132</v>
      </c>
      <c r="C40" s="3">
        <v>22.222222222222221</v>
      </c>
      <c r="D40" s="3"/>
      <c r="E40" s="3">
        <v>4.615384615384615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170804130140</v>
      </c>
      <c r="C41" s="3">
        <v>34.444444444444443</v>
      </c>
      <c r="D41" s="3"/>
      <c r="E41" s="3">
        <v>14.615384615384615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170804130142</v>
      </c>
      <c r="C42" s="3">
        <v>24.444444444444443</v>
      </c>
      <c r="D42" s="3"/>
      <c r="E42" s="3">
        <v>7.6923076923076925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170804130143</v>
      </c>
      <c r="C43" s="3">
        <v>35.555555555555557</v>
      </c>
      <c r="D43" s="3"/>
      <c r="E43" s="3">
        <v>16.153846153846153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170804130144</v>
      </c>
      <c r="C44" s="3">
        <v>25.555555555555557</v>
      </c>
      <c r="D44" s="3"/>
      <c r="E44" s="3">
        <v>7.6923076923076925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170804130148</v>
      </c>
      <c r="C45" s="3">
        <v>22.222222222222221</v>
      </c>
      <c r="D45" s="3"/>
      <c r="E45" s="3">
        <v>3.0769230769230771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170804130149</v>
      </c>
      <c r="C46" s="3">
        <v>33.333333333333336</v>
      </c>
      <c r="D46" s="3"/>
      <c r="E46" s="3">
        <v>18.46153846153846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170804130151</v>
      </c>
      <c r="C47" s="3">
        <v>27.777777777777779</v>
      </c>
      <c r="D47" s="3"/>
      <c r="E47" s="3">
        <v>7.6923076923076925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170804130157</v>
      </c>
      <c r="C48" s="3">
        <v>26.666666666666668</v>
      </c>
      <c r="D48" s="3"/>
      <c r="E48" s="3">
        <v>13.076923076923077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170804130158</v>
      </c>
      <c r="C49" s="3">
        <v>22.222222222222221</v>
      </c>
      <c r="D49" s="3"/>
      <c r="E49" s="3">
        <v>0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170804130159</v>
      </c>
      <c r="C50" s="3">
        <v>25.555555555555557</v>
      </c>
      <c r="D50" s="3"/>
      <c r="E50" s="3">
        <v>17.692307692307693</v>
      </c>
      <c r="F50" s="49"/>
    </row>
    <row r="51" spans="1:22" ht="24.95" customHeight="1" x14ac:dyDescent="0.25">
      <c r="A51" s="2">
        <v>41</v>
      </c>
      <c r="B51" s="4">
        <v>170804130163</v>
      </c>
      <c r="C51" s="3">
        <v>27.777777777777779</v>
      </c>
      <c r="D51" s="3"/>
      <c r="E51" s="3">
        <v>12.307692307692308</v>
      </c>
      <c r="F51" s="49"/>
    </row>
    <row r="52" spans="1:22" ht="24.95" customHeight="1" x14ac:dyDescent="0.25">
      <c r="A52" s="2">
        <v>42</v>
      </c>
      <c r="B52" s="4">
        <v>170804130172</v>
      </c>
      <c r="C52" s="3">
        <v>35.555555555555557</v>
      </c>
      <c r="D52" s="112"/>
      <c r="E52" s="3">
        <v>14.615384615384615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170804130174</v>
      </c>
      <c r="C53" s="3">
        <v>32.222222222222221</v>
      </c>
      <c r="D53" s="112"/>
      <c r="E53" s="3">
        <v>13.846153846153847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170804130178</v>
      </c>
      <c r="C54" s="3">
        <v>22.222222222222221</v>
      </c>
      <c r="D54" s="3"/>
      <c r="E54" s="3">
        <v>3.0769230769230771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170804130179</v>
      </c>
      <c r="C55" s="3">
        <v>24.444444444444443</v>
      </c>
      <c r="D55" s="3"/>
      <c r="E55" s="3">
        <v>3.0769230769230771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170804130187</v>
      </c>
      <c r="C56" s="3">
        <v>23.333333333333332</v>
      </c>
      <c r="D56" s="3"/>
      <c r="E56" s="3">
        <v>3.0769230769230771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170804130192</v>
      </c>
      <c r="C57" s="3">
        <v>30</v>
      </c>
      <c r="D57" s="3"/>
      <c r="E57" s="3">
        <v>3.0769230769230771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170804130196</v>
      </c>
      <c r="C58" s="3">
        <v>23.333333333333332</v>
      </c>
      <c r="D58" s="3"/>
      <c r="E58" s="3">
        <v>6.9230769230769234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170804130197</v>
      </c>
      <c r="C59" s="3">
        <v>22.222222222222221</v>
      </c>
      <c r="D59" s="3"/>
      <c r="E59" s="3">
        <v>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170804130198</v>
      </c>
      <c r="C60" s="3">
        <v>26.666666666666668</v>
      </c>
      <c r="D60" s="3"/>
      <c r="E60" s="3">
        <v>8.4615384615384617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170804130199</v>
      </c>
      <c r="C61" s="3">
        <v>30</v>
      </c>
      <c r="D61" s="3"/>
      <c r="E61" s="3">
        <v>15.384615384615385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170804130204</v>
      </c>
      <c r="C62" s="3">
        <v>40</v>
      </c>
      <c r="D62" s="3"/>
      <c r="E62" s="3">
        <v>23.076923076923077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170804130205</v>
      </c>
      <c r="C63" s="3">
        <v>24.444444444444443</v>
      </c>
      <c r="D63" s="3"/>
      <c r="E63" s="3">
        <v>0</v>
      </c>
      <c r="F63" s="49"/>
    </row>
    <row r="64" spans="1:22" ht="24.95" customHeight="1" x14ac:dyDescent="0.25">
      <c r="A64" s="2">
        <v>54</v>
      </c>
      <c r="B64" s="4">
        <v>170804130206</v>
      </c>
      <c r="C64" s="3">
        <v>23.333333333333332</v>
      </c>
      <c r="D64" s="3"/>
      <c r="E64" s="3">
        <v>3.0769230769230771</v>
      </c>
      <c r="F64" s="49"/>
    </row>
    <row r="65" spans="1:9" ht="24.95" customHeight="1" x14ac:dyDescent="0.25">
      <c r="A65" s="2">
        <v>55</v>
      </c>
      <c r="B65" s="4">
        <v>170804130211</v>
      </c>
      <c r="C65" s="3">
        <v>25.555555555555557</v>
      </c>
      <c r="D65" s="3"/>
      <c r="E65" s="3">
        <v>18.46153846153846</v>
      </c>
      <c r="F65" s="49"/>
    </row>
    <row r="66" spans="1:9" ht="24.95" customHeight="1" x14ac:dyDescent="0.25">
      <c r="A66" s="2">
        <v>56</v>
      </c>
      <c r="B66" s="4">
        <v>170804130214</v>
      </c>
      <c r="C66" s="3">
        <v>27.777777777777779</v>
      </c>
      <c r="D66" s="3"/>
      <c r="E66" s="3">
        <v>4.615384615384615</v>
      </c>
      <c r="F66" s="49"/>
    </row>
    <row r="67" spans="1:9" ht="24.95" customHeight="1" x14ac:dyDescent="0.25">
      <c r="A67" s="2">
        <v>57</v>
      </c>
      <c r="B67" s="4">
        <v>170804130221</v>
      </c>
      <c r="C67" s="3">
        <v>33.333333333333336</v>
      </c>
      <c r="D67" s="3"/>
      <c r="E67" s="3">
        <v>13.076923076923077</v>
      </c>
      <c r="F67" s="49"/>
    </row>
    <row r="68" spans="1:9" ht="24.95" customHeight="1" x14ac:dyDescent="0.25">
      <c r="A68" s="2">
        <v>58</v>
      </c>
      <c r="B68" s="4">
        <v>170804130228</v>
      </c>
      <c r="C68" s="3">
        <v>24.444444444444443</v>
      </c>
      <c r="D68" s="3"/>
      <c r="E68" s="3">
        <v>7.6923076923076925</v>
      </c>
      <c r="F68" s="49"/>
    </row>
    <row r="69" spans="1:9" ht="24.95" customHeight="1" x14ac:dyDescent="0.25">
      <c r="A69" s="2">
        <v>59</v>
      </c>
      <c r="B69" s="4">
        <v>170804130239</v>
      </c>
      <c r="C69" s="3">
        <v>24.444444444444443</v>
      </c>
      <c r="D69" s="3"/>
      <c r="E69" s="3">
        <v>6.1538461538461542</v>
      </c>
      <c r="F69" s="49"/>
    </row>
    <row r="70" spans="1:9" ht="24.95" customHeight="1" x14ac:dyDescent="0.25">
      <c r="A70" s="2">
        <v>60</v>
      </c>
      <c r="B70" s="4">
        <v>170804130240</v>
      </c>
      <c r="C70" s="3">
        <v>0</v>
      </c>
      <c r="D70" s="3"/>
      <c r="E70" s="3">
        <v>0</v>
      </c>
      <c r="F70" s="49"/>
    </row>
    <row r="71" spans="1:9" ht="24.95" customHeight="1" x14ac:dyDescent="0.25">
      <c r="A71" s="2">
        <v>61</v>
      </c>
      <c r="B71" s="4">
        <v>170804130241</v>
      </c>
      <c r="C71" s="3">
        <v>27.777777777777779</v>
      </c>
      <c r="D71" s="3"/>
      <c r="E71" s="3">
        <v>0</v>
      </c>
      <c r="F71" s="49"/>
    </row>
    <row r="72" spans="1:9" ht="24.95" customHeight="1" x14ac:dyDescent="0.25">
      <c r="A72" s="2">
        <v>62</v>
      </c>
      <c r="B72" s="4">
        <v>170804130245</v>
      </c>
      <c r="C72" s="3">
        <v>35.555555555555557</v>
      </c>
      <c r="D72" s="3"/>
      <c r="E72" s="3">
        <v>13.076923076923077</v>
      </c>
      <c r="F72" s="49"/>
    </row>
    <row r="73" spans="1:9" ht="24.95" customHeight="1" x14ac:dyDescent="0.25">
      <c r="A73" s="2">
        <v>63</v>
      </c>
      <c r="B73" s="4">
        <v>170804130246</v>
      </c>
      <c r="C73" s="3">
        <v>23.333333333333332</v>
      </c>
      <c r="D73" s="3"/>
      <c r="E73" s="3">
        <v>0</v>
      </c>
      <c r="F73" s="49"/>
    </row>
    <row r="74" spans="1:9" ht="24.95" customHeight="1" x14ac:dyDescent="0.25">
      <c r="A74" s="2">
        <v>64</v>
      </c>
      <c r="B74" s="4">
        <v>170804130247</v>
      </c>
      <c r="C74" s="3">
        <v>22.222222222222221</v>
      </c>
      <c r="D74" s="3"/>
      <c r="E74" s="3">
        <v>1.5384615384615385</v>
      </c>
      <c r="F74" s="49"/>
    </row>
    <row r="75" spans="1:9" ht="24.95" customHeight="1" x14ac:dyDescent="0.25">
      <c r="A75" s="2">
        <v>65</v>
      </c>
      <c r="B75" s="4">
        <v>170804130250</v>
      </c>
      <c r="C75" s="3">
        <v>23.333333333333332</v>
      </c>
      <c r="D75" s="3"/>
      <c r="E75" s="3">
        <v>0</v>
      </c>
      <c r="F75" s="49"/>
    </row>
    <row r="76" spans="1:9" ht="24.95" customHeight="1" x14ac:dyDescent="0.25">
      <c r="A76" s="2">
        <v>66</v>
      </c>
      <c r="B76" s="4">
        <v>170804130251</v>
      </c>
      <c r="C76" s="3">
        <v>25.555555555555557</v>
      </c>
      <c r="D76" s="3"/>
      <c r="E76" s="3">
        <v>10.76923076923077</v>
      </c>
      <c r="F76" s="49"/>
    </row>
    <row r="77" spans="1:9" ht="24.95" customHeight="1" x14ac:dyDescent="0.25">
      <c r="A77" s="2">
        <v>67</v>
      </c>
      <c r="B77" s="4">
        <v>170804130253</v>
      </c>
      <c r="C77" s="3">
        <v>24.444444444444443</v>
      </c>
      <c r="D77" s="3"/>
      <c r="E77" s="3">
        <v>9.2307692307692299</v>
      </c>
      <c r="F77" s="49"/>
    </row>
    <row r="78" spans="1:9" ht="24.95" customHeight="1" x14ac:dyDescent="0.25">
      <c r="A78" s="2">
        <v>68</v>
      </c>
      <c r="B78" s="4">
        <v>170804130254</v>
      </c>
      <c r="C78" s="3">
        <v>31.111111111111111</v>
      </c>
      <c r="D78" s="3"/>
      <c r="E78" s="3">
        <v>6.1538461538461542</v>
      </c>
      <c r="F78" s="49"/>
    </row>
    <row r="79" spans="1:9" ht="24.95" customHeight="1" x14ac:dyDescent="0.25">
      <c r="A79" s="2">
        <v>69</v>
      </c>
      <c r="B79" s="4">
        <v>170804130255</v>
      </c>
      <c r="C79" s="3">
        <v>28.888888888888889</v>
      </c>
      <c r="D79" s="3"/>
      <c r="E79" s="3">
        <v>12.307692307692308</v>
      </c>
      <c r="F79" s="49"/>
      <c r="G79" s="5"/>
    </row>
    <row r="80" spans="1:9" ht="24.95" customHeight="1" x14ac:dyDescent="0.25">
      <c r="A80" s="2">
        <v>70</v>
      </c>
      <c r="B80" s="4">
        <v>170804130257</v>
      </c>
      <c r="C80" s="3">
        <v>25.555555555555557</v>
      </c>
      <c r="D80" s="112"/>
      <c r="E80" s="3">
        <v>6.1538461538461542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170804130258</v>
      </c>
      <c r="C81" s="3">
        <v>36.666666666666664</v>
      </c>
      <c r="D81" s="112"/>
      <c r="E81" s="3">
        <v>23.846153846153847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170804130259</v>
      </c>
      <c r="C82" s="3">
        <v>26.666666666666668</v>
      </c>
      <c r="D82" s="3"/>
      <c r="E82" s="3">
        <v>5.384615384615385</v>
      </c>
      <c r="F82" s="49"/>
      <c r="G82" s="5"/>
      <c r="H82"/>
      <c r="I82"/>
    </row>
    <row r="83" spans="1:23" x14ac:dyDescent="0.25">
      <c r="A83" s="2">
        <v>73</v>
      </c>
      <c r="B83" s="4">
        <v>170804130260</v>
      </c>
      <c r="C83" s="3">
        <v>28.888888888888889</v>
      </c>
      <c r="D83" s="5"/>
      <c r="E83" s="3">
        <v>5.384615384615385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170804130262</v>
      </c>
      <c r="C84" s="3">
        <v>31.111111111111111</v>
      </c>
      <c r="D84" s="115"/>
      <c r="E84" s="3">
        <v>5.384615384615385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170804130263</v>
      </c>
      <c r="C85" s="3">
        <v>31.111111111111111</v>
      </c>
      <c r="D85" s="5"/>
      <c r="E85" s="3">
        <v>8.4615384615384617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170804130266</v>
      </c>
      <c r="C86" s="3">
        <v>22.222222222222221</v>
      </c>
      <c r="D86" s="116"/>
      <c r="E86" s="3">
        <v>3.0769230769230771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170804130267</v>
      </c>
      <c r="C87" s="3">
        <v>38.888888888888886</v>
      </c>
      <c r="D87" s="5"/>
      <c r="E87" s="3">
        <v>18.46153846153846</v>
      </c>
      <c r="F87" s="5"/>
      <c r="G87" s="5"/>
      <c r="H87"/>
      <c r="I87"/>
    </row>
    <row r="88" spans="1:23" x14ac:dyDescent="0.25">
      <c r="A88" s="2">
        <v>78</v>
      </c>
      <c r="B88" s="4">
        <v>170804130270</v>
      </c>
      <c r="C88" s="3">
        <v>22.222222222222221</v>
      </c>
      <c r="D88" s="5"/>
      <c r="E88" s="3">
        <v>10.76923076923077</v>
      </c>
      <c r="F88" s="5"/>
      <c r="G88" s="5"/>
      <c r="H88"/>
      <c r="I88"/>
    </row>
    <row r="89" spans="1:23" x14ac:dyDescent="0.25">
      <c r="A89" s="2">
        <v>79</v>
      </c>
      <c r="B89" s="4">
        <v>170804130271</v>
      </c>
      <c r="C89" s="3">
        <v>40</v>
      </c>
      <c r="D89" s="5"/>
      <c r="E89" s="3">
        <v>26.923076923076923</v>
      </c>
      <c r="F89" s="5"/>
      <c r="G89" s="5"/>
      <c r="H89"/>
      <c r="I89"/>
    </row>
    <row r="90" spans="1:23" x14ac:dyDescent="0.25">
      <c r="A90" s="2">
        <v>80</v>
      </c>
      <c r="B90" s="4">
        <v>170804130272</v>
      </c>
      <c r="C90" s="3">
        <v>23.333333333333332</v>
      </c>
      <c r="D90" s="5"/>
      <c r="E90" s="3">
        <v>10.76923076923077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170804130274</v>
      </c>
      <c r="C91" s="3">
        <v>27.777777777777779</v>
      </c>
      <c r="D91" s="5"/>
      <c r="E91" s="3">
        <v>6.1538461538461542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170804130275</v>
      </c>
      <c r="C92" s="3">
        <v>25.555555555555557</v>
      </c>
      <c r="D92" s="5"/>
      <c r="E92" s="3">
        <v>2.3076923076923075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170804130276</v>
      </c>
      <c r="C93" s="3">
        <v>24.444444444444443</v>
      </c>
      <c r="D93" s="5"/>
      <c r="E93" s="3">
        <v>11.538461538461538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170804130277</v>
      </c>
      <c r="C94" s="3">
        <v>23.333333333333332</v>
      </c>
      <c r="D94" s="5"/>
      <c r="E94" s="3">
        <v>8.4615384615384617</v>
      </c>
      <c r="F94" s="5"/>
      <c r="G94" s="5"/>
      <c r="H94"/>
      <c r="I94"/>
    </row>
    <row r="95" spans="1:23" x14ac:dyDescent="0.25">
      <c r="A95" s="2">
        <v>85</v>
      </c>
      <c r="B95" s="4">
        <v>170804130279</v>
      </c>
      <c r="C95" s="3">
        <v>23.333333333333332</v>
      </c>
      <c r="D95" s="5"/>
      <c r="E95" s="3">
        <v>5.384615384615385</v>
      </c>
      <c r="F95" s="5"/>
      <c r="G95" s="5"/>
      <c r="H95"/>
      <c r="I95"/>
    </row>
    <row r="96" spans="1:23" x14ac:dyDescent="0.25">
      <c r="A96" s="2">
        <v>86</v>
      </c>
      <c r="B96" s="4">
        <v>170804130284</v>
      </c>
      <c r="C96" s="3">
        <v>38.888888888888886</v>
      </c>
      <c r="D96" s="5"/>
      <c r="E96" s="3">
        <v>25.384615384615383</v>
      </c>
      <c r="F96" s="5"/>
      <c r="G96" s="5"/>
      <c r="H96"/>
      <c r="I96"/>
    </row>
    <row r="97" spans="1:23" x14ac:dyDescent="0.25">
      <c r="A97" s="2">
        <v>87</v>
      </c>
      <c r="B97" s="4">
        <v>170804130293</v>
      </c>
      <c r="C97" s="3">
        <v>24.444444444444443</v>
      </c>
      <c r="D97" s="5"/>
      <c r="E97" s="3">
        <v>6.9230769230769234</v>
      </c>
      <c r="F97" s="5"/>
      <c r="G97" s="5"/>
      <c r="H97"/>
      <c r="I97"/>
    </row>
    <row r="98" spans="1:23" x14ac:dyDescent="0.25">
      <c r="A98" s="2">
        <v>88</v>
      </c>
      <c r="B98" s="4">
        <v>170804130294</v>
      </c>
      <c r="C98" s="3">
        <v>22.222222222222221</v>
      </c>
      <c r="D98" s="5"/>
      <c r="E98" s="3">
        <v>0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170804130299</v>
      </c>
      <c r="C99" s="3">
        <v>28.888888888888889</v>
      </c>
      <c r="D99" s="5"/>
      <c r="E99" s="3">
        <v>8.4615384615384617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170804130300</v>
      </c>
      <c r="C100" s="3">
        <v>38.888888888888886</v>
      </c>
      <c r="D100" s="5"/>
      <c r="E100" s="3">
        <v>10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170804130301</v>
      </c>
      <c r="C101" s="3">
        <v>22.222222222222221</v>
      </c>
      <c r="D101" s="5"/>
      <c r="E101" s="3">
        <v>0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170804130302</v>
      </c>
      <c r="C102" s="3">
        <v>22.222222222222221</v>
      </c>
      <c r="D102" s="5"/>
      <c r="E102" s="3">
        <v>5.384615384615385</v>
      </c>
      <c r="F102" s="5"/>
      <c r="G102" s="5"/>
      <c r="H102"/>
      <c r="I102"/>
    </row>
    <row r="103" spans="1:23" x14ac:dyDescent="0.25">
      <c r="A103" s="2">
        <v>93</v>
      </c>
      <c r="B103" s="4">
        <v>170804130303</v>
      </c>
      <c r="C103" s="3">
        <v>27.777777777777779</v>
      </c>
      <c r="E103" s="3">
        <v>5.384615384615385</v>
      </c>
      <c r="G103" s="5"/>
      <c r="H103"/>
      <c r="I103"/>
    </row>
    <row r="104" spans="1:23" x14ac:dyDescent="0.25">
      <c r="A104" s="2">
        <v>94</v>
      </c>
      <c r="B104" s="4">
        <v>170804130304</v>
      </c>
      <c r="C104" s="3">
        <v>37.777777777777779</v>
      </c>
      <c r="E104" s="3">
        <v>28.46153846153846</v>
      </c>
      <c r="H104"/>
      <c r="I104"/>
    </row>
    <row r="105" spans="1:23" x14ac:dyDescent="0.25">
      <c r="A105" s="2">
        <v>95</v>
      </c>
      <c r="B105" s="4">
        <v>170804130306</v>
      </c>
      <c r="C105" s="3">
        <v>25.555555555555557</v>
      </c>
      <c r="E105" s="3">
        <v>9.2307692307692299</v>
      </c>
    </row>
    <row r="106" spans="1:23" x14ac:dyDescent="0.25">
      <c r="A106" s="2">
        <v>96</v>
      </c>
      <c r="B106" s="4">
        <v>170804130308</v>
      </c>
      <c r="C106" s="3">
        <v>32.222222222222221</v>
      </c>
      <c r="E106" s="3">
        <v>5.384615384615385</v>
      </c>
    </row>
    <row r="107" spans="1:23" x14ac:dyDescent="0.25">
      <c r="A107" s="2">
        <v>97</v>
      </c>
      <c r="B107" s="4">
        <v>170804130309</v>
      </c>
      <c r="C107" s="3">
        <v>31.111111111111111</v>
      </c>
      <c r="E107" s="3">
        <v>10.76923076923077</v>
      </c>
    </row>
    <row r="108" spans="1:23" x14ac:dyDescent="0.25">
      <c r="A108" s="2">
        <v>98</v>
      </c>
      <c r="B108" s="4">
        <v>170804130310</v>
      </c>
      <c r="C108" s="3">
        <v>28.888888888888889</v>
      </c>
      <c r="E108" s="3">
        <v>10</v>
      </c>
    </row>
    <row r="109" spans="1:23" x14ac:dyDescent="0.25">
      <c r="A109" s="2">
        <v>99</v>
      </c>
      <c r="B109" s="4">
        <v>170804130311</v>
      </c>
      <c r="C109" s="3">
        <v>23.333333333333332</v>
      </c>
      <c r="E109" s="3">
        <v>10.76923076923077</v>
      </c>
    </row>
    <row r="110" spans="1:23" x14ac:dyDescent="0.25">
      <c r="A110" s="2">
        <v>100</v>
      </c>
      <c r="B110" s="4">
        <v>170804130312</v>
      </c>
      <c r="C110" s="3">
        <v>22.222222222222221</v>
      </c>
      <c r="E110" s="3">
        <v>9.2307692307692299</v>
      </c>
    </row>
    <row r="111" spans="1:23" x14ac:dyDescent="0.25">
      <c r="A111" s="2">
        <v>101</v>
      </c>
      <c r="B111" s="4">
        <v>170804130313</v>
      </c>
      <c r="C111" s="3">
        <v>22.222222222222221</v>
      </c>
      <c r="E111" s="3">
        <v>3.0769230769230771</v>
      </c>
    </row>
    <row r="112" spans="1:23" x14ac:dyDescent="0.25">
      <c r="A112" s="2">
        <v>102</v>
      </c>
      <c r="B112" s="4">
        <v>170804130314</v>
      </c>
      <c r="C112" s="3">
        <v>33.333333333333336</v>
      </c>
      <c r="E112" s="3">
        <v>10</v>
      </c>
    </row>
    <row r="113" spans="1:5" x14ac:dyDescent="0.25">
      <c r="A113" s="2">
        <v>103</v>
      </c>
      <c r="B113" s="4">
        <v>170804130315</v>
      </c>
      <c r="C113" s="3">
        <v>22.222222222222221</v>
      </c>
      <c r="E113" s="3">
        <v>1.5384615384615385</v>
      </c>
    </row>
    <row r="114" spans="1:5" x14ac:dyDescent="0.25">
      <c r="A114" s="2">
        <v>104</v>
      </c>
      <c r="B114" s="4">
        <v>170804130318</v>
      </c>
      <c r="C114" s="3">
        <v>23.333333333333332</v>
      </c>
      <c r="E114" s="3">
        <v>5.384615384615385</v>
      </c>
    </row>
    <row r="115" spans="1:5" x14ac:dyDescent="0.25">
      <c r="A115" s="2">
        <v>105</v>
      </c>
      <c r="B115" s="4">
        <v>170804130319</v>
      </c>
      <c r="C115" s="3">
        <v>27.777777777777779</v>
      </c>
      <c r="E115" s="3">
        <v>10</v>
      </c>
    </row>
    <row r="116" spans="1:5" x14ac:dyDescent="0.25">
      <c r="A116" s="2">
        <v>106</v>
      </c>
      <c r="B116" s="4">
        <v>170804130322</v>
      </c>
      <c r="C116" s="3">
        <v>32.222222222222221</v>
      </c>
      <c r="E116" s="3">
        <v>30</v>
      </c>
    </row>
    <row r="117" spans="1:5" x14ac:dyDescent="0.25">
      <c r="A117" s="2">
        <v>107</v>
      </c>
      <c r="B117" s="4">
        <v>170804130325</v>
      </c>
      <c r="C117" s="3">
        <v>23.333333333333332</v>
      </c>
      <c r="E117" s="3">
        <v>7.6923076923076925</v>
      </c>
    </row>
    <row r="118" spans="1:5" x14ac:dyDescent="0.25">
      <c r="A118" s="2">
        <v>108</v>
      </c>
      <c r="B118" s="4">
        <v>170804130326</v>
      </c>
      <c r="C118" s="3">
        <v>24.444444444444443</v>
      </c>
      <c r="E118" s="3">
        <v>3.0769230769230771</v>
      </c>
    </row>
    <row r="119" spans="1:5" x14ac:dyDescent="0.25">
      <c r="A119" s="2">
        <v>109</v>
      </c>
      <c r="B119" s="4">
        <v>170804130327</v>
      </c>
      <c r="C119" s="3">
        <v>23.333333333333332</v>
      </c>
      <c r="E119" s="3">
        <v>3.0769230769230771</v>
      </c>
    </row>
    <row r="120" spans="1:5" x14ac:dyDescent="0.25">
      <c r="A120" s="2">
        <v>110</v>
      </c>
      <c r="B120" s="4">
        <v>170804130328</v>
      </c>
      <c r="C120" s="3">
        <v>23.333333333333332</v>
      </c>
      <c r="E120" s="3">
        <v>2.3076923076923075</v>
      </c>
    </row>
    <row r="121" spans="1:5" x14ac:dyDescent="0.25">
      <c r="A121" s="2">
        <v>111</v>
      </c>
      <c r="B121" s="4">
        <v>170804130332</v>
      </c>
      <c r="C121" s="3">
        <v>24.444444444444443</v>
      </c>
      <c r="E121" s="3">
        <v>0</v>
      </c>
    </row>
    <row r="122" spans="1:5" x14ac:dyDescent="0.25">
      <c r="A122" s="2">
        <v>112</v>
      </c>
      <c r="B122" s="4">
        <v>170804130337</v>
      </c>
      <c r="C122" s="3">
        <v>31.111111111111111</v>
      </c>
      <c r="E122" s="3">
        <v>9.2307692307692299</v>
      </c>
    </row>
    <row r="123" spans="1:5" x14ac:dyDescent="0.25">
      <c r="A123" s="2">
        <v>113</v>
      </c>
      <c r="B123" s="4">
        <v>170804130338</v>
      </c>
      <c r="C123" s="3">
        <v>23.333333333333332</v>
      </c>
      <c r="E123" s="3">
        <v>7.6923076923076925</v>
      </c>
    </row>
    <row r="124" spans="1:5" x14ac:dyDescent="0.25">
      <c r="A124" s="2">
        <v>114</v>
      </c>
      <c r="B124" s="4">
        <v>170804130339</v>
      </c>
      <c r="C124" s="3">
        <v>23.333333333333332</v>
      </c>
      <c r="E124" s="3">
        <v>6.1538461538461542</v>
      </c>
    </row>
    <row r="125" spans="1:5" x14ac:dyDescent="0.25">
      <c r="A125" s="2">
        <v>115</v>
      </c>
      <c r="B125" s="4">
        <v>170804130340</v>
      </c>
      <c r="C125" s="3">
        <v>30</v>
      </c>
      <c r="E125" s="3">
        <v>11.538461538461538</v>
      </c>
    </row>
    <row r="126" spans="1:5" x14ac:dyDescent="0.25">
      <c r="A126" s="2">
        <v>116</v>
      </c>
      <c r="B126" s="4">
        <v>170804130341</v>
      </c>
      <c r="C126" s="3">
        <v>25.555555555555557</v>
      </c>
      <c r="E126" s="3">
        <v>6.1538461538461542</v>
      </c>
    </row>
    <row r="127" spans="1:5" x14ac:dyDescent="0.25">
      <c r="A127" s="2">
        <v>117</v>
      </c>
      <c r="B127" s="4">
        <v>170804130342</v>
      </c>
      <c r="C127" s="3">
        <v>26.666666666666668</v>
      </c>
      <c r="E127" s="3">
        <v>10.76923076923077</v>
      </c>
    </row>
    <row r="128" spans="1:5" x14ac:dyDescent="0.25">
      <c r="A128" s="2">
        <v>118</v>
      </c>
      <c r="B128" s="4">
        <v>170804130343</v>
      </c>
      <c r="C128" s="3">
        <v>28.888888888888889</v>
      </c>
      <c r="E128" s="3">
        <v>14.615384615384615</v>
      </c>
    </row>
    <row r="129" spans="1:5" x14ac:dyDescent="0.25">
      <c r="A129" s="2">
        <v>119</v>
      </c>
      <c r="B129" s="4">
        <v>170804130344</v>
      </c>
      <c r="C129" s="3">
        <v>23.333333333333332</v>
      </c>
      <c r="E129" s="3">
        <v>6.1538461538461542</v>
      </c>
    </row>
    <row r="130" spans="1:5" x14ac:dyDescent="0.25">
      <c r="A130" s="2">
        <v>120</v>
      </c>
      <c r="B130" s="4">
        <v>170804130345</v>
      </c>
      <c r="C130" s="3">
        <v>22.222222222222221</v>
      </c>
      <c r="E130" s="3">
        <v>3.0769230769230771</v>
      </c>
    </row>
    <row r="131" spans="1:5" x14ac:dyDescent="0.25">
      <c r="A131" s="2">
        <v>121</v>
      </c>
      <c r="B131" s="4">
        <v>170804130346</v>
      </c>
      <c r="C131" s="3">
        <v>30</v>
      </c>
      <c r="E131" s="3">
        <v>27.692307692307693</v>
      </c>
    </row>
    <row r="132" spans="1:5" x14ac:dyDescent="0.25">
      <c r="A132" s="2">
        <v>122</v>
      </c>
      <c r="B132" s="4">
        <v>170804130347</v>
      </c>
      <c r="C132" s="3">
        <v>23.333333333333332</v>
      </c>
      <c r="E132" s="3">
        <v>27.692307692307693</v>
      </c>
    </row>
    <row r="133" spans="1:5" x14ac:dyDescent="0.25">
      <c r="A133" s="2">
        <v>123</v>
      </c>
      <c r="B133" s="4">
        <v>170804130348</v>
      </c>
      <c r="C133" s="3">
        <v>25.555555555555557</v>
      </c>
      <c r="E133" s="3">
        <v>25.384615384615383</v>
      </c>
    </row>
    <row r="134" spans="1:5" x14ac:dyDescent="0.25">
      <c r="A134" s="2">
        <v>124</v>
      </c>
      <c r="B134" s="4">
        <v>170804130350</v>
      </c>
      <c r="C134" s="3">
        <v>40</v>
      </c>
      <c r="E134" s="3">
        <v>30</v>
      </c>
    </row>
    <row r="135" spans="1:5" x14ac:dyDescent="0.25">
      <c r="A135" s="2">
        <v>125</v>
      </c>
      <c r="B135" s="4">
        <v>170804130353</v>
      </c>
      <c r="C135" s="3">
        <v>23.333333333333332</v>
      </c>
      <c r="E135" s="3">
        <v>22.307692307692307</v>
      </c>
    </row>
    <row r="136" spans="1:5" x14ac:dyDescent="0.25">
      <c r="A136" s="2">
        <v>126</v>
      </c>
      <c r="B136" s="4">
        <v>170804130356</v>
      </c>
      <c r="C136" s="3">
        <v>35.555555555555557</v>
      </c>
      <c r="E136" s="3">
        <v>28.46153846153846</v>
      </c>
    </row>
    <row r="137" spans="1:5" x14ac:dyDescent="0.25">
      <c r="A137" s="2">
        <v>127</v>
      </c>
      <c r="B137" s="4">
        <v>170804130357</v>
      </c>
      <c r="C137" s="3">
        <v>26.666666666666668</v>
      </c>
      <c r="E137" s="3">
        <v>26.153846153846153</v>
      </c>
    </row>
    <row r="138" spans="1:5" x14ac:dyDescent="0.25">
      <c r="A138" s="2">
        <v>128</v>
      </c>
      <c r="B138" s="4">
        <v>170804130358</v>
      </c>
      <c r="C138" s="3">
        <v>23.333333333333332</v>
      </c>
      <c r="E138" s="3">
        <v>25.384615384615383</v>
      </c>
    </row>
    <row r="139" spans="1:5" x14ac:dyDescent="0.25">
      <c r="A139" s="2">
        <v>129</v>
      </c>
      <c r="B139" s="4">
        <v>170804130359</v>
      </c>
      <c r="C139" s="3">
        <v>24.444444444444443</v>
      </c>
      <c r="E139" s="3">
        <v>27.692307692307693</v>
      </c>
    </row>
    <row r="140" spans="1:5" x14ac:dyDescent="0.25">
      <c r="A140" s="2">
        <v>130</v>
      </c>
      <c r="B140" s="4">
        <v>170804130360</v>
      </c>
      <c r="C140" s="3">
        <v>26.666666666666668</v>
      </c>
      <c r="E140" s="3">
        <v>23.076923076923077</v>
      </c>
    </row>
    <row r="141" spans="1:5" x14ac:dyDescent="0.25">
      <c r="A141" s="2">
        <v>131</v>
      </c>
      <c r="B141" s="4">
        <v>170804130361</v>
      </c>
      <c r="C141" s="3">
        <v>25.555555555555557</v>
      </c>
      <c r="E141" s="3">
        <v>20.76923076923077</v>
      </c>
    </row>
    <row r="142" spans="1:5" x14ac:dyDescent="0.25">
      <c r="A142" s="2">
        <v>132</v>
      </c>
      <c r="B142" s="4">
        <v>170804130362</v>
      </c>
      <c r="C142" s="3">
        <v>28.888888888888889</v>
      </c>
      <c r="E142" s="3">
        <v>28.46153846153846</v>
      </c>
    </row>
    <row r="143" spans="1:5" x14ac:dyDescent="0.25">
      <c r="A143" s="2">
        <v>133</v>
      </c>
      <c r="B143" s="4">
        <v>170804130363</v>
      </c>
      <c r="C143" s="3">
        <v>37.777777777777779</v>
      </c>
      <c r="E143" s="3">
        <v>25.384615384615383</v>
      </c>
    </row>
    <row r="144" spans="1:5" x14ac:dyDescent="0.25">
      <c r="A144" s="2">
        <v>134</v>
      </c>
      <c r="B144" s="4">
        <v>170804130364</v>
      </c>
      <c r="C144" s="3">
        <v>24.444444444444443</v>
      </c>
      <c r="E144" s="3">
        <v>26.923076923076923</v>
      </c>
    </row>
    <row r="145" spans="1:5" x14ac:dyDescent="0.25">
      <c r="A145" s="2">
        <v>135</v>
      </c>
      <c r="B145" s="4">
        <v>170804130365</v>
      </c>
      <c r="C145" s="3">
        <v>30</v>
      </c>
      <c r="E145" s="3">
        <v>24.615384615384617</v>
      </c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664B-C95F-4AC2-92D4-893A176DB1F2}">
  <dimension ref="A1:W291"/>
  <sheetViews>
    <sheetView topLeftCell="A4" zoomScale="85" zoomScaleNormal="85" workbookViewId="0">
      <selection activeCell="T17" sqref="T1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158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159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160</v>
      </c>
      <c r="B5" s="173"/>
      <c r="C5" s="173"/>
      <c r="D5" s="173"/>
      <c r="E5" s="174"/>
      <c r="F5" s="69"/>
      <c r="G5" s="26" t="s">
        <v>38</v>
      </c>
      <c r="H5" s="40">
        <f>D12</f>
        <v>64.406779661016941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83.050847457627114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73.72881355932202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161</v>
      </c>
      <c r="T10" s="21" t="s">
        <v>6</v>
      </c>
      <c r="U10" s="21"/>
      <c r="V10" s="21"/>
    </row>
    <row r="11" spans="1:23" ht="24.95" customHeight="1" x14ac:dyDescent="0.25">
      <c r="A11" s="2">
        <v>1</v>
      </c>
      <c r="B11" s="4">
        <v>170804130006</v>
      </c>
      <c r="C11" s="3">
        <v>30</v>
      </c>
      <c r="D11" s="3">
        <f>COUNTIF(C11:C69,"&gt;="&amp;D10)</f>
        <v>38</v>
      </c>
      <c r="E11" s="3">
        <v>34.666666666666664</v>
      </c>
      <c r="F11" s="95">
        <f>COUNTIF(E11:E69,"&gt;="&amp;F10)</f>
        <v>49</v>
      </c>
      <c r="G11" s="108" t="s">
        <v>5</v>
      </c>
      <c r="H11" s="26">
        <v>3</v>
      </c>
      <c r="I11" s="26">
        <v>3</v>
      </c>
      <c r="J11" s="15">
        <v>2</v>
      </c>
      <c r="K11" s="15">
        <v>2</v>
      </c>
      <c r="L11" s="15">
        <v>1</v>
      </c>
      <c r="M11" s="15">
        <v>1</v>
      </c>
      <c r="N11" s="15">
        <v>3</v>
      </c>
      <c r="O11" s="15">
        <v>1</v>
      </c>
      <c r="P11" s="15">
        <v>3</v>
      </c>
      <c r="Q11" s="15">
        <v>3</v>
      </c>
      <c r="R11" s="15">
        <v>1</v>
      </c>
      <c r="S11" s="15">
        <v>2</v>
      </c>
      <c r="T11" s="15">
        <v>2</v>
      </c>
      <c r="U11" s="123"/>
      <c r="V11" s="123"/>
    </row>
    <row r="12" spans="1:23" ht="24.95" customHeight="1" x14ac:dyDescent="0.25">
      <c r="A12" s="2">
        <v>2</v>
      </c>
      <c r="B12" s="4">
        <v>170804130010</v>
      </c>
      <c r="C12" s="3">
        <v>28</v>
      </c>
      <c r="D12" s="96">
        <f>(38/59)*100</f>
        <v>64.406779661016941</v>
      </c>
      <c r="E12" s="3">
        <v>30</v>
      </c>
      <c r="F12" s="97">
        <f>(49/59)*100</f>
        <v>83.050847457627114</v>
      </c>
      <c r="G12" s="108" t="s">
        <v>4</v>
      </c>
      <c r="H12" s="16">
        <v>2</v>
      </c>
      <c r="I12" s="16">
        <v>3</v>
      </c>
      <c r="J12" s="15">
        <v>3</v>
      </c>
      <c r="K12" s="15">
        <v>3</v>
      </c>
      <c r="L12" s="15">
        <v>2</v>
      </c>
      <c r="M12" s="15">
        <v>1</v>
      </c>
      <c r="N12" s="15">
        <v>3</v>
      </c>
      <c r="O12" s="15">
        <v>1</v>
      </c>
      <c r="P12" s="15">
        <v>3</v>
      </c>
      <c r="Q12" s="15">
        <v>3</v>
      </c>
      <c r="R12" s="15">
        <v>2</v>
      </c>
      <c r="S12" s="15">
        <v>3</v>
      </c>
      <c r="T12" s="15">
        <v>3</v>
      </c>
      <c r="U12" s="124"/>
      <c r="V12" s="124"/>
    </row>
    <row r="13" spans="1:23" ht="24.95" customHeight="1" x14ac:dyDescent="0.25">
      <c r="A13" s="2">
        <v>3</v>
      </c>
      <c r="B13" s="4">
        <v>170804130032</v>
      </c>
      <c r="C13" s="3">
        <v>31.333333333333332</v>
      </c>
      <c r="D13" s="3"/>
      <c r="E13" s="3">
        <v>37.333333333333336</v>
      </c>
      <c r="F13" s="109"/>
      <c r="G13" s="108" t="s">
        <v>3</v>
      </c>
      <c r="H13" s="16">
        <v>2</v>
      </c>
      <c r="I13" s="16">
        <v>3</v>
      </c>
      <c r="J13" s="15">
        <v>2</v>
      </c>
      <c r="K13" s="15">
        <v>3</v>
      </c>
      <c r="L13" s="15">
        <v>1</v>
      </c>
      <c r="M13" s="15">
        <v>1</v>
      </c>
      <c r="N13" s="15">
        <v>3</v>
      </c>
      <c r="O13" s="15">
        <v>1</v>
      </c>
      <c r="P13" s="15">
        <v>3</v>
      </c>
      <c r="Q13" s="15">
        <v>1</v>
      </c>
      <c r="R13" s="15">
        <v>1</v>
      </c>
      <c r="S13" s="15">
        <v>3</v>
      </c>
      <c r="T13" s="15">
        <v>3</v>
      </c>
      <c r="U13" s="124"/>
      <c r="V13" s="124"/>
    </row>
    <row r="14" spans="1:23" ht="35.450000000000003" customHeight="1" x14ac:dyDescent="0.25">
      <c r="A14" s="2">
        <v>4</v>
      </c>
      <c r="B14" s="4">
        <v>170804130048</v>
      </c>
      <c r="C14" s="3">
        <v>32</v>
      </c>
      <c r="D14" s="3"/>
      <c r="E14" s="3">
        <v>35.333333333333336</v>
      </c>
      <c r="F14" s="109"/>
      <c r="G14" s="101" t="s">
        <v>2</v>
      </c>
      <c r="H14" s="59">
        <f>AVERAGE(H11:H13)</f>
        <v>2.3333333333333335</v>
      </c>
      <c r="I14" s="59">
        <f t="shared" ref="I14:S14" si="0">AVERAGE(I11:I13)</f>
        <v>3</v>
      </c>
      <c r="J14" s="59">
        <f t="shared" si="0"/>
        <v>2.3333333333333335</v>
      </c>
      <c r="K14" s="59">
        <f>AVERAGE(K11:K13)</f>
        <v>2.6666666666666665</v>
      </c>
      <c r="L14" s="59">
        <f t="shared" si="0"/>
        <v>1.3333333333333333</v>
      </c>
      <c r="M14" s="59">
        <f t="shared" si="0"/>
        <v>1</v>
      </c>
      <c r="N14" s="59">
        <f t="shared" si="0"/>
        <v>3</v>
      </c>
      <c r="O14" s="59">
        <f t="shared" si="0"/>
        <v>1</v>
      </c>
      <c r="P14" s="59">
        <f t="shared" si="0"/>
        <v>3</v>
      </c>
      <c r="Q14" s="59">
        <f t="shared" si="0"/>
        <v>2.3333333333333335</v>
      </c>
      <c r="R14" s="59">
        <f t="shared" si="0"/>
        <v>1.3333333333333333</v>
      </c>
      <c r="S14" s="59">
        <f t="shared" si="0"/>
        <v>2.6666666666666665</v>
      </c>
      <c r="T14" s="59">
        <f>AVERAGE(T11:T13)</f>
        <v>2.6666666666666665</v>
      </c>
      <c r="U14" s="59"/>
      <c r="V14" s="59"/>
    </row>
    <row r="15" spans="1:23" ht="38.1" customHeight="1" x14ac:dyDescent="0.25">
      <c r="A15" s="2">
        <v>5</v>
      </c>
      <c r="B15" s="4">
        <v>170804130050</v>
      </c>
      <c r="C15" s="3">
        <v>26</v>
      </c>
      <c r="D15" s="3"/>
      <c r="E15" s="3">
        <v>30.666666666666668</v>
      </c>
      <c r="F15" s="109"/>
      <c r="G15" s="102" t="s">
        <v>1</v>
      </c>
      <c r="H15" s="103">
        <f>(73.73*H14)/100</f>
        <v>1.7203666666666668</v>
      </c>
      <c r="I15" s="103">
        <f t="shared" ref="I15:S15" si="1">(73.73*I14)/100</f>
        <v>2.2119</v>
      </c>
      <c r="J15" s="103">
        <f t="shared" si="1"/>
        <v>1.7203666666666668</v>
      </c>
      <c r="K15" s="103">
        <f t="shared" si="1"/>
        <v>1.9661333333333335</v>
      </c>
      <c r="L15" s="103">
        <f t="shared" si="1"/>
        <v>0.98306666666666676</v>
      </c>
      <c r="M15" s="103">
        <f t="shared" si="1"/>
        <v>0.73730000000000007</v>
      </c>
      <c r="N15" s="103">
        <f t="shared" si="1"/>
        <v>2.2119</v>
      </c>
      <c r="O15" s="103">
        <f t="shared" si="1"/>
        <v>0.73730000000000007</v>
      </c>
      <c r="P15" s="103">
        <f t="shared" si="1"/>
        <v>2.2119</v>
      </c>
      <c r="Q15" s="103">
        <f t="shared" si="1"/>
        <v>1.7203666666666668</v>
      </c>
      <c r="R15" s="103">
        <f t="shared" si="1"/>
        <v>0.98306666666666676</v>
      </c>
      <c r="S15" s="103">
        <f t="shared" si="1"/>
        <v>1.9661333333333335</v>
      </c>
      <c r="T15" s="103">
        <f>(73.73*T14)/100</f>
        <v>1.9661333333333335</v>
      </c>
      <c r="U15" s="103"/>
      <c r="V15" s="103"/>
    </row>
    <row r="16" spans="1:23" ht="24.95" customHeight="1" x14ac:dyDescent="0.25">
      <c r="A16" s="2">
        <v>6</v>
      </c>
      <c r="B16" s="4">
        <v>170804130051</v>
      </c>
      <c r="C16" s="3">
        <v>34.666666666666664</v>
      </c>
      <c r="D16" s="3"/>
      <c r="E16" s="3">
        <v>40.666666666666664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170804130052</v>
      </c>
      <c r="C17" s="3">
        <v>36</v>
      </c>
      <c r="D17" s="3"/>
      <c r="E17" s="3">
        <v>34.666666666666664</v>
      </c>
      <c r="F17" s="3"/>
    </row>
    <row r="18" spans="1:22" ht="24.95" customHeight="1" x14ac:dyDescent="0.25">
      <c r="A18" s="2">
        <v>8</v>
      </c>
      <c r="B18" s="4">
        <v>170804130061</v>
      </c>
      <c r="C18" s="3">
        <v>28.666666666666668</v>
      </c>
      <c r="D18" s="3"/>
      <c r="E18" s="3">
        <v>32.666666666666664</v>
      </c>
      <c r="F18" s="49"/>
    </row>
    <row r="19" spans="1:22" ht="24.95" customHeight="1" x14ac:dyDescent="0.25">
      <c r="A19" s="2">
        <v>9</v>
      </c>
      <c r="B19" s="4">
        <v>170804130076</v>
      </c>
      <c r="C19" s="3">
        <v>32</v>
      </c>
      <c r="D19" s="3"/>
      <c r="E19" s="3">
        <v>38</v>
      </c>
      <c r="F19" s="49"/>
    </row>
    <row r="20" spans="1:22" ht="24.95" customHeight="1" x14ac:dyDescent="0.25">
      <c r="A20" s="2">
        <v>10</v>
      </c>
      <c r="B20" s="4">
        <v>170804130081</v>
      </c>
      <c r="C20" s="3">
        <v>28</v>
      </c>
      <c r="D20" s="3"/>
      <c r="E20" s="3">
        <v>36.666666666666664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170804130084</v>
      </c>
      <c r="C21" s="3">
        <v>34</v>
      </c>
      <c r="D21" s="3"/>
      <c r="E21" s="3">
        <v>38.666666666666664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170804130086</v>
      </c>
      <c r="C22" s="3">
        <v>29.333333333333332</v>
      </c>
      <c r="D22" s="3"/>
      <c r="E22" s="3">
        <v>33.333333333333336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170804130089</v>
      </c>
      <c r="C23" s="3">
        <v>23.333333333333332</v>
      </c>
      <c r="D23" s="3"/>
      <c r="E23" s="3">
        <v>32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170804130094</v>
      </c>
      <c r="C24" s="3">
        <v>30.666666666666668</v>
      </c>
      <c r="D24" s="3"/>
      <c r="E24" s="3">
        <v>39.333333333333336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170804130097</v>
      </c>
      <c r="C25" s="3">
        <v>31.333333333333332</v>
      </c>
      <c r="D25" s="112"/>
      <c r="E25" s="3">
        <v>40.666666666666664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170804130099</v>
      </c>
      <c r="C26" s="3">
        <v>32.666666666666664</v>
      </c>
      <c r="D26" s="3"/>
      <c r="E26" s="3">
        <v>36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170804130103</v>
      </c>
      <c r="C27" s="3">
        <v>28.666666666666668</v>
      </c>
      <c r="D27" s="3"/>
      <c r="E27" s="3">
        <v>37.333333333333336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170804130108</v>
      </c>
      <c r="C28" s="3">
        <v>30</v>
      </c>
      <c r="D28" s="3"/>
      <c r="E28" s="3">
        <v>42.666666666666664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170804130123</v>
      </c>
      <c r="C29" s="3">
        <v>34.666666666666664</v>
      </c>
      <c r="D29" s="3"/>
      <c r="E29" s="3">
        <v>44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170804130125</v>
      </c>
      <c r="C30" s="3">
        <v>36.666666666666664</v>
      </c>
      <c r="D30" s="3"/>
      <c r="E30" s="3">
        <v>43.333333333333336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170804130134</v>
      </c>
      <c r="C31" s="3">
        <v>28</v>
      </c>
      <c r="D31" s="3"/>
      <c r="E31" s="3">
        <v>37.333333333333336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170804130136</v>
      </c>
      <c r="C32" s="3">
        <v>32</v>
      </c>
      <c r="D32" s="3"/>
      <c r="E32" s="3">
        <v>10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170804130144</v>
      </c>
      <c r="C33" s="3">
        <v>30</v>
      </c>
      <c r="D33" s="3"/>
      <c r="E33" s="3">
        <v>40.666666666666664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170804130145</v>
      </c>
      <c r="C34" s="3">
        <v>28</v>
      </c>
      <c r="D34" s="3"/>
      <c r="E34" s="3">
        <v>14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170804130155</v>
      </c>
      <c r="C35" s="3">
        <v>30.666666666666668</v>
      </c>
      <c r="D35" s="3"/>
      <c r="E35" s="3">
        <v>34.666666666666664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170804130168</v>
      </c>
      <c r="C36" s="3">
        <v>28.666666666666668</v>
      </c>
      <c r="D36" s="3"/>
      <c r="E36" s="3">
        <v>33.333333333333336</v>
      </c>
      <c r="F36" s="49"/>
    </row>
    <row r="37" spans="1:23" ht="24.95" customHeight="1" x14ac:dyDescent="0.25">
      <c r="A37" s="2">
        <v>27</v>
      </c>
      <c r="B37" s="4">
        <v>170804130174</v>
      </c>
      <c r="C37" s="3">
        <v>29.333333333333332</v>
      </c>
      <c r="D37" s="3"/>
      <c r="E37" s="3">
        <v>33.333333333333336</v>
      </c>
      <c r="F37" s="49"/>
    </row>
    <row r="38" spans="1:23" ht="24.95" customHeight="1" x14ac:dyDescent="0.25">
      <c r="A38" s="2">
        <v>28</v>
      </c>
      <c r="B38" s="4">
        <v>170804130181</v>
      </c>
      <c r="C38" s="3">
        <v>30</v>
      </c>
      <c r="D38" s="3"/>
      <c r="E38" s="3">
        <v>41.333333333333336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170804130185</v>
      </c>
      <c r="C39" s="3">
        <v>29.333333333333332</v>
      </c>
      <c r="D39" s="3"/>
      <c r="E39" s="3">
        <v>34.666666666666664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170804130186</v>
      </c>
      <c r="C40" s="3">
        <v>36</v>
      </c>
      <c r="D40" s="3"/>
      <c r="E40" s="3">
        <v>41.333333333333336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170804130189</v>
      </c>
      <c r="C41" s="3">
        <v>28.666666666666668</v>
      </c>
      <c r="D41" s="3"/>
      <c r="E41" s="3">
        <v>10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170804130216</v>
      </c>
      <c r="C42" s="3">
        <v>28</v>
      </c>
      <c r="D42" s="3"/>
      <c r="E42" s="3">
        <v>36.666666666666664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170804130223</v>
      </c>
      <c r="C43" s="3">
        <v>30.666666666666668</v>
      </c>
      <c r="D43" s="3"/>
      <c r="E43" s="3">
        <v>34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170804130226</v>
      </c>
      <c r="C44" s="3">
        <v>30.666666666666668</v>
      </c>
      <c r="D44" s="3"/>
      <c r="E44" s="3">
        <v>28.666666666666668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170804130227</v>
      </c>
      <c r="C45" s="3">
        <v>24</v>
      </c>
      <c r="D45" s="3"/>
      <c r="E45" s="3">
        <v>26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170804130241</v>
      </c>
      <c r="C46" s="3">
        <v>25.333333333333332</v>
      </c>
      <c r="D46" s="3"/>
      <c r="E46" s="3">
        <v>28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170804130243</v>
      </c>
      <c r="C47" s="3">
        <v>31.333333333333332</v>
      </c>
      <c r="D47" s="3"/>
      <c r="E47" s="3">
        <v>33.333333333333336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170804130249</v>
      </c>
      <c r="C48" s="3">
        <v>32</v>
      </c>
      <c r="D48" s="3"/>
      <c r="E48" s="3">
        <v>23.333333333333332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170804130253</v>
      </c>
      <c r="C49" s="3">
        <v>28.666666666666668</v>
      </c>
      <c r="D49" s="3"/>
      <c r="E49" s="3">
        <v>41.333333333333336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170804130256</v>
      </c>
      <c r="C50" s="3">
        <v>30</v>
      </c>
      <c r="D50" s="3"/>
      <c r="E50" s="3">
        <v>30.666666666666668</v>
      </c>
      <c r="F50" s="49"/>
    </row>
    <row r="51" spans="1:22" ht="24.95" customHeight="1" x14ac:dyDescent="0.25">
      <c r="A51" s="2">
        <v>41</v>
      </c>
      <c r="B51" s="4">
        <v>170804130262</v>
      </c>
      <c r="C51" s="3">
        <v>27.333333333333332</v>
      </c>
      <c r="D51" s="3"/>
      <c r="E51" s="3">
        <v>36</v>
      </c>
      <c r="F51" s="49"/>
    </row>
    <row r="52" spans="1:22" ht="24.95" customHeight="1" x14ac:dyDescent="0.25">
      <c r="A52" s="2">
        <v>42</v>
      </c>
      <c r="B52" s="4">
        <v>170804130266</v>
      </c>
      <c r="C52" s="3">
        <v>25.333333333333332</v>
      </c>
      <c r="D52" s="112"/>
      <c r="E52" s="3">
        <v>29.333333333333332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170804130275</v>
      </c>
      <c r="C53" s="3">
        <v>33.333333333333336</v>
      </c>
      <c r="D53" s="112"/>
      <c r="E53" s="3">
        <v>38.666666666666664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170804130280</v>
      </c>
      <c r="C54" s="3">
        <v>34</v>
      </c>
      <c r="D54" s="3"/>
      <c r="E54" s="3">
        <v>42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170804130283</v>
      </c>
      <c r="C55" s="3">
        <v>33.333333333333336</v>
      </c>
      <c r="D55" s="3"/>
      <c r="E55" s="3">
        <v>36.666666666666664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170804130295</v>
      </c>
      <c r="C56" s="3">
        <v>31.333333333333332</v>
      </c>
      <c r="D56" s="3"/>
      <c r="E56" s="3">
        <v>34.666666666666664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170804130299</v>
      </c>
      <c r="C57" s="3">
        <v>30.666666666666668</v>
      </c>
      <c r="D57" s="3"/>
      <c r="E57" s="3">
        <v>30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170804130317</v>
      </c>
      <c r="C58" s="3">
        <v>31.333333333333332</v>
      </c>
      <c r="D58" s="3"/>
      <c r="E58" s="3">
        <v>38.666666666666664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170804130320</v>
      </c>
      <c r="C59" s="3">
        <v>29.333333333333332</v>
      </c>
      <c r="D59" s="3"/>
      <c r="E59" s="3">
        <v>22.666666666666668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170804130323</v>
      </c>
      <c r="C60" s="3">
        <v>32.666666666666664</v>
      </c>
      <c r="D60" s="3"/>
      <c r="E60" s="3">
        <v>39.333333333333336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170804130324</v>
      </c>
      <c r="C61" s="3">
        <v>32.666666666666664</v>
      </c>
      <c r="D61" s="3"/>
      <c r="E61" s="3">
        <v>32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170804130329</v>
      </c>
      <c r="C62" s="3">
        <v>31.333333333333332</v>
      </c>
      <c r="D62" s="3"/>
      <c r="E62" s="3">
        <v>30.666666666666668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170804130331</v>
      </c>
      <c r="C63" s="3">
        <v>30.666666666666668</v>
      </c>
      <c r="D63" s="3"/>
      <c r="E63" s="3">
        <v>28</v>
      </c>
      <c r="F63" s="49"/>
    </row>
    <row r="64" spans="1:22" ht="24.95" customHeight="1" x14ac:dyDescent="0.25">
      <c r="A64" s="2">
        <v>54</v>
      </c>
      <c r="B64" s="4">
        <v>170804130333</v>
      </c>
      <c r="C64" s="3">
        <v>31.333333333333332</v>
      </c>
      <c r="D64" s="3"/>
      <c r="E64" s="3">
        <v>36</v>
      </c>
      <c r="F64" s="49"/>
    </row>
    <row r="65" spans="1:9" ht="24.95" customHeight="1" x14ac:dyDescent="0.25">
      <c r="A65" s="2">
        <v>55</v>
      </c>
      <c r="B65" s="4">
        <v>170804130334</v>
      </c>
      <c r="C65" s="3">
        <v>31.333333333333332</v>
      </c>
      <c r="D65" s="3"/>
      <c r="E65" s="3">
        <v>36.666666666666664</v>
      </c>
      <c r="F65" s="49"/>
    </row>
    <row r="66" spans="1:9" ht="24.95" customHeight="1" x14ac:dyDescent="0.25">
      <c r="A66" s="2">
        <v>56</v>
      </c>
      <c r="B66" s="4">
        <v>170804130336</v>
      </c>
      <c r="C66" s="3">
        <v>29.333333333333332</v>
      </c>
      <c r="D66" s="3"/>
      <c r="E66" s="3">
        <v>32</v>
      </c>
      <c r="F66" s="49"/>
    </row>
    <row r="67" spans="1:9" ht="24.95" customHeight="1" x14ac:dyDescent="0.25">
      <c r="A67" s="2">
        <v>57</v>
      </c>
      <c r="B67" s="4">
        <v>170804130337</v>
      </c>
      <c r="C67" s="3">
        <v>35.333333333333336</v>
      </c>
      <c r="D67" s="3"/>
      <c r="E67" s="3">
        <v>40.666666666666664</v>
      </c>
      <c r="F67" s="49"/>
    </row>
    <row r="68" spans="1:9" ht="24.95" customHeight="1" x14ac:dyDescent="0.25">
      <c r="A68" s="2">
        <v>58</v>
      </c>
      <c r="B68" s="4">
        <v>170804130349</v>
      </c>
      <c r="C68" s="3">
        <v>31.333333333333332</v>
      </c>
      <c r="D68" s="3"/>
      <c r="E68" s="3">
        <v>38.666666666666664</v>
      </c>
      <c r="F68" s="49"/>
    </row>
    <row r="69" spans="1:9" ht="24.95" customHeight="1" x14ac:dyDescent="0.25">
      <c r="A69" s="2">
        <v>59</v>
      </c>
      <c r="B69" s="4">
        <v>170804130351</v>
      </c>
      <c r="C69" s="3">
        <v>48</v>
      </c>
      <c r="D69" s="3"/>
      <c r="E69" s="3">
        <v>39</v>
      </c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CDD2-D080-4AE4-B562-F74BC5A3EE61}">
  <dimension ref="A1:W291"/>
  <sheetViews>
    <sheetView zoomScale="85" zoomScaleNormal="85" workbookViewId="0">
      <selection activeCell="T17" sqref="T1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162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163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164</v>
      </c>
      <c r="B5" s="173"/>
      <c r="C5" s="173"/>
      <c r="D5" s="173"/>
      <c r="E5" s="174"/>
      <c r="F5" s="69"/>
      <c r="G5" s="26" t="s">
        <v>38</v>
      </c>
      <c r="H5" s="40">
        <f>D12</f>
        <v>100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98.305084745762713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99.152542372881356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57</v>
      </c>
      <c r="D9" s="23"/>
      <c r="E9" s="23" t="s">
        <v>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161</v>
      </c>
      <c r="T10" s="21" t="s">
        <v>6</v>
      </c>
      <c r="U10" s="21"/>
      <c r="V10" s="21"/>
    </row>
    <row r="11" spans="1:23" ht="24.95" customHeight="1" x14ac:dyDescent="0.25">
      <c r="A11" s="2">
        <v>1</v>
      </c>
      <c r="B11" s="4">
        <v>170804130006</v>
      </c>
      <c r="C11" s="3">
        <v>43.846153846153847</v>
      </c>
      <c r="D11" s="3">
        <f>COUNTIF(C11:C69,"&gt;="&amp;D10)</f>
        <v>59</v>
      </c>
      <c r="E11" s="3">
        <v>45.294117647058826</v>
      </c>
      <c r="F11" s="95">
        <f>COUNTIF(E11:E69,"&gt;="&amp;F10)</f>
        <v>58</v>
      </c>
      <c r="G11" s="108" t="s">
        <v>5</v>
      </c>
      <c r="H11" s="26">
        <v>3</v>
      </c>
      <c r="I11" s="26">
        <v>3</v>
      </c>
      <c r="J11" s="15">
        <v>2</v>
      </c>
      <c r="K11" s="15">
        <v>3</v>
      </c>
      <c r="L11" s="15">
        <v>1</v>
      </c>
      <c r="M11" s="15">
        <v>1</v>
      </c>
      <c r="N11" s="15">
        <v>3</v>
      </c>
      <c r="O11" s="15">
        <v>1</v>
      </c>
      <c r="P11" s="15">
        <v>3</v>
      </c>
      <c r="Q11" s="15">
        <v>3</v>
      </c>
      <c r="R11" s="15">
        <v>2</v>
      </c>
      <c r="S11" s="15">
        <v>1</v>
      </c>
      <c r="T11" s="15">
        <v>2</v>
      </c>
      <c r="U11" s="123"/>
      <c r="V11" s="123"/>
    </row>
    <row r="12" spans="1:23" ht="24.95" customHeight="1" x14ac:dyDescent="0.25">
      <c r="A12" s="2">
        <v>2</v>
      </c>
      <c r="B12" s="4">
        <v>170804130010</v>
      </c>
      <c r="C12" s="3">
        <v>43.846153846153847</v>
      </c>
      <c r="D12" s="96">
        <f>(59/59)*100</f>
        <v>100</v>
      </c>
      <c r="E12" s="3">
        <v>45.294117647058826</v>
      </c>
      <c r="F12" s="97">
        <f>(58/59)*100</f>
        <v>98.305084745762713</v>
      </c>
      <c r="G12" s="108" t="s">
        <v>4</v>
      </c>
      <c r="H12" s="16">
        <v>3</v>
      </c>
      <c r="I12" s="16">
        <v>2</v>
      </c>
      <c r="J12" s="15">
        <v>2</v>
      </c>
      <c r="K12" s="15">
        <v>2</v>
      </c>
      <c r="L12" s="15">
        <v>1</v>
      </c>
      <c r="M12" s="15">
        <v>2</v>
      </c>
      <c r="N12" s="15">
        <v>1</v>
      </c>
      <c r="O12" s="15">
        <v>2</v>
      </c>
      <c r="P12" s="15">
        <v>3</v>
      </c>
      <c r="Q12" s="15">
        <v>1</v>
      </c>
      <c r="R12" s="15">
        <v>1</v>
      </c>
      <c r="S12" s="15">
        <v>3</v>
      </c>
      <c r="T12" s="15">
        <v>3</v>
      </c>
      <c r="U12" s="124"/>
      <c r="V12" s="124"/>
    </row>
    <row r="13" spans="1:23" ht="24.95" customHeight="1" x14ac:dyDescent="0.25">
      <c r="A13" s="2">
        <v>3</v>
      </c>
      <c r="B13" s="4">
        <v>170804130032</v>
      </c>
      <c r="C13" s="3">
        <v>44.615384615384613</v>
      </c>
      <c r="D13" s="3"/>
      <c r="E13" s="3">
        <v>44.705882352941174</v>
      </c>
      <c r="F13" s="109"/>
      <c r="G13" s="101" t="s">
        <v>2</v>
      </c>
      <c r="H13" s="59">
        <f>AVERAGE(H11:H11:H12)</f>
        <v>3</v>
      </c>
      <c r="I13" s="59">
        <f>AVERAGE(I11:I11:I12)</f>
        <v>2.5</v>
      </c>
      <c r="J13" s="59">
        <f>AVERAGE(J11:J11:J12)</f>
        <v>2</v>
      </c>
      <c r="K13" s="59">
        <f>AVERAGE(K11:K11:K12)</f>
        <v>2.5</v>
      </c>
      <c r="L13" s="59">
        <f>AVERAGE(L11:L11:L12)</f>
        <v>1</v>
      </c>
      <c r="M13" s="59">
        <f>AVERAGE(M11:M11:M12)</f>
        <v>1.5</v>
      </c>
      <c r="N13" s="59">
        <f>AVERAGE(N11:N11:N12)</f>
        <v>2</v>
      </c>
      <c r="O13" s="59">
        <f>AVERAGE(O11:O11:O12)</f>
        <v>1.5</v>
      </c>
      <c r="P13" s="59">
        <f>AVERAGE(P11:P11:P12)</f>
        <v>3</v>
      </c>
      <c r="Q13" s="59">
        <f>AVERAGE(Q11:Q11:Q12)</f>
        <v>2</v>
      </c>
      <c r="R13" s="59">
        <f>AVERAGE(R11:R11:R12)</f>
        <v>1.5</v>
      </c>
      <c r="S13" s="59">
        <f>AVERAGE(S11:S11:S12)</f>
        <v>2</v>
      </c>
      <c r="T13" s="59">
        <f>AVERAGE(T11:T11:T12)</f>
        <v>2.5</v>
      </c>
      <c r="U13" s="59"/>
      <c r="V13" s="59"/>
    </row>
    <row r="14" spans="1:23" ht="35.450000000000003" customHeight="1" x14ac:dyDescent="0.25">
      <c r="A14" s="2">
        <v>4</v>
      </c>
      <c r="B14" s="4">
        <v>170804130048</v>
      </c>
      <c r="C14" s="3">
        <v>47.692307692307693</v>
      </c>
      <c r="D14" s="3"/>
      <c r="E14" s="3">
        <v>45.882352941176471</v>
      </c>
      <c r="F14" s="109"/>
      <c r="G14" s="102" t="s">
        <v>1</v>
      </c>
      <c r="H14" s="103">
        <f>(99.15*H13)/100</f>
        <v>2.9745000000000004</v>
      </c>
      <c r="I14" s="103">
        <f t="shared" ref="I14:T14" si="0">(99.15*I13)/100</f>
        <v>2.4787499999999998</v>
      </c>
      <c r="J14" s="103">
        <f t="shared" si="0"/>
        <v>1.9830000000000001</v>
      </c>
      <c r="K14" s="103">
        <f t="shared" si="0"/>
        <v>2.4787499999999998</v>
      </c>
      <c r="L14" s="103">
        <f t="shared" si="0"/>
        <v>0.99150000000000005</v>
      </c>
      <c r="M14" s="103">
        <f t="shared" si="0"/>
        <v>1.4872500000000002</v>
      </c>
      <c r="N14" s="103">
        <f t="shared" si="0"/>
        <v>1.9830000000000001</v>
      </c>
      <c r="O14" s="103">
        <f t="shared" si="0"/>
        <v>1.4872500000000002</v>
      </c>
      <c r="P14" s="103">
        <f t="shared" si="0"/>
        <v>2.9745000000000004</v>
      </c>
      <c r="Q14" s="103">
        <f t="shared" si="0"/>
        <v>1.9830000000000001</v>
      </c>
      <c r="R14" s="103">
        <f t="shared" si="0"/>
        <v>1.4872500000000002</v>
      </c>
      <c r="S14" s="103">
        <f t="shared" si="0"/>
        <v>1.9830000000000001</v>
      </c>
      <c r="T14" s="103">
        <f t="shared" si="0"/>
        <v>2.4787499999999998</v>
      </c>
      <c r="U14" s="103"/>
      <c r="V14" s="103"/>
    </row>
    <row r="15" spans="1:23" ht="38.1" customHeight="1" x14ac:dyDescent="0.25">
      <c r="A15" s="2">
        <v>5</v>
      </c>
      <c r="B15" s="4">
        <v>170804130050</v>
      </c>
      <c r="C15" s="3">
        <v>43.846153846153847</v>
      </c>
      <c r="D15" s="3"/>
      <c r="E15" s="3">
        <v>45.294117647058826</v>
      </c>
      <c r="F15" s="109"/>
    </row>
    <row r="16" spans="1:23" ht="24.95" customHeight="1" x14ac:dyDescent="0.25">
      <c r="A16" s="2">
        <v>6</v>
      </c>
      <c r="B16" s="4">
        <v>170804130051</v>
      </c>
      <c r="C16" s="3">
        <v>46.92307692307692</v>
      </c>
      <c r="D16" s="3"/>
      <c r="E16" s="3">
        <v>45.294117647058826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170804130052</v>
      </c>
      <c r="C17" s="3">
        <v>47.692307692307693</v>
      </c>
      <c r="D17" s="3"/>
      <c r="E17" s="3">
        <v>45.882352941176471</v>
      </c>
      <c r="F17" s="3"/>
    </row>
    <row r="18" spans="1:22" ht="24.95" customHeight="1" x14ac:dyDescent="0.25">
      <c r="A18" s="2">
        <v>8</v>
      </c>
      <c r="B18" s="4">
        <v>170804130061</v>
      </c>
      <c r="C18" s="3">
        <v>48.46153846153846</v>
      </c>
      <c r="D18" s="3"/>
      <c r="E18" s="3">
        <v>42.352941176470587</v>
      </c>
      <c r="F18" s="49"/>
    </row>
    <row r="19" spans="1:22" ht="24.95" customHeight="1" x14ac:dyDescent="0.25">
      <c r="A19" s="2">
        <v>9</v>
      </c>
      <c r="B19" s="4">
        <v>170804130076</v>
      </c>
      <c r="C19" s="3">
        <v>45.384615384615387</v>
      </c>
      <c r="D19" s="3"/>
      <c r="E19" s="3">
        <v>45.882352941176471</v>
      </c>
      <c r="F19" s="49"/>
    </row>
    <row r="20" spans="1:22" ht="24.95" customHeight="1" x14ac:dyDescent="0.25">
      <c r="A20" s="2">
        <v>10</v>
      </c>
      <c r="B20" s="4">
        <v>170804130081</v>
      </c>
      <c r="C20" s="3">
        <v>46.92307692307692</v>
      </c>
      <c r="D20" s="3"/>
      <c r="E20" s="3">
        <v>42.352941176470587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170804130084</v>
      </c>
      <c r="C21" s="3">
        <v>46.92307692307692</v>
      </c>
      <c r="D21" s="3"/>
      <c r="E21" s="3">
        <v>45.294117647058826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170804130086</v>
      </c>
      <c r="C22" s="3">
        <v>36.92307692307692</v>
      </c>
      <c r="D22" s="3"/>
      <c r="E22" s="3">
        <v>44.117647058823529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170804130089</v>
      </c>
      <c r="C23" s="3">
        <v>46.153846153846153</v>
      </c>
      <c r="D23" s="3"/>
      <c r="E23" s="3">
        <v>44.705882352941174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170804130094</v>
      </c>
      <c r="C24" s="3">
        <v>34.615384615384613</v>
      </c>
      <c r="D24" s="3"/>
      <c r="E24" s="3">
        <v>44.117647058823529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170804130097</v>
      </c>
      <c r="C25" s="3">
        <v>46.153846153846153</v>
      </c>
      <c r="D25" s="112"/>
      <c r="E25" s="3">
        <v>45.294117647058826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170804130099</v>
      </c>
      <c r="C26" s="3">
        <v>45.384615384615387</v>
      </c>
      <c r="D26" s="3"/>
      <c r="E26" s="3">
        <v>46.470588235294116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170804130103</v>
      </c>
      <c r="C27" s="3">
        <v>43.07692307692308</v>
      </c>
      <c r="D27" s="3"/>
      <c r="E27" s="3">
        <v>45.294117647058826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170804130108</v>
      </c>
      <c r="C28" s="3">
        <v>46.92307692307692</v>
      </c>
      <c r="D28" s="3"/>
      <c r="E28" s="3">
        <v>44.117647058823529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170804130123</v>
      </c>
      <c r="C29" s="3">
        <v>38.46153846153846</v>
      </c>
      <c r="D29" s="3"/>
      <c r="E29" s="3">
        <v>42.352941176470587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170804130125</v>
      </c>
      <c r="C30" s="3">
        <v>46.153846153846153</v>
      </c>
      <c r="D30" s="3"/>
      <c r="E30" s="3">
        <v>44.705882352941174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170804130134</v>
      </c>
      <c r="C31" s="3">
        <v>46.153846153846153</v>
      </c>
      <c r="D31" s="3"/>
      <c r="E31" s="3">
        <v>45.294117647058826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170804130136</v>
      </c>
      <c r="C32" s="3">
        <v>46.92307692307692</v>
      </c>
      <c r="D32" s="3"/>
      <c r="E32" s="3">
        <v>42.352941176470587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170804130144</v>
      </c>
      <c r="C33" s="3">
        <v>46.153846153846153</v>
      </c>
      <c r="D33" s="3"/>
      <c r="E33" s="3">
        <v>44.117647058823529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170804130145</v>
      </c>
      <c r="C34" s="3">
        <v>48.46153846153846</v>
      </c>
      <c r="D34" s="3"/>
      <c r="E34" s="3">
        <v>44.117647058823529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170804130155</v>
      </c>
      <c r="C35" s="3">
        <v>47.692307692307693</v>
      </c>
      <c r="D35" s="3"/>
      <c r="E35" s="3">
        <v>45.882352941176471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170804130168</v>
      </c>
      <c r="C36" s="3">
        <v>43.846153846153847</v>
      </c>
      <c r="D36" s="3"/>
      <c r="E36" s="3">
        <v>44.117647058823529</v>
      </c>
      <c r="F36" s="49"/>
    </row>
    <row r="37" spans="1:23" ht="24.95" customHeight="1" x14ac:dyDescent="0.25">
      <c r="A37" s="2">
        <v>27</v>
      </c>
      <c r="B37" s="4">
        <v>170804130174</v>
      </c>
      <c r="C37" s="3">
        <v>46.153846153846153</v>
      </c>
      <c r="D37" s="3"/>
      <c r="E37" s="3">
        <v>45.294117647058826</v>
      </c>
      <c r="F37" s="49"/>
    </row>
    <row r="38" spans="1:23" ht="24.95" customHeight="1" x14ac:dyDescent="0.25">
      <c r="A38" s="2">
        <v>28</v>
      </c>
      <c r="B38" s="4">
        <v>170804130181</v>
      </c>
      <c r="C38" s="3">
        <v>48.46153846153846</v>
      </c>
      <c r="D38" s="3"/>
      <c r="E38" s="3">
        <v>44.705882352941174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170804130185</v>
      </c>
      <c r="C39" s="3">
        <v>48.46153846153846</v>
      </c>
      <c r="D39" s="3"/>
      <c r="E39" s="3">
        <v>45.882352941176471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170804130186</v>
      </c>
      <c r="C40" s="3">
        <v>47.692307692307693</v>
      </c>
      <c r="D40" s="3"/>
      <c r="E40" s="3">
        <v>45.882352941176471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170804130189</v>
      </c>
      <c r="C41" s="3">
        <v>50</v>
      </c>
      <c r="D41" s="3"/>
      <c r="E41" s="3">
        <v>46.470588235294116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170804130216</v>
      </c>
      <c r="C42" s="3">
        <v>45.384615384615387</v>
      </c>
      <c r="D42" s="3"/>
      <c r="E42" s="3">
        <v>44.117647058823529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170804130223</v>
      </c>
      <c r="C43" s="3">
        <v>46.92307692307692</v>
      </c>
      <c r="D43" s="3"/>
      <c r="E43" s="3">
        <v>44.705882352941174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170804130226</v>
      </c>
      <c r="C44" s="3">
        <v>43.07692307692308</v>
      </c>
      <c r="D44" s="3"/>
      <c r="E44" s="3">
        <v>44.117647058823529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170804130227</v>
      </c>
      <c r="C45" s="3">
        <v>47.692307692307693</v>
      </c>
      <c r="D45" s="3"/>
      <c r="E45" s="3">
        <v>44.705882352941174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170804130241</v>
      </c>
      <c r="C46" s="3">
        <v>38.46153846153846</v>
      </c>
      <c r="D46" s="3"/>
      <c r="E46" s="3">
        <v>28.823529411764707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170804130243</v>
      </c>
      <c r="C47" s="3">
        <v>38.46153846153846</v>
      </c>
      <c r="D47" s="3"/>
      <c r="E47" s="3">
        <v>45.882352941176471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170804130249</v>
      </c>
      <c r="C48" s="3">
        <v>48.46153846153846</v>
      </c>
      <c r="D48" s="3"/>
      <c r="E48" s="3">
        <v>44.117647058823529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170804130253</v>
      </c>
      <c r="C49" s="3">
        <v>41.53846153846154</v>
      </c>
      <c r="D49" s="3"/>
      <c r="E49" s="3">
        <v>40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170804130256</v>
      </c>
      <c r="C50" s="3">
        <v>47.692307692307693</v>
      </c>
      <c r="D50" s="3"/>
      <c r="E50" s="3">
        <v>45.294117647058826</v>
      </c>
      <c r="F50" s="49"/>
    </row>
    <row r="51" spans="1:22" ht="24.95" customHeight="1" x14ac:dyDescent="0.25">
      <c r="A51" s="2">
        <v>41</v>
      </c>
      <c r="B51" s="4">
        <v>170804130262</v>
      </c>
      <c r="C51" s="3">
        <v>42.307692307692307</v>
      </c>
      <c r="D51" s="3"/>
      <c r="E51" s="3">
        <v>42.941176470588232</v>
      </c>
      <c r="F51" s="49"/>
    </row>
    <row r="52" spans="1:22" ht="24.95" customHeight="1" x14ac:dyDescent="0.25">
      <c r="A52" s="2">
        <v>42</v>
      </c>
      <c r="B52" s="4">
        <v>170804130266</v>
      </c>
      <c r="C52" s="3">
        <v>40.769230769230766</v>
      </c>
      <c r="D52" s="112"/>
      <c r="E52" s="3">
        <v>43.529411764705884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170804130275</v>
      </c>
      <c r="C53" s="3">
        <v>36.92307692307692</v>
      </c>
      <c r="D53" s="112"/>
      <c r="E53" s="3">
        <v>38.235294117647058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170804130280</v>
      </c>
      <c r="C54" s="3">
        <v>44.615384615384613</v>
      </c>
      <c r="D54" s="3"/>
      <c r="E54" s="3">
        <v>44.117647058823529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170804130283</v>
      </c>
      <c r="C55" s="3">
        <v>49.230769230769234</v>
      </c>
      <c r="D55" s="3"/>
      <c r="E55" s="3">
        <v>46.470588235294116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170804130295</v>
      </c>
      <c r="C56" s="3">
        <v>47.692307692307693</v>
      </c>
      <c r="D56" s="3"/>
      <c r="E56" s="3">
        <v>41.176470588235297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170804130299</v>
      </c>
      <c r="C57" s="3">
        <v>40</v>
      </c>
      <c r="D57" s="3"/>
      <c r="E57" s="3">
        <v>40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170804130317</v>
      </c>
      <c r="C58" s="3">
        <v>49.230769230769234</v>
      </c>
      <c r="D58" s="3"/>
      <c r="E58" s="3">
        <v>44.117647058823529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170804130320</v>
      </c>
      <c r="C59" s="3">
        <v>46.92307692307692</v>
      </c>
      <c r="D59" s="3"/>
      <c r="E59" s="3">
        <v>42.352941176470587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170804130323</v>
      </c>
      <c r="C60" s="3">
        <v>34.615384615384613</v>
      </c>
      <c r="D60" s="3"/>
      <c r="E60" s="3">
        <v>44.705882352941174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170804130324</v>
      </c>
      <c r="C61" s="3">
        <v>48.46153846153846</v>
      </c>
      <c r="D61" s="3"/>
      <c r="E61" s="3">
        <v>45.882352941176471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170804130329</v>
      </c>
      <c r="C62" s="3">
        <v>44.615384615384613</v>
      </c>
      <c r="D62" s="3"/>
      <c r="E62" s="3">
        <v>44.117647058823529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170804130331</v>
      </c>
      <c r="C63" s="3">
        <v>47.692307692307693</v>
      </c>
      <c r="D63" s="3"/>
      <c r="E63" s="3">
        <v>43.529411764705884</v>
      </c>
      <c r="F63" s="49"/>
    </row>
    <row r="64" spans="1:22" ht="24.95" customHeight="1" x14ac:dyDescent="0.25">
      <c r="A64" s="2">
        <v>54</v>
      </c>
      <c r="B64" s="4">
        <v>170804130333</v>
      </c>
      <c r="C64" s="3">
        <v>47.692307692307693</v>
      </c>
      <c r="D64" s="3"/>
      <c r="E64" s="3">
        <v>44.705882352941174</v>
      </c>
      <c r="F64" s="49"/>
    </row>
    <row r="65" spans="1:9" ht="24.95" customHeight="1" x14ac:dyDescent="0.25">
      <c r="A65" s="2">
        <v>55</v>
      </c>
      <c r="B65" s="4">
        <v>170804130334</v>
      </c>
      <c r="C65" s="3">
        <v>48.46153846153846</v>
      </c>
      <c r="D65" s="3"/>
      <c r="E65" s="3">
        <v>44.705882352941174</v>
      </c>
      <c r="F65" s="49"/>
    </row>
    <row r="66" spans="1:9" ht="24.95" customHeight="1" x14ac:dyDescent="0.25">
      <c r="A66" s="2">
        <v>56</v>
      </c>
      <c r="B66" s="4">
        <v>170804130336</v>
      </c>
      <c r="C66" s="3">
        <v>48.46153846153846</v>
      </c>
      <c r="D66" s="3"/>
      <c r="E66" s="3">
        <v>43.529411764705884</v>
      </c>
      <c r="F66" s="49"/>
    </row>
    <row r="67" spans="1:9" ht="24.95" customHeight="1" x14ac:dyDescent="0.25">
      <c r="A67" s="2">
        <v>57</v>
      </c>
      <c r="B67" s="4">
        <v>170804130337</v>
      </c>
      <c r="C67" s="3">
        <v>45.384615384615387</v>
      </c>
      <c r="D67" s="3"/>
      <c r="E67" s="3">
        <v>42.941176470588232</v>
      </c>
      <c r="F67" s="49"/>
    </row>
    <row r="68" spans="1:9" ht="24.95" customHeight="1" x14ac:dyDescent="0.25">
      <c r="A68" s="2">
        <v>58</v>
      </c>
      <c r="B68" s="4">
        <v>170804130349</v>
      </c>
      <c r="C68" s="3">
        <v>49.230769230769234</v>
      </c>
      <c r="D68" s="3"/>
      <c r="E68" s="3">
        <v>42.941176470588232</v>
      </c>
      <c r="F68" s="49"/>
    </row>
    <row r="69" spans="1:9" ht="24.95" customHeight="1" x14ac:dyDescent="0.25">
      <c r="A69" s="2">
        <v>59</v>
      </c>
      <c r="B69" s="4">
        <v>170804130351</v>
      </c>
      <c r="C69" s="3">
        <v>46.92307692307692</v>
      </c>
      <c r="D69" s="3"/>
      <c r="E69" s="3">
        <v>44.117647058823529</v>
      </c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4E22E-C705-409C-AD1E-F38FDCBCEE6E}">
  <dimension ref="A1:W291"/>
  <sheetViews>
    <sheetView topLeftCell="A19" zoomScale="85" zoomScaleNormal="85" workbookViewId="0">
      <selection activeCell="T17" sqref="T1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165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166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167</v>
      </c>
      <c r="B5" s="173"/>
      <c r="C5" s="173"/>
      <c r="D5" s="173"/>
      <c r="E5" s="174"/>
      <c r="F5" s="69"/>
      <c r="G5" s="26" t="s">
        <v>38</v>
      </c>
      <c r="H5" s="40">
        <f>D12</f>
        <v>91.525423728813564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100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95.762711864406782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161</v>
      </c>
      <c r="T10" s="21" t="s">
        <v>6</v>
      </c>
      <c r="U10" s="21"/>
      <c r="V10" s="21"/>
    </row>
    <row r="11" spans="1:23" ht="24.95" customHeight="1" x14ac:dyDescent="0.25">
      <c r="A11" s="2">
        <v>1</v>
      </c>
      <c r="B11" s="4">
        <v>170804130006</v>
      </c>
      <c r="C11" s="3">
        <v>39.333333333333336</v>
      </c>
      <c r="D11" s="3">
        <f>COUNTIF(C11:C69,"&gt;="&amp;D10)</f>
        <v>54</v>
      </c>
      <c r="E11" s="3">
        <v>38</v>
      </c>
      <c r="F11" s="95">
        <f>COUNTIF(E11:E69,"&gt;="&amp;F10)</f>
        <v>59</v>
      </c>
      <c r="G11" s="108" t="s">
        <v>5</v>
      </c>
      <c r="H11" s="26">
        <v>3</v>
      </c>
      <c r="I11" s="26">
        <v>3</v>
      </c>
      <c r="J11" s="15">
        <v>2</v>
      </c>
      <c r="K11" s="15">
        <v>3</v>
      </c>
      <c r="L11" s="15">
        <v>1</v>
      </c>
      <c r="M11" s="15">
        <v>1</v>
      </c>
      <c r="N11" s="15">
        <v>3</v>
      </c>
      <c r="O11" s="15">
        <v>1</v>
      </c>
      <c r="P11" s="15">
        <v>3</v>
      </c>
      <c r="Q11" s="15">
        <v>3</v>
      </c>
      <c r="R11" s="15">
        <v>2</v>
      </c>
      <c r="S11" s="15">
        <v>1</v>
      </c>
      <c r="T11" s="15">
        <v>2</v>
      </c>
      <c r="U11" s="123"/>
      <c r="V11" s="123"/>
    </row>
    <row r="12" spans="1:23" ht="24.95" customHeight="1" x14ac:dyDescent="0.25">
      <c r="A12" s="2">
        <v>2</v>
      </c>
      <c r="B12" s="4">
        <v>170804130010</v>
      </c>
      <c r="C12" s="3">
        <v>36</v>
      </c>
      <c r="D12" s="96">
        <f>(54/59)*100</f>
        <v>91.525423728813564</v>
      </c>
      <c r="E12" s="3">
        <v>40</v>
      </c>
      <c r="F12" s="97">
        <f>(59/59)*100</f>
        <v>100</v>
      </c>
      <c r="G12" s="108" t="s">
        <v>4</v>
      </c>
      <c r="H12" s="16">
        <v>3</v>
      </c>
      <c r="I12" s="16">
        <v>2</v>
      </c>
      <c r="J12" s="15">
        <v>2</v>
      </c>
      <c r="K12" s="15">
        <v>2</v>
      </c>
      <c r="L12" s="15">
        <v>1</v>
      </c>
      <c r="M12" s="15">
        <v>2</v>
      </c>
      <c r="N12" s="15">
        <v>1</v>
      </c>
      <c r="O12" s="15">
        <v>2</v>
      </c>
      <c r="P12" s="15">
        <v>3</v>
      </c>
      <c r="Q12" s="15">
        <v>1</v>
      </c>
      <c r="R12" s="15">
        <v>1</v>
      </c>
      <c r="S12" s="15">
        <v>3</v>
      </c>
      <c r="T12" s="15">
        <v>3</v>
      </c>
      <c r="U12" s="124"/>
      <c r="V12" s="124"/>
    </row>
    <row r="13" spans="1:23" ht="24.95" customHeight="1" x14ac:dyDescent="0.25">
      <c r="A13" s="2">
        <v>3</v>
      </c>
      <c r="B13" s="4">
        <v>170804130032</v>
      </c>
      <c r="C13" s="3">
        <v>34.666666666666664</v>
      </c>
      <c r="D13" s="3"/>
      <c r="E13" s="3">
        <v>40.666666666666664</v>
      </c>
      <c r="F13" s="109"/>
      <c r="G13" s="108" t="s">
        <v>3</v>
      </c>
      <c r="H13" s="16">
        <v>3</v>
      </c>
      <c r="I13" s="16">
        <v>2</v>
      </c>
      <c r="J13" s="15">
        <v>1</v>
      </c>
      <c r="K13" s="15">
        <v>1</v>
      </c>
      <c r="L13" s="15">
        <v>2</v>
      </c>
      <c r="M13" s="15">
        <v>1</v>
      </c>
      <c r="N13" s="15">
        <v>3</v>
      </c>
      <c r="O13" s="15">
        <v>1</v>
      </c>
      <c r="P13" s="15">
        <v>3</v>
      </c>
      <c r="Q13" s="15">
        <v>3</v>
      </c>
      <c r="R13" s="15">
        <v>3</v>
      </c>
      <c r="S13" s="15">
        <v>3</v>
      </c>
      <c r="T13" s="15">
        <v>2</v>
      </c>
      <c r="U13" s="124"/>
      <c r="V13" s="124"/>
    </row>
    <row r="14" spans="1:23" ht="35.450000000000003" customHeight="1" x14ac:dyDescent="0.25">
      <c r="A14" s="2">
        <v>4</v>
      </c>
      <c r="B14" s="4">
        <v>170804130048</v>
      </c>
      <c r="C14" s="3">
        <v>36.666666666666664</v>
      </c>
      <c r="D14" s="3"/>
      <c r="E14" s="3">
        <v>38</v>
      </c>
      <c r="F14" s="109"/>
      <c r="G14" s="101" t="s">
        <v>2</v>
      </c>
      <c r="H14" s="59">
        <f>AVERAGE(H11:H13)</f>
        <v>3</v>
      </c>
      <c r="I14" s="59">
        <f t="shared" ref="I14:S14" si="0">AVERAGE(I11:I13)</f>
        <v>2.3333333333333335</v>
      </c>
      <c r="J14" s="59">
        <f t="shared" si="0"/>
        <v>1.6666666666666667</v>
      </c>
      <c r="K14" s="59">
        <f>AVERAGE(K11:K13)</f>
        <v>2</v>
      </c>
      <c r="L14" s="59">
        <f t="shared" si="0"/>
        <v>1.3333333333333333</v>
      </c>
      <c r="M14" s="59">
        <f t="shared" si="0"/>
        <v>1.3333333333333333</v>
      </c>
      <c r="N14" s="59">
        <f t="shared" si="0"/>
        <v>2.3333333333333335</v>
      </c>
      <c r="O14" s="59">
        <f t="shared" si="0"/>
        <v>1.3333333333333333</v>
      </c>
      <c r="P14" s="59">
        <f t="shared" si="0"/>
        <v>3</v>
      </c>
      <c r="Q14" s="59">
        <f t="shared" si="0"/>
        <v>2.3333333333333335</v>
      </c>
      <c r="R14" s="59">
        <f t="shared" si="0"/>
        <v>2</v>
      </c>
      <c r="S14" s="59">
        <f t="shared" si="0"/>
        <v>2.3333333333333335</v>
      </c>
      <c r="T14" s="59">
        <f>AVERAGE(T11:T13)</f>
        <v>2.3333333333333335</v>
      </c>
      <c r="U14" s="59"/>
      <c r="V14" s="59"/>
    </row>
    <row r="15" spans="1:23" ht="38.1" customHeight="1" x14ac:dyDescent="0.25">
      <c r="A15" s="2">
        <v>5</v>
      </c>
      <c r="B15" s="4">
        <v>170804130050</v>
      </c>
      <c r="C15" s="3">
        <v>32.666666666666664</v>
      </c>
      <c r="D15" s="3"/>
      <c r="E15" s="3">
        <v>40</v>
      </c>
      <c r="F15" s="109"/>
      <c r="G15" s="102" t="s">
        <v>1</v>
      </c>
      <c r="H15" s="103">
        <f>(95.76*H14)/100</f>
        <v>2.8728000000000002</v>
      </c>
      <c r="I15" s="103">
        <f t="shared" ref="I15:T15" si="1">(95.76*I14)/100</f>
        <v>2.2344000000000004</v>
      </c>
      <c r="J15" s="103">
        <f t="shared" si="1"/>
        <v>1.5960000000000003</v>
      </c>
      <c r="K15" s="103">
        <f t="shared" si="1"/>
        <v>1.9152</v>
      </c>
      <c r="L15" s="103">
        <f t="shared" si="1"/>
        <v>1.2768000000000002</v>
      </c>
      <c r="M15" s="103">
        <f t="shared" si="1"/>
        <v>1.2768000000000002</v>
      </c>
      <c r="N15" s="103">
        <f t="shared" si="1"/>
        <v>2.2344000000000004</v>
      </c>
      <c r="O15" s="103">
        <f t="shared" si="1"/>
        <v>1.2768000000000002</v>
      </c>
      <c r="P15" s="103">
        <f t="shared" si="1"/>
        <v>2.8728000000000002</v>
      </c>
      <c r="Q15" s="103">
        <f t="shared" si="1"/>
        <v>2.2344000000000004</v>
      </c>
      <c r="R15" s="103">
        <f t="shared" si="1"/>
        <v>1.9152</v>
      </c>
      <c r="S15" s="103">
        <f t="shared" si="1"/>
        <v>2.2344000000000004</v>
      </c>
      <c r="T15" s="103">
        <f t="shared" si="1"/>
        <v>2.2344000000000004</v>
      </c>
      <c r="U15" s="103"/>
      <c r="V15" s="103"/>
    </row>
    <row r="16" spans="1:23" ht="24.95" customHeight="1" x14ac:dyDescent="0.25">
      <c r="A16" s="2">
        <v>6</v>
      </c>
      <c r="B16" s="4">
        <v>170804130051</v>
      </c>
      <c r="C16" s="3">
        <v>35.333333333333336</v>
      </c>
      <c r="D16" s="3"/>
      <c r="E16" s="3">
        <v>36.666666666666664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170804130052</v>
      </c>
      <c r="C17" s="3">
        <v>39.333333333333336</v>
      </c>
      <c r="D17" s="3"/>
      <c r="E17" s="3">
        <v>41.333333333333336</v>
      </c>
      <c r="F17" s="3"/>
    </row>
    <row r="18" spans="1:22" ht="24.95" customHeight="1" x14ac:dyDescent="0.25">
      <c r="A18" s="2">
        <v>8</v>
      </c>
      <c r="B18" s="4">
        <v>170804130061</v>
      </c>
      <c r="C18" s="3">
        <v>41.333333333333336</v>
      </c>
      <c r="D18" s="3"/>
      <c r="E18" s="3">
        <v>39.333333333333336</v>
      </c>
      <c r="F18" s="49"/>
    </row>
    <row r="19" spans="1:22" ht="24.95" customHeight="1" x14ac:dyDescent="0.25">
      <c r="A19" s="2">
        <v>9</v>
      </c>
      <c r="B19" s="4">
        <v>170804130076</v>
      </c>
      <c r="C19" s="3">
        <v>36.666666666666664</v>
      </c>
      <c r="D19" s="3"/>
      <c r="E19" s="3">
        <v>40</v>
      </c>
      <c r="F19" s="49"/>
    </row>
    <row r="20" spans="1:22" ht="24.95" customHeight="1" x14ac:dyDescent="0.25">
      <c r="A20" s="2">
        <v>10</v>
      </c>
      <c r="B20" s="4">
        <v>170804130081</v>
      </c>
      <c r="C20" s="3">
        <v>38</v>
      </c>
      <c r="D20" s="3"/>
      <c r="E20" s="3">
        <v>40.666666666666664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170804130084</v>
      </c>
      <c r="C21" s="3">
        <v>36</v>
      </c>
      <c r="D21" s="3"/>
      <c r="E21" s="3">
        <v>38.666666666666664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170804130086</v>
      </c>
      <c r="C22" s="3">
        <v>34.666666666666664</v>
      </c>
      <c r="D22" s="3"/>
      <c r="E22" s="3">
        <v>44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170804130089</v>
      </c>
      <c r="C23" s="3">
        <v>37.333333333333336</v>
      </c>
      <c r="D23" s="3"/>
      <c r="E23" s="3">
        <v>40.666666666666664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170804130094</v>
      </c>
      <c r="C24" s="3">
        <v>29.333333333333332</v>
      </c>
      <c r="D24" s="3"/>
      <c r="E24" s="3">
        <v>32.666666666666664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170804130097</v>
      </c>
      <c r="C25" s="3">
        <v>39.333333333333336</v>
      </c>
      <c r="D25" s="112"/>
      <c r="E25" s="3">
        <v>41.333333333333336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170804130099</v>
      </c>
      <c r="C26" s="3">
        <v>35.333333333333336</v>
      </c>
      <c r="D26" s="3"/>
      <c r="E26" s="3">
        <v>36.666666666666664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170804130103</v>
      </c>
      <c r="C27" s="3">
        <v>34.666666666666664</v>
      </c>
      <c r="D27" s="3"/>
      <c r="E27" s="3">
        <v>37.333333333333336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170804130108</v>
      </c>
      <c r="C28" s="3">
        <v>35.333333333333336</v>
      </c>
      <c r="D28" s="3"/>
      <c r="E28" s="3">
        <v>36.666666666666664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170804130123</v>
      </c>
      <c r="C29" s="3">
        <v>32.666666666666664</v>
      </c>
      <c r="D29" s="3"/>
      <c r="E29" s="3">
        <v>38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170804130125</v>
      </c>
      <c r="C30" s="3">
        <v>36</v>
      </c>
      <c r="D30" s="3"/>
      <c r="E30" s="3">
        <v>42.666666666666664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170804130134</v>
      </c>
      <c r="C31" s="3">
        <v>36</v>
      </c>
      <c r="D31" s="3"/>
      <c r="E31" s="3">
        <v>38.666666666666664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170804130136</v>
      </c>
      <c r="C32" s="3">
        <v>35.333333333333336</v>
      </c>
      <c r="D32" s="3"/>
      <c r="E32" s="3">
        <v>37.333333333333336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170804130144</v>
      </c>
      <c r="C33" s="3">
        <v>30.666666666666668</v>
      </c>
      <c r="D33" s="3"/>
      <c r="E33" s="3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170804130145</v>
      </c>
      <c r="C34" s="3">
        <v>34</v>
      </c>
      <c r="D34" s="3"/>
      <c r="E34" s="3">
        <v>42.666666666666664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170804130155</v>
      </c>
      <c r="C35" s="3">
        <v>37.333333333333336</v>
      </c>
      <c r="D35" s="3"/>
      <c r="E35" s="3">
        <v>40.666666666666664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170804130168</v>
      </c>
      <c r="C36" s="3">
        <v>42</v>
      </c>
      <c r="D36" s="3"/>
      <c r="E36" s="3">
        <v>44.666666666666664</v>
      </c>
      <c r="F36" s="49"/>
    </row>
    <row r="37" spans="1:23" ht="24.95" customHeight="1" x14ac:dyDescent="0.25">
      <c r="A37" s="2">
        <v>27</v>
      </c>
      <c r="B37" s="4">
        <v>170804130174</v>
      </c>
      <c r="C37" s="3">
        <v>34.666666666666664</v>
      </c>
      <c r="D37" s="3"/>
      <c r="E37" s="3">
        <v>38.666666666666664</v>
      </c>
      <c r="F37" s="49"/>
    </row>
    <row r="38" spans="1:23" ht="24.95" customHeight="1" x14ac:dyDescent="0.25">
      <c r="A38" s="2">
        <v>28</v>
      </c>
      <c r="B38" s="4">
        <v>170804130181</v>
      </c>
      <c r="C38" s="3">
        <v>32</v>
      </c>
      <c r="D38" s="3"/>
      <c r="E38" s="3">
        <v>36.666666666666664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170804130185</v>
      </c>
      <c r="C39" s="3">
        <v>35.333333333333336</v>
      </c>
      <c r="D39" s="3"/>
      <c r="E39" s="3">
        <v>38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170804130186</v>
      </c>
      <c r="C40" s="3">
        <v>36</v>
      </c>
      <c r="D40" s="3"/>
      <c r="E40" s="3">
        <v>42.666666666666664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170804130189</v>
      </c>
      <c r="C41" s="3">
        <v>41.333333333333336</v>
      </c>
      <c r="D41" s="3"/>
      <c r="E41" s="3">
        <v>45.333333333333336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170804130216</v>
      </c>
      <c r="C42" s="3">
        <v>34</v>
      </c>
      <c r="D42" s="3"/>
      <c r="E42" s="3">
        <v>40.666666666666664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170804130223</v>
      </c>
      <c r="C43" s="3">
        <v>35.333333333333336</v>
      </c>
      <c r="D43" s="3"/>
      <c r="E43" s="3">
        <v>43.333333333333336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170804130226</v>
      </c>
      <c r="C44" s="3">
        <v>32.666666666666664</v>
      </c>
      <c r="D44" s="3"/>
      <c r="E44" s="3">
        <v>41.333333333333336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170804130227</v>
      </c>
      <c r="C45" s="3">
        <v>32</v>
      </c>
      <c r="D45" s="3"/>
      <c r="E45" s="3">
        <v>39.333333333333336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170804130241</v>
      </c>
      <c r="C46" s="3">
        <v>28</v>
      </c>
      <c r="D46" s="3"/>
      <c r="E46" s="3">
        <v>34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170804130243</v>
      </c>
      <c r="C47" s="3">
        <v>31.333333333333332</v>
      </c>
      <c r="D47" s="3"/>
      <c r="E47" s="3">
        <v>31.333333333333332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170804130249</v>
      </c>
      <c r="C48" s="3">
        <v>31.333333333333332</v>
      </c>
      <c r="D48" s="3"/>
      <c r="E48" s="3">
        <v>37.333333333333336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170804130253</v>
      </c>
      <c r="C49" s="3">
        <v>28</v>
      </c>
      <c r="D49" s="3"/>
      <c r="E49" s="3">
        <v>34.666666666666664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170804130256</v>
      </c>
      <c r="C50" s="3">
        <v>37.333333333333336</v>
      </c>
      <c r="D50" s="3"/>
      <c r="E50" s="3">
        <v>43.333333333333336</v>
      </c>
      <c r="F50" s="49"/>
    </row>
    <row r="51" spans="1:22" ht="24.95" customHeight="1" x14ac:dyDescent="0.25">
      <c r="A51" s="2">
        <v>41</v>
      </c>
      <c r="B51" s="4">
        <v>170804130262</v>
      </c>
      <c r="C51" s="3">
        <v>32.666666666666664</v>
      </c>
      <c r="D51" s="3"/>
      <c r="E51" s="3">
        <v>34.666666666666664</v>
      </c>
      <c r="F51" s="49"/>
    </row>
    <row r="52" spans="1:22" ht="24.95" customHeight="1" x14ac:dyDescent="0.25">
      <c r="A52" s="2">
        <v>42</v>
      </c>
      <c r="B52" s="4">
        <v>170804130266</v>
      </c>
      <c r="C52" s="3">
        <v>30.666666666666668</v>
      </c>
      <c r="D52" s="112"/>
      <c r="E52" s="3">
        <v>36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170804130275</v>
      </c>
      <c r="C53" s="3">
        <v>28</v>
      </c>
      <c r="D53" s="112"/>
      <c r="E53" s="3">
        <v>37.333333333333336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170804130280</v>
      </c>
      <c r="C54" s="3">
        <v>40</v>
      </c>
      <c r="D54" s="3"/>
      <c r="E54" s="3">
        <v>42.666666666666664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170804130283</v>
      </c>
      <c r="C55" s="3">
        <v>39.333333333333336</v>
      </c>
      <c r="D55" s="3"/>
      <c r="E55" s="3">
        <v>39.333333333333336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170804130295</v>
      </c>
      <c r="C56" s="3">
        <v>36.666666666666664</v>
      </c>
      <c r="D56" s="3"/>
      <c r="E56" s="3">
        <v>36.666666666666664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170804130299</v>
      </c>
      <c r="C57" s="3">
        <v>33.333333333333336</v>
      </c>
      <c r="D57" s="3"/>
      <c r="E57" s="3">
        <v>40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170804130317</v>
      </c>
      <c r="C58" s="3">
        <v>35.333333333333336</v>
      </c>
      <c r="D58" s="3"/>
      <c r="E58" s="3">
        <v>35.333333333333336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170804130320</v>
      </c>
      <c r="C59" s="3">
        <v>38.666666666666664</v>
      </c>
      <c r="D59" s="3"/>
      <c r="E59" s="3">
        <v>41.333333333333336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170804130323</v>
      </c>
      <c r="C60" s="3">
        <v>28.666666666666668</v>
      </c>
      <c r="D60" s="3"/>
      <c r="E60" s="3">
        <v>30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170804130324</v>
      </c>
      <c r="C61" s="3">
        <v>38.666666666666664</v>
      </c>
      <c r="D61" s="3"/>
      <c r="E61" s="3">
        <v>38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170804130329</v>
      </c>
      <c r="C62" s="3">
        <v>31.333333333333332</v>
      </c>
      <c r="D62" s="3"/>
      <c r="E62" s="3">
        <v>35.333333333333336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170804130331</v>
      </c>
      <c r="C63" s="3">
        <v>36</v>
      </c>
      <c r="D63" s="3"/>
      <c r="E63" s="3">
        <v>38.666666666666664</v>
      </c>
      <c r="F63" s="49"/>
    </row>
    <row r="64" spans="1:22" ht="24.95" customHeight="1" x14ac:dyDescent="0.25">
      <c r="A64" s="2">
        <v>54</v>
      </c>
      <c r="B64" s="4">
        <v>170804130333</v>
      </c>
      <c r="C64" s="3">
        <v>31.333333333333332</v>
      </c>
      <c r="D64" s="3"/>
      <c r="E64" s="3">
        <v>34.666666666666664</v>
      </c>
      <c r="F64" s="49"/>
    </row>
    <row r="65" spans="1:9" ht="24.95" customHeight="1" x14ac:dyDescent="0.25">
      <c r="A65" s="2">
        <v>55</v>
      </c>
      <c r="B65" s="4">
        <v>170804130334</v>
      </c>
      <c r="C65" s="3">
        <v>38</v>
      </c>
      <c r="D65" s="3"/>
      <c r="E65" s="3">
        <v>42</v>
      </c>
      <c r="F65" s="49"/>
    </row>
    <row r="66" spans="1:9" ht="24.95" customHeight="1" x14ac:dyDescent="0.25">
      <c r="A66" s="2">
        <v>56</v>
      </c>
      <c r="B66" s="4">
        <v>170804130336</v>
      </c>
      <c r="C66" s="3">
        <v>34</v>
      </c>
      <c r="D66" s="3"/>
      <c r="E66" s="3">
        <v>33.333333333333336</v>
      </c>
      <c r="F66" s="49"/>
    </row>
    <row r="67" spans="1:9" ht="24.95" customHeight="1" x14ac:dyDescent="0.25">
      <c r="A67" s="2">
        <v>57</v>
      </c>
      <c r="B67" s="4">
        <v>170804130337</v>
      </c>
      <c r="C67" s="3">
        <v>32</v>
      </c>
      <c r="D67" s="3"/>
      <c r="E67" s="3">
        <v>37.333333333333336</v>
      </c>
      <c r="F67" s="49"/>
    </row>
    <row r="68" spans="1:9" ht="24.95" customHeight="1" x14ac:dyDescent="0.25">
      <c r="A68" s="2">
        <v>58</v>
      </c>
      <c r="B68" s="4">
        <v>170804130349</v>
      </c>
      <c r="C68" s="3">
        <v>36.666666666666664</v>
      </c>
      <c r="D68" s="3"/>
      <c r="E68" s="3">
        <v>43.333333333333336</v>
      </c>
      <c r="F68" s="49"/>
    </row>
    <row r="69" spans="1:9" ht="24.95" customHeight="1" x14ac:dyDescent="0.25">
      <c r="A69" s="2">
        <v>59</v>
      </c>
      <c r="B69" s="4">
        <v>170804130351</v>
      </c>
      <c r="C69" s="3">
        <v>37.333333333333336</v>
      </c>
      <c r="D69" s="3"/>
      <c r="E69" s="3">
        <v>40</v>
      </c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81C0-2AEC-4064-9CB0-EB60B3465510}">
  <dimension ref="A1:W291"/>
  <sheetViews>
    <sheetView topLeftCell="A6" zoomScale="85" zoomScaleNormal="85" workbookViewId="0">
      <selection activeCell="F14" sqref="F14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154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155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156</v>
      </c>
      <c r="B5" s="173"/>
      <c r="C5" s="173"/>
      <c r="D5" s="173"/>
      <c r="E5" s="174"/>
      <c r="F5" s="69"/>
      <c r="G5" s="26" t="s">
        <v>38</v>
      </c>
      <c r="H5" s="40">
        <f>D12</f>
        <v>100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98.113207547169807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99.056603773584897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157</v>
      </c>
      <c r="D9" s="23"/>
      <c r="E9" s="23" t="s">
        <v>157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7" t="s">
        <v>106</v>
      </c>
      <c r="U10" s="21"/>
      <c r="V10" s="21"/>
    </row>
    <row r="11" spans="1:23" ht="24.95" customHeight="1" x14ac:dyDescent="0.25">
      <c r="A11" s="2">
        <v>1</v>
      </c>
      <c r="B11" s="4">
        <v>170804130009</v>
      </c>
      <c r="C11" s="3">
        <v>49.230769230769234</v>
      </c>
      <c r="D11" s="3">
        <f>COUNTIF(C11:C63,"&gt;="&amp;D10)</f>
        <v>53</v>
      </c>
      <c r="E11" s="3">
        <v>47.058823529411768</v>
      </c>
      <c r="F11" s="95">
        <f>COUNTIF(E11:E63,"&gt;="&amp;F10)</f>
        <v>52</v>
      </c>
      <c r="G11" s="108" t="s">
        <v>5</v>
      </c>
      <c r="H11" s="26">
        <v>1</v>
      </c>
      <c r="I11" s="26">
        <v>2</v>
      </c>
      <c r="J11" s="15">
        <v>2</v>
      </c>
      <c r="K11" s="15">
        <v>1</v>
      </c>
      <c r="L11" s="15">
        <v>2</v>
      </c>
      <c r="M11" s="15">
        <v>2</v>
      </c>
      <c r="N11" s="15">
        <v>1</v>
      </c>
      <c r="O11" s="15">
        <v>1</v>
      </c>
      <c r="P11" s="15">
        <v>1</v>
      </c>
      <c r="Q11" s="15">
        <v>2</v>
      </c>
      <c r="R11" s="15">
        <v>1</v>
      </c>
      <c r="S11" s="15">
        <v>1</v>
      </c>
      <c r="T11" s="15"/>
      <c r="U11" s="123"/>
      <c r="V11" s="123"/>
    </row>
    <row r="12" spans="1:23" ht="24.95" customHeight="1" x14ac:dyDescent="0.25">
      <c r="A12" s="2">
        <v>2</v>
      </c>
      <c r="B12" s="4">
        <v>170804130056</v>
      </c>
      <c r="C12" s="3">
        <v>49.230769230769234</v>
      </c>
      <c r="D12" s="96">
        <f>(53/53)*100</f>
        <v>100</v>
      </c>
      <c r="E12" s="3">
        <v>47.647058823529413</v>
      </c>
      <c r="F12" s="97">
        <f>(52/53)*100</f>
        <v>98.113207547169807</v>
      </c>
      <c r="G12" s="108" t="s">
        <v>4</v>
      </c>
      <c r="H12" s="16">
        <v>2</v>
      </c>
      <c r="I12" s="16">
        <v>1</v>
      </c>
      <c r="J12" s="15">
        <v>1</v>
      </c>
      <c r="K12" s="15">
        <v>1</v>
      </c>
      <c r="L12" s="15">
        <v>2</v>
      </c>
      <c r="M12" s="15">
        <v>1</v>
      </c>
      <c r="N12" s="15"/>
      <c r="O12" s="15"/>
      <c r="P12" s="15">
        <v>2</v>
      </c>
      <c r="Q12" s="15">
        <v>2</v>
      </c>
      <c r="R12" s="15">
        <v>1</v>
      </c>
      <c r="S12" s="15">
        <v>2</v>
      </c>
      <c r="T12" s="15">
        <v>1</v>
      </c>
      <c r="U12" s="124"/>
      <c r="V12" s="124"/>
    </row>
    <row r="13" spans="1:23" ht="24.95" customHeight="1" x14ac:dyDescent="0.25">
      <c r="A13" s="2">
        <v>3</v>
      </c>
      <c r="B13" s="4">
        <v>170804130057</v>
      </c>
      <c r="C13" s="3">
        <v>49.230769230769234</v>
      </c>
      <c r="D13" s="3"/>
      <c r="E13" s="3">
        <v>47.647058823529413</v>
      </c>
      <c r="F13" s="109"/>
      <c r="G13" s="108" t="s">
        <v>3</v>
      </c>
      <c r="H13" s="16">
        <v>1</v>
      </c>
      <c r="I13" s="16">
        <v>2</v>
      </c>
      <c r="J13" s="15">
        <v>2</v>
      </c>
      <c r="K13" s="15">
        <v>1</v>
      </c>
      <c r="L13" s="15">
        <v>2</v>
      </c>
      <c r="M13" s="15">
        <v>2</v>
      </c>
      <c r="N13" s="15">
        <v>2</v>
      </c>
      <c r="O13" s="15">
        <v>2</v>
      </c>
      <c r="P13" s="15">
        <v>2</v>
      </c>
      <c r="Q13" s="15">
        <v>2</v>
      </c>
      <c r="R13" s="15">
        <v>2</v>
      </c>
      <c r="S13" s="15">
        <v>2</v>
      </c>
      <c r="T13" s="15">
        <v>1</v>
      </c>
      <c r="U13" s="124"/>
      <c r="V13" s="124"/>
    </row>
    <row r="14" spans="1:23" ht="35.450000000000003" customHeight="1" x14ac:dyDescent="0.25">
      <c r="A14" s="2">
        <v>4</v>
      </c>
      <c r="B14" s="4">
        <v>170804130060</v>
      </c>
      <c r="C14" s="3">
        <v>48.46153846153846</v>
      </c>
      <c r="D14" s="3"/>
      <c r="E14" s="3">
        <v>49.411764705882355</v>
      </c>
      <c r="F14" s="109"/>
      <c r="G14" s="108" t="s">
        <v>87</v>
      </c>
      <c r="H14" s="16">
        <v>2</v>
      </c>
      <c r="I14" s="16">
        <v>2</v>
      </c>
      <c r="J14" s="15">
        <v>1</v>
      </c>
      <c r="K14" s="15">
        <v>2</v>
      </c>
      <c r="L14" s="15">
        <v>2</v>
      </c>
      <c r="M14" s="15">
        <v>2</v>
      </c>
      <c r="N14" s="15">
        <v>2</v>
      </c>
      <c r="O14" s="15">
        <v>2</v>
      </c>
      <c r="P14" s="15">
        <v>2</v>
      </c>
      <c r="Q14" s="15">
        <v>2</v>
      </c>
      <c r="R14" s="15">
        <v>2</v>
      </c>
      <c r="S14" s="15"/>
      <c r="T14" s="15"/>
    </row>
    <row r="15" spans="1:23" ht="38.1" customHeight="1" x14ac:dyDescent="0.25">
      <c r="A15" s="2">
        <v>5</v>
      </c>
      <c r="B15" s="4">
        <v>170804130065</v>
      </c>
      <c r="C15" s="3">
        <v>48.46153846153846</v>
      </c>
      <c r="D15" s="3"/>
      <c r="E15" s="3">
        <v>46.470588235294116</v>
      </c>
      <c r="F15" s="109"/>
      <c r="G15" s="101" t="s">
        <v>2</v>
      </c>
      <c r="H15" s="59">
        <f>AVERAGE(H11:H14)</f>
        <v>1.5</v>
      </c>
      <c r="I15" s="59">
        <f t="shared" ref="I15:T15" si="0">AVERAGE(I11:I14)</f>
        <v>1.75</v>
      </c>
      <c r="J15" s="59">
        <f t="shared" si="0"/>
        <v>1.5</v>
      </c>
      <c r="K15" s="59">
        <f t="shared" si="0"/>
        <v>1.25</v>
      </c>
      <c r="L15" s="59">
        <f>AVERAGE(L11:L14)</f>
        <v>2</v>
      </c>
      <c r="M15" s="59">
        <f t="shared" si="0"/>
        <v>1.75</v>
      </c>
      <c r="N15" s="59">
        <f t="shared" si="0"/>
        <v>1.6666666666666667</v>
      </c>
      <c r="O15" s="59">
        <f t="shared" si="0"/>
        <v>1.6666666666666667</v>
      </c>
      <c r="P15" s="59">
        <f t="shared" si="0"/>
        <v>1.75</v>
      </c>
      <c r="Q15" s="59">
        <f t="shared" si="0"/>
        <v>2</v>
      </c>
      <c r="R15" s="59">
        <f t="shared" si="0"/>
        <v>1.5</v>
      </c>
      <c r="S15" s="59">
        <f t="shared" si="0"/>
        <v>1.6666666666666667</v>
      </c>
      <c r="T15" s="59">
        <f t="shared" si="0"/>
        <v>1</v>
      </c>
      <c r="U15" s="59"/>
      <c r="V15" s="59"/>
    </row>
    <row r="16" spans="1:23" ht="24.95" customHeight="1" x14ac:dyDescent="0.25">
      <c r="A16" s="2">
        <v>6</v>
      </c>
      <c r="B16" s="4">
        <v>170804130066</v>
      </c>
      <c r="C16" s="3">
        <v>49.230769230769234</v>
      </c>
      <c r="D16" s="3"/>
      <c r="E16" s="3">
        <v>48.823529411764703</v>
      </c>
      <c r="F16" s="109"/>
      <c r="G16" s="102" t="s">
        <v>1</v>
      </c>
      <c r="H16" s="103">
        <f>(99.06*H15)/100</f>
        <v>1.4859</v>
      </c>
      <c r="I16" s="103">
        <f t="shared" ref="I16:S16" si="1">(99.06*I15)/100</f>
        <v>1.7335500000000001</v>
      </c>
      <c r="J16" s="103">
        <f t="shared" si="1"/>
        <v>1.4859</v>
      </c>
      <c r="K16" s="103">
        <f t="shared" si="1"/>
        <v>1.2382500000000001</v>
      </c>
      <c r="L16" s="103">
        <f t="shared" si="1"/>
        <v>1.9812000000000001</v>
      </c>
      <c r="M16" s="103">
        <f t="shared" si="1"/>
        <v>1.7335500000000001</v>
      </c>
      <c r="N16" s="103">
        <f t="shared" si="1"/>
        <v>1.6510000000000002</v>
      </c>
      <c r="O16" s="103">
        <f t="shared" si="1"/>
        <v>1.6510000000000002</v>
      </c>
      <c r="P16" s="103">
        <f t="shared" si="1"/>
        <v>1.7335500000000001</v>
      </c>
      <c r="Q16" s="103">
        <f t="shared" si="1"/>
        <v>1.9812000000000001</v>
      </c>
      <c r="R16" s="103">
        <f t="shared" si="1"/>
        <v>1.4859</v>
      </c>
      <c r="S16" s="103">
        <f t="shared" si="1"/>
        <v>1.6510000000000002</v>
      </c>
      <c r="T16" s="103">
        <f>(99.06*T15)/100</f>
        <v>0.99060000000000004</v>
      </c>
      <c r="U16" s="103"/>
      <c r="V16" s="103"/>
    </row>
    <row r="17" spans="1:22" ht="41.1" customHeight="1" x14ac:dyDescent="0.25">
      <c r="A17" s="2">
        <v>7</v>
      </c>
      <c r="B17" s="4">
        <v>170804130069</v>
      </c>
      <c r="C17" s="3">
        <v>50</v>
      </c>
      <c r="D17" s="3"/>
      <c r="E17" s="3">
        <v>49.411764705882355</v>
      </c>
      <c r="F17" s="3"/>
    </row>
    <row r="18" spans="1:22" ht="24.95" customHeight="1" x14ac:dyDescent="0.25">
      <c r="A18" s="2">
        <v>8</v>
      </c>
      <c r="B18" s="4">
        <v>170804130078</v>
      </c>
      <c r="C18" s="3">
        <v>49.230769230769234</v>
      </c>
      <c r="D18" s="3"/>
      <c r="E18" s="3">
        <v>47.647058823529413</v>
      </c>
      <c r="F18" s="49"/>
    </row>
    <row r="19" spans="1:22" ht="24.95" customHeight="1" x14ac:dyDescent="0.25">
      <c r="A19" s="2">
        <v>9</v>
      </c>
      <c r="B19" s="4">
        <v>170804130080</v>
      </c>
      <c r="C19" s="3">
        <v>49.230769230769234</v>
      </c>
      <c r="D19" s="3"/>
      <c r="E19" s="3">
        <v>47.647058823529413</v>
      </c>
      <c r="F19" s="49"/>
    </row>
    <row r="20" spans="1:22" ht="24.95" customHeight="1" x14ac:dyDescent="0.25">
      <c r="A20" s="2">
        <v>10</v>
      </c>
      <c r="B20" s="4">
        <v>170804130092</v>
      </c>
      <c r="C20" s="3">
        <v>49.230769230769234</v>
      </c>
      <c r="D20" s="3"/>
      <c r="E20" s="3">
        <v>48.823529411764703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170804130102</v>
      </c>
      <c r="C21" s="3">
        <v>50</v>
      </c>
      <c r="D21" s="3"/>
      <c r="E21" s="3">
        <v>47.647058823529413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170804130106</v>
      </c>
      <c r="C22" s="3">
        <v>49.230769230769234</v>
      </c>
      <c r="D22" s="3"/>
      <c r="E22" s="3">
        <v>47.647058823529413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170804130109</v>
      </c>
      <c r="C23" s="3">
        <v>46.92307692307692</v>
      </c>
      <c r="D23" s="3"/>
      <c r="E23" s="3">
        <v>44.705882352941174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170804130112</v>
      </c>
      <c r="C24" s="3">
        <v>49.230769230769234</v>
      </c>
      <c r="D24" s="3"/>
      <c r="E24" s="3">
        <v>48.823529411764703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170804130133</v>
      </c>
      <c r="C25" s="3">
        <v>49.230769230769234</v>
      </c>
      <c r="D25" s="112"/>
      <c r="E25" s="3">
        <v>48.823529411764703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170804130146</v>
      </c>
      <c r="C26" s="3">
        <v>47.692307692307693</v>
      </c>
      <c r="D26" s="3"/>
      <c r="E26" s="3">
        <v>47.058823529411768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170804130147</v>
      </c>
      <c r="C27" s="3">
        <v>49.230769230769234</v>
      </c>
      <c r="D27" s="3"/>
      <c r="E27" s="3">
        <v>47.058823529411768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170804130150</v>
      </c>
      <c r="C28" s="3">
        <v>49.230769230769234</v>
      </c>
      <c r="D28" s="3"/>
      <c r="E28" s="3">
        <v>39.411764705882355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170804130152</v>
      </c>
      <c r="C29" s="3">
        <v>49.230769230769234</v>
      </c>
      <c r="D29" s="3"/>
      <c r="E29" s="3">
        <v>48.823529411764703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170804130162</v>
      </c>
      <c r="C30" s="3">
        <v>49.230769230769234</v>
      </c>
      <c r="D30" s="3"/>
      <c r="E30" s="3">
        <v>48.235294117647058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170804130167</v>
      </c>
      <c r="C31" s="3">
        <v>49.230769230769234</v>
      </c>
      <c r="D31" s="3"/>
      <c r="E31" s="3">
        <v>48.235294117647058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170804130173</v>
      </c>
      <c r="C32" s="3">
        <v>49.230769230769234</v>
      </c>
      <c r="D32" s="3"/>
      <c r="E32" s="3">
        <v>48.823529411764703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170804130177</v>
      </c>
      <c r="C33" s="3">
        <v>50</v>
      </c>
      <c r="D33" s="3"/>
      <c r="E33" s="3">
        <v>49.411764705882355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170804130178</v>
      </c>
      <c r="C34" s="3">
        <v>44.615384615384613</v>
      </c>
      <c r="D34" s="3"/>
      <c r="E34" s="3">
        <v>30.588235294117649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170804130180</v>
      </c>
      <c r="C35" s="3">
        <v>49.230769230769234</v>
      </c>
      <c r="D35" s="3"/>
      <c r="E35" s="3">
        <v>45.882352941176471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170804130190</v>
      </c>
      <c r="C36" s="3">
        <v>50</v>
      </c>
      <c r="D36" s="3"/>
      <c r="E36" s="3">
        <v>49.411764705882355</v>
      </c>
      <c r="F36" s="49"/>
    </row>
    <row r="37" spans="1:23" ht="24.95" customHeight="1" x14ac:dyDescent="0.25">
      <c r="A37" s="2">
        <v>27</v>
      </c>
      <c r="B37" s="4">
        <v>170804130191</v>
      </c>
      <c r="C37" s="3">
        <v>49.230769230769234</v>
      </c>
      <c r="D37" s="3"/>
      <c r="E37" s="3">
        <v>48.823529411764703</v>
      </c>
      <c r="F37" s="49"/>
    </row>
    <row r="38" spans="1:23" ht="24.95" customHeight="1" x14ac:dyDescent="0.25">
      <c r="A38" s="2">
        <v>28</v>
      </c>
      <c r="B38" s="4">
        <v>170804130195</v>
      </c>
      <c r="C38" s="3">
        <v>50</v>
      </c>
      <c r="D38" s="3"/>
      <c r="E38" s="3">
        <v>49.411764705882355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170804130198</v>
      </c>
      <c r="C39" s="3">
        <v>45.384615384615387</v>
      </c>
      <c r="D39" s="3"/>
      <c r="E39" s="3">
        <v>44.117647058823529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170804130202</v>
      </c>
      <c r="C40" s="3">
        <v>49.230769230769234</v>
      </c>
      <c r="D40" s="3"/>
      <c r="E40" s="3">
        <v>48.823529411764703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170804130203</v>
      </c>
      <c r="C41" s="3">
        <v>49.230769230769234</v>
      </c>
      <c r="D41" s="3"/>
      <c r="E41" s="3">
        <v>48.235294117647058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170804130204</v>
      </c>
      <c r="C42" s="3">
        <v>50</v>
      </c>
      <c r="D42" s="3"/>
      <c r="E42" s="3">
        <v>48.823529411764703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170804130207</v>
      </c>
      <c r="C43" s="3">
        <v>49.230769230769234</v>
      </c>
      <c r="D43" s="3"/>
      <c r="E43" s="3">
        <v>48.235294117647058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170804130208</v>
      </c>
      <c r="C44" s="3">
        <v>49.230769230769234</v>
      </c>
      <c r="D44" s="3"/>
      <c r="E44" s="3">
        <v>44.117647058823529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170804130209</v>
      </c>
      <c r="C45" s="3">
        <v>49.230769230769234</v>
      </c>
      <c r="D45" s="3"/>
      <c r="E45" s="3">
        <v>48.235294117647058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170804130217</v>
      </c>
      <c r="C46" s="3">
        <v>50</v>
      </c>
      <c r="D46" s="3"/>
      <c r="E46" s="3">
        <v>49.411764705882355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170804130218</v>
      </c>
      <c r="C47" s="3">
        <v>49.230769230769234</v>
      </c>
      <c r="D47" s="3"/>
      <c r="E47" s="3">
        <v>48.823529411764703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170804130222</v>
      </c>
      <c r="C48" s="3">
        <v>49.230769230769234</v>
      </c>
      <c r="D48" s="3"/>
      <c r="E48" s="3">
        <v>48.235294117647058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170804130224</v>
      </c>
      <c r="C49" s="3">
        <v>49.230769230769234</v>
      </c>
      <c r="D49" s="3"/>
      <c r="E49" s="3">
        <v>48.823529411764703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170804130229</v>
      </c>
      <c r="C50" s="3">
        <v>49.230769230769234</v>
      </c>
      <c r="D50" s="3"/>
      <c r="E50" s="3">
        <v>48.823529411764703</v>
      </c>
      <c r="F50" s="49"/>
    </row>
    <row r="51" spans="1:22" ht="24.95" customHeight="1" x14ac:dyDescent="0.25">
      <c r="A51" s="2">
        <v>41</v>
      </c>
      <c r="B51" s="4">
        <v>170804130233</v>
      </c>
      <c r="C51" s="3">
        <v>50</v>
      </c>
      <c r="D51" s="3"/>
      <c r="E51" s="3">
        <v>49.411764705882355</v>
      </c>
      <c r="F51" s="49"/>
    </row>
    <row r="52" spans="1:22" ht="24.95" customHeight="1" x14ac:dyDescent="0.25">
      <c r="A52" s="2">
        <v>42</v>
      </c>
      <c r="B52" s="4">
        <v>170804130242</v>
      </c>
      <c r="C52" s="3">
        <v>49.230769230769234</v>
      </c>
      <c r="D52" s="112"/>
      <c r="E52" s="3">
        <v>48.823529411764703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170804130245</v>
      </c>
      <c r="C53" s="3">
        <v>49.230769230769234</v>
      </c>
      <c r="D53" s="112"/>
      <c r="E53" s="3">
        <v>48.235294117647058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170804130248</v>
      </c>
      <c r="C54" s="3">
        <v>49.230769230769234</v>
      </c>
      <c r="D54" s="3"/>
      <c r="E54" s="3">
        <v>48.235294117647058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170804130269</v>
      </c>
      <c r="C55" s="3">
        <v>49.230769230769234</v>
      </c>
      <c r="D55" s="3"/>
      <c r="E55" s="3">
        <v>47.647058823529413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170804130273</v>
      </c>
      <c r="C56" s="3">
        <v>48.46153846153846</v>
      </c>
      <c r="D56" s="3"/>
      <c r="E56" s="3">
        <v>48.235294117647058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170804130288</v>
      </c>
      <c r="C57" s="3">
        <v>49.230769230769234</v>
      </c>
      <c r="D57" s="3"/>
      <c r="E57" s="3">
        <v>47.647058823529413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170804130291</v>
      </c>
      <c r="C58" s="3">
        <v>49.230769230769234</v>
      </c>
      <c r="D58" s="3"/>
      <c r="E58" s="3">
        <v>47.058823529411768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170804130292</v>
      </c>
      <c r="C59" s="3">
        <v>49.230769230769234</v>
      </c>
      <c r="D59" s="3"/>
      <c r="E59" s="3">
        <v>48.823529411764703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170804130294</v>
      </c>
      <c r="C60" s="3">
        <v>49.230769230769234</v>
      </c>
      <c r="D60" s="3"/>
      <c r="E60" s="3">
        <v>13.529411764705882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170804130314</v>
      </c>
      <c r="C61" s="3">
        <v>50</v>
      </c>
      <c r="D61" s="3"/>
      <c r="E61" s="3">
        <v>49.411764705882355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170804130359</v>
      </c>
      <c r="C62" s="3">
        <v>46.153846153846153</v>
      </c>
      <c r="D62" s="3"/>
      <c r="E62" s="3">
        <v>48.235294117647058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170804130363</v>
      </c>
      <c r="C63" s="3">
        <v>41.53846153846154</v>
      </c>
      <c r="D63" s="3"/>
      <c r="E63" s="3">
        <v>46.470588235294116</v>
      </c>
      <c r="F63" s="49"/>
    </row>
    <row r="64" spans="1:22" ht="24.95" customHeight="1" x14ac:dyDescent="0.25">
      <c r="A64" s="2">
        <v>54</v>
      </c>
      <c r="B64" s="4"/>
      <c r="C64" s="121"/>
      <c r="D64" s="3"/>
      <c r="E64" s="121"/>
      <c r="F64" s="49"/>
    </row>
    <row r="65" spans="1:9" ht="24.95" customHeight="1" x14ac:dyDescent="0.25">
      <c r="A65" s="2">
        <v>55</v>
      </c>
      <c r="B65" s="4"/>
      <c r="C65" s="121"/>
      <c r="D65" s="3"/>
      <c r="E65" s="121"/>
      <c r="F65" s="49"/>
    </row>
    <row r="66" spans="1:9" ht="24.95" customHeight="1" x14ac:dyDescent="0.25">
      <c r="A66" s="2">
        <v>56</v>
      </c>
      <c r="B66" s="4"/>
      <c r="C66" s="121"/>
      <c r="D66" s="3"/>
      <c r="E66" s="121"/>
      <c r="F66" s="49"/>
    </row>
    <row r="67" spans="1:9" ht="24.95" customHeight="1" x14ac:dyDescent="0.25">
      <c r="A67" s="2">
        <v>57</v>
      </c>
      <c r="B67" s="4"/>
      <c r="C67" s="121"/>
      <c r="D67" s="3"/>
      <c r="E67" s="121"/>
      <c r="F67" s="49"/>
    </row>
    <row r="68" spans="1:9" ht="24.95" customHeight="1" x14ac:dyDescent="0.25">
      <c r="A68" s="2">
        <v>58</v>
      </c>
      <c r="B68" s="4"/>
      <c r="C68" s="121"/>
      <c r="D68" s="3"/>
      <c r="E68" s="121"/>
      <c r="F68" s="49"/>
    </row>
    <row r="69" spans="1:9" ht="24.95" customHeight="1" x14ac:dyDescent="0.25">
      <c r="A69" s="2">
        <v>59</v>
      </c>
      <c r="B69" s="4"/>
      <c r="C69" s="121"/>
      <c r="D69" s="3"/>
      <c r="E69" s="121"/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9686F-6F62-42E4-A128-668497871F6B}">
  <dimension ref="A1:T324"/>
  <sheetViews>
    <sheetView topLeftCell="C1" zoomScale="85" zoomScaleNormal="85" workbookViewId="0">
      <selection activeCell="H15" sqref="H15:S15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3" width="8.85546875" style="1" customWidth="1"/>
    <col min="244" max="244" width="24.5703125" style="1" customWidth="1"/>
    <col min="245" max="245" width="6" style="1" bestFit="1" customWidth="1"/>
    <col min="246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499" width="8.85546875" style="1" customWidth="1"/>
    <col min="500" max="500" width="24.5703125" style="1" customWidth="1"/>
    <col min="501" max="501" width="6" style="1" bestFit="1" customWidth="1"/>
    <col min="502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5" width="8.85546875" style="1" customWidth="1"/>
    <col min="756" max="756" width="24.5703125" style="1" customWidth="1"/>
    <col min="757" max="757" width="6" style="1" bestFit="1" customWidth="1"/>
    <col min="758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1" width="8.85546875" style="1" customWidth="1"/>
    <col min="1012" max="1012" width="24.5703125" style="1" customWidth="1"/>
    <col min="1013" max="1013" width="6" style="1" bestFit="1" customWidth="1"/>
    <col min="1014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67" width="8.85546875" style="1" customWidth="1"/>
    <col min="1268" max="1268" width="24.5703125" style="1" customWidth="1"/>
    <col min="1269" max="1269" width="6" style="1" bestFit="1" customWidth="1"/>
    <col min="1270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3" width="8.85546875" style="1" customWidth="1"/>
    <col min="1524" max="1524" width="24.5703125" style="1" customWidth="1"/>
    <col min="1525" max="1525" width="6" style="1" bestFit="1" customWidth="1"/>
    <col min="1526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79" width="8.85546875" style="1" customWidth="1"/>
    <col min="1780" max="1780" width="24.5703125" style="1" customWidth="1"/>
    <col min="1781" max="1781" width="6" style="1" bestFit="1" customWidth="1"/>
    <col min="1782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5" width="8.85546875" style="1" customWidth="1"/>
    <col min="2036" max="2036" width="24.5703125" style="1" customWidth="1"/>
    <col min="2037" max="2037" width="6" style="1" bestFit="1" customWidth="1"/>
    <col min="2038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1" width="8.85546875" style="1" customWidth="1"/>
    <col min="2292" max="2292" width="24.5703125" style="1" customWidth="1"/>
    <col min="2293" max="2293" width="6" style="1" bestFit="1" customWidth="1"/>
    <col min="2294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47" width="8.85546875" style="1" customWidth="1"/>
    <col min="2548" max="2548" width="24.5703125" style="1" customWidth="1"/>
    <col min="2549" max="2549" width="6" style="1" bestFit="1" customWidth="1"/>
    <col min="2550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3" width="8.85546875" style="1" customWidth="1"/>
    <col min="2804" max="2804" width="24.5703125" style="1" customWidth="1"/>
    <col min="2805" max="2805" width="6" style="1" bestFit="1" customWidth="1"/>
    <col min="2806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59" width="8.85546875" style="1" customWidth="1"/>
    <col min="3060" max="3060" width="24.5703125" style="1" customWidth="1"/>
    <col min="3061" max="3061" width="6" style="1" bestFit="1" customWidth="1"/>
    <col min="3062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5" width="8.85546875" style="1" customWidth="1"/>
    <col min="3316" max="3316" width="24.5703125" style="1" customWidth="1"/>
    <col min="3317" max="3317" width="6" style="1" bestFit="1" customWidth="1"/>
    <col min="3318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1" width="8.85546875" style="1" customWidth="1"/>
    <col min="3572" max="3572" width="24.5703125" style="1" customWidth="1"/>
    <col min="3573" max="3573" width="6" style="1" bestFit="1" customWidth="1"/>
    <col min="3574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27" width="8.85546875" style="1" customWidth="1"/>
    <col min="3828" max="3828" width="24.5703125" style="1" customWidth="1"/>
    <col min="3829" max="3829" width="6" style="1" bestFit="1" customWidth="1"/>
    <col min="3830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3" width="8.85546875" style="1" customWidth="1"/>
    <col min="4084" max="4084" width="24.5703125" style="1" customWidth="1"/>
    <col min="4085" max="4085" width="6" style="1" bestFit="1" customWidth="1"/>
    <col min="4086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39" width="8.85546875" style="1" customWidth="1"/>
    <col min="4340" max="4340" width="24.5703125" style="1" customWidth="1"/>
    <col min="4341" max="4341" width="6" style="1" bestFit="1" customWidth="1"/>
    <col min="4342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5" width="8.85546875" style="1" customWidth="1"/>
    <col min="4596" max="4596" width="24.5703125" style="1" customWidth="1"/>
    <col min="4597" max="4597" width="6" style="1" bestFit="1" customWidth="1"/>
    <col min="4598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1" width="8.85546875" style="1" customWidth="1"/>
    <col min="4852" max="4852" width="24.5703125" style="1" customWidth="1"/>
    <col min="4853" max="4853" width="6" style="1" bestFit="1" customWidth="1"/>
    <col min="4854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07" width="8.85546875" style="1" customWidth="1"/>
    <col min="5108" max="5108" width="24.5703125" style="1" customWidth="1"/>
    <col min="5109" max="5109" width="6" style="1" bestFit="1" customWidth="1"/>
    <col min="5110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3" width="8.85546875" style="1" customWidth="1"/>
    <col min="5364" max="5364" width="24.5703125" style="1" customWidth="1"/>
    <col min="5365" max="5365" width="6" style="1" bestFit="1" customWidth="1"/>
    <col min="5366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19" width="8.85546875" style="1" customWidth="1"/>
    <col min="5620" max="5620" width="24.5703125" style="1" customWidth="1"/>
    <col min="5621" max="5621" width="6" style="1" bestFit="1" customWidth="1"/>
    <col min="5622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5" width="8.85546875" style="1" customWidth="1"/>
    <col min="5876" max="5876" width="24.5703125" style="1" customWidth="1"/>
    <col min="5877" max="5877" width="6" style="1" bestFit="1" customWidth="1"/>
    <col min="5878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1" width="8.85546875" style="1" customWidth="1"/>
    <col min="6132" max="6132" width="24.5703125" style="1" customWidth="1"/>
    <col min="6133" max="6133" width="6" style="1" bestFit="1" customWidth="1"/>
    <col min="6134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87" width="8.85546875" style="1" customWidth="1"/>
    <col min="6388" max="6388" width="24.5703125" style="1" customWidth="1"/>
    <col min="6389" max="6389" width="6" style="1" bestFit="1" customWidth="1"/>
    <col min="6390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3" width="8.85546875" style="1" customWidth="1"/>
    <col min="6644" max="6644" width="24.5703125" style="1" customWidth="1"/>
    <col min="6645" max="6645" width="6" style="1" bestFit="1" customWidth="1"/>
    <col min="6646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899" width="8.85546875" style="1" customWidth="1"/>
    <col min="6900" max="6900" width="24.5703125" style="1" customWidth="1"/>
    <col min="6901" max="6901" width="6" style="1" bestFit="1" customWidth="1"/>
    <col min="6902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5" width="8.85546875" style="1" customWidth="1"/>
    <col min="7156" max="7156" width="24.5703125" style="1" customWidth="1"/>
    <col min="7157" max="7157" width="6" style="1" bestFit="1" customWidth="1"/>
    <col min="7158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1" width="8.85546875" style="1" customWidth="1"/>
    <col min="7412" max="7412" width="24.5703125" style="1" customWidth="1"/>
    <col min="7413" max="7413" width="6" style="1" bestFit="1" customWidth="1"/>
    <col min="7414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67" width="8.85546875" style="1" customWidth="1"/>
    <col min="7668" max="7668" width="24.5703125" style="1" customWidth="1"/>
    <col min="7669" max="7669" width="6" style="1" bestFit="1" customWidth="1"/>
    <col min="7670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3" width="8.85546875" style="1" customWidth="1"/>
    <col min="7924" max="7924" width="24.5703125" style="1" customWidth="1"/>
    <col min="7925" max="7925" width="6" style="1" bestFit="1" customWidth="1"/>
    <col min="7926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79" width="8.85546875" style="1" customWidth="1"/>
    <col min="8180" max="8180" width="24.5703125" style="1" customWidth="1"/>
    <col min="8181" max="8181" width="6" style="1" bestFit="1" customWidth="1"/>
    <col min="8182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5" width="8.85546875" style="1" customWidth="1"/>
    <col min="8436" max="8436" width="24.5703125" style="1" customWidth="1"/>
    <col min="8437" max="8437" width="6" style="1" bestFit="1" customWidth="1"/>
    <col min="8438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1" width="8.85546875" style="1" customWidth="1"/>
    <col min="8692" max="8692" width="24.5703125" style="1" customWidth="1"/>
    <col min="8693" max="8693" width="6" style="1" bestFit="1" customWidth="1"/>
    <col min="8694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47" width="8.85546875" style="1" customWidth="1"/>
    <col min="8948" max="8948" width="24.5703125" style="1" customWidth="1"/>
    <col min="8949" max="8949" width="6" style="1" bestFit="1" customWidth="1"/>
    <col min="8950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3" width="8.85546875" style="1" customWidth="1"/>
    <col min="9204" max="9204" width="24.5703125" style="1" customWidth="1"/>
    <col min="9205" max="9205" width="6" style="1" bestFit="1" customWidth="1"/>
    <col min="9206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59" width="8.85546875" style="1" customWidth="1"/>
    <col min="9460" max="9460" width="24.5703125" style="1" customWidth="1"/>
    <col min="9461" max="9461" width="6" style="1" bestFit="1" customWidth="1"/>
    <col min="9462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5" width="8.85546875" style="1" customWidth="1"/>
    <col min="9716" max="9716" width="24.5703125" style="1" customWidth="1"/>
    <col min="9717" max="9717" width="6" style="1" bestFit="1" customWidth="1"/>
    <col min="9718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1" width="8.85546875" style="1" customWidth="1"/>
    <col min="9972" max="9972" width="24.5703125" style="1" customWidth="1"/>
    <col min="9973" max="9973" width="6" style="1" bestFit="1" customWidth="1"/>
    <col min="9974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27" width="8.85546875" style="1" customWidth="1"/>
    <col min="10228" max="10228" width="24.5703125" style="1" customWidth="1"/>
    <col min="10229" max="10229" width="6" style="1" bestFit="1" customWidth="1"/>
    <col min="10230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3" width="8.85546875" style="1" customWidth="1"/>
    <col min="10484" max="10484" width="24.5703125" style="1" customWidth="1"/>
    <col min="10485" max="10485" width="6" style="1" bestFit="1" customWidth="1"/>
    <col min="10486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39" width="8.85546875" style="1" customWidth="1"/>
    <col min="10740" max="10740" width="24.5703125" style="1" customWidth="1"/>
    <col min="10741" max="10741" width="6" style="1" bestFit="1" customWidth="1"/>
    <col min="10742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5" width="8.85546875" style="1" customWidth="1"/>
    <col min="10996" max="10996" width="24.5703125" style="1" customWidth="1"/>
    <col min="10997" max="10997" width="6" style="1" bestFit="1" customWidth="1"/>
    <col min="10998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1" width="8.85546875" style="1" customWidth="1"/>
    <col min="11252" max="11252" width="24.5703125" style="1" customWidth="1"/>
    <col min="11253" max="11253" width="6" style="1" bestFit="1" customWidth="1"/>
    <col min="11254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07" width="8.85546875" style="1" customWidth="1"/>
    <col min="11508" max="11508" width="24.5703125" style="1" customWidth="1"/>
    <col min="11509" max="11509" width="6" style="1" bestFit="1" customWidth="1"/>
    <col min="11510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3" width="8.85546875" style="1" customWidth="1"/>
    <col min="11764" max="11764" width="24.5703125" style="1" customWidth="1"/>
    <col min="11765" max="11765" width="6" style="1" bestFit="1" customWidth="1"/>
    <col min="11766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19" width="8.85546875" style="1" customWidth="1"/>
    <col min="12020" max="12020" width="24.5703125" style="1" customWidth="1"/>
    <col min="12021" max="12021" width="6" style="1" bestFit="1" customWidth="1"/>
    <col min="12022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5" width="8.85546875" style="1" customWidth="1"/>
    <col min="12276" max="12276" width="24.5703125" style="1" customWidth="1"/>
    <col min="12277" max="12277" width="6" style="1" bestFit="1" customWidth="1"/>
    <col min="12278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1" width="8.85546875" style="1" customWidth="1"/>
    <col min="12532" max="12532" width="24.5703125" style="1" customWidth="1"/>
    <col min="12533" max="12533" width="6" style="1" bestFit="1" customWidth="1"/>
    <col min="12534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87" width="8.85546875" style="1" customWidth="1"/>
    <col min="12788" max="12788" width="24.5703125" style="1" customWidth="1"/>
    <col min="12789" max="12789" width="6" style="1" bestFit="1" customWidth="1"/>
    <col min="12790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3" width="8.85546875" style="1" customWidth="1"/>
    <col min="13044" max="13044" width="24.5703125" style="1" customWidth="1"/>
    <col min="13045" max="13045" width="6" style="1" bestFit="1" customWidth="1"/>
    <col min="13046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299" width="8.85546875" style="1" customWidth="1"/>
    <col min="13300" max="13300" width="24.5703125" style="1" customWidth="1"/>
    <col min="13301" max="13301" width="6" style="1" bestFit="1" customWidth="1"/>
    <col min="13302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5" width="8.85546875" style="1" customWidth="1"/>
    <col min="13556" max="13556" width="24.5703125" style="1" customWidth="1"/>
    <col min="13557" max="13557" width="6" style="1" bestFit="1" customWidth="1"/>
    <col min="13558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1" width="8.85546875" style="1" customWidth="1"/>
    <col min="13812" max="13812" width="24.5703125" style="1" customWidth="1"/>
    <col min="13813" max="13813" width="6" style="1" bestFit="1" customWidth="1"/>
    <col min="13814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67" width="8.85546875" style="1" customWidth="1"/>
    <col min="14068" max="14068" width="24.5703125" style="1" customWidth="1"/>
    <col min="14069" max="14069" width="6" style="1" bestFit="1" customWidth="1"/>
    <col min="14070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3" width="8.85546875" style="1" customWidth="1"/>
    <col min="14324" max="14324" width="24.5703125" style="1" customWidth="1"/>
    <col min="14325" max="14325" width="6" style="1" bestFit="1" customWidth="1"/>
    <col min="14326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79" width="8.85546875" style="1" customWidth="1"/>
    <col min="14580" max="14580" width="24.5703125" style="1" customWidth="1"/>
    <col min="14581" max="14581" width="6" style="1" bestFit="1" customWidth="1"/>
    <col min="14582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5" width="8.85546875" style="1" customWidth="1"/>
    <col min="14836" max="14836" width="24.5703125" style="1" customWidth="1"/>
    <col min="14837" max="14837" width="6" style="1" bestFit="1" customWidth="1"/>
    <col min="14838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1" width="8.85546875" style="1" customWidth="1"/>
    <col min="15092" max="15092" width="24.5703125" style="1" customWidth="1"/>
    <col min="15093" max="15093" width="6" style="1" bestFit="1" customWidth="1"/>
    <col min="15094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47" width="8.85546875" style="1" customWidth="1"/>
    <col min="15348" max="15348" width="24.5703125" style="1" customWidth="1"/>
    <col min="15349" max="15349" width="6" style="1" bestFit="1" customWidth="1"/>
    <col min="15350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3" width="8.85546875" style="1" customWidth="1"/>
    <col min="15604" max="15604" width="24.5703125" style="1" customWidth="1"/>
    <col min="15605" max="15605" width="6" style="1" bestFit="1" customWidth="1"/>
    <col min="15606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59" width="8.85546875" style="1" customWidth="1"/>
    <col min="15860" max="15860" width="24.5703125" style="1" customWidth="1"/>
    <col min="15861" max="15861" width="6" style="1" bestFit="1" customWidth="1"/>
    <col min="15862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5" width="8.85546875" style="1" customWidth="1"/>
    <col min="16116" max="16116" width="24.5703125" style="1" customWidth="1"/>
    <col min="16117" max="16117" width="6" style="1" bestFit="1" customWidth="1"/>
    <col min="16118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1" width="8.85546875" style="1" customWidth="1"/>
    <col min="16372" max="16372" width="24.5703125" style="1" customWidth="1"/>
    <col min="16373" max="16373" width="6" style="1" bestFit="1" customWidth="1"/>
    <col min="16374" max="16384" width="5.85546875" style="1"/>
  </cols>
  <sheetData>
    <row r="1" spans="1:20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0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0" ht="44.1" customHeight="1" x14ac:dyDescent="0.25">
      <c r="A3" s="170" t="s">
        <v>145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32.450000000000003" customHeight="1" x14ac:dyDescent="0.25">
      <c r="A4" s="170" t="s">
        <v>146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</row>
    <row r="5" spans="1:20" ht="20.25" customHeight="1" x14ac:dyDescent="0.25">
      <c r="A5" s="172" t="s">
        <v>147</v>
      </c>
      <c r="B5" s="173"/>
      <c r="C5" s="173"/>
      <c r="D5" s="173"/>
      <c r="E5" s="174"/>
      <c r="F5" s="69"/>
      <c r="G5" s="26" t="s">
        <v>38</v>
      </c>
      <c r="H5" s="40">
        <f>D12</f>
        <v>84.482758620689651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</row>
    <row r="6" spans="1:20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61.206896551724135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</row>
    <row r="7" spans="1:20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72.84482758620689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</row>
    <row r="8" spans="1:20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0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0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/>
    </row>
    <row r="11" spans="1:20" ht="24.95" customHeight="1" x14ac:dyDescent="0.25">
      <c r="A11" s="2">
        <v>1</v>
      </c>
      <c r="B11" s="4">
        <v>170804130004</v>
      </c>
      <c r="C11" s="3">
        <v>43.333333333333336</v>
      </c>
      <c r="D11" s="3">
        <f>COUNTIF(C11:C116,"&gt;="&amp;D10)</f>
        <v>98</v>
      </c>
      <c r="E11" s="3">
        <v>40</v>
      </c>
      <c r="F11" s="95">
        <f>COUNTIF(E11:E116,"&gt;="&amp;F10)</f>
        <v>71</v>
      </c>
      <c r="G11" s="108" t="s">
        <v>5</v>
      </c>
      <c r="H11" s="26">
        <v>3</v>
      </c>
      <c r="I11" s="26">
        <v>2</v>
      </c>
      <c r="J11" s="15">
        <v>2</v>
      </c>
      <c r="K11" s="15">
        <v>3</v>
      </c>
      <c r="L11" s="15">
        <v>2</v>
      </c>
      <c r="M11" s="15">
        <v>3</v>
      </c>
      <c r="N11" s="15">
        <v>2</v>
      </c>
      <c r="O11" s="15">
        <v>2</v>
      </c>
      <c r="P11" s="15">
        <v>2</v>
      </c>
      <c r="Q11" s="15">
        <v>2</v>
      </c>
      <c r="R11" s="15">
        <v>1</v>
      </c>
      <c r="S11" s="15">
        <v>1</v>
      </c>
      <c r="T11" s="51"/>
    </row>
    <row r="12" spans="1:20" ht="24.95" customHeight="1" x14ac:dyDescent="0.25">
      <c r="A12" s="2">
        <v>2</v>
      </c>
      <c r="B12" s="4">
        <v>170804130012</v>
      </c>
      <c r="C12" s="3">
        <v>39.166666666666664</v>
      </c>
      <c r="D12" s="96">
        <f>(98/116)*100</f>
        <v>84.482758620689651</v>
      </c>
      <c r="E12" s="3">
        <v>33.333333333333329</v>
      </c>
      <c r="F12" s="97">
        <f>(71/116)*100</f>
        <v>61.206896551724135</v>
      </c>
      <c r="G12" s="108" t="s">
        <v>4</v>
      </c>
      <c r="H12" s="16">
        <v>2</v>
      </c>
      <c r="I12" s="16">
        <v>3</v>
      </c>
      <c r="J12" s="15">
        <v>1</v>
      </c>
      <c r="K12" s="15">
        <v>2</v>
      </c>
      <c r="L12" s="15">
        <v>1</v>
      </c>
      <c r="M12" s="15">
        <v>2</v>
      </c>
      <c r="N12" s="15">
        <v>2</v>
      </c>
      <c r="O12" s="15">
        <v>2</v>
      </c>
      <c r="P12" s="15">
        <v>3</v>
      </c>
      <c r="Q12" s="15">
        <v>2</v>
      </c>
      <c r="R12" s="15">
        <v>2</v>
      </c>
      <c r="S12" s="15">
        <v>1</v>
      </c>
      <c r="T12" s="51"/>
    </row>
    <row r="13" spans="1:20" ht="24.95" customHeight="1" x14ac:dyDescent="0.25">
      <c r="A13" s="2">
        <v>3</v>
      </c>
      <c r="B13" s="4">
        <v>170804130017</v>
      </c>
      <c r="C13" s="3">
        <v>28.333333333333332</v>
      </c>
      <c r="D13" s="96"/>
      <c r="E13" s="3">
        <v>23.888888888888889</v>
      </c>
      <c r="F13" s="131"/>
      <c r="G13" s="108" t="s">
        <v>3</v>
      </c>
      <c r="H13" s="16">
        <v>2</v>
      </c>
      <c r="I13" s="16">
        <v>2</v>
      </c>
      <c r="J13" s="15">
        <v>3</v>
      </c>
      <c r="K13" s="15">
        <v>2</v>
      </c>
      <c r="L13" s="15">
        <v>3</v>
      </c>
      <c r="M13" s="15">
        <v>1</v>
      </c>
      <c r="N13" s="15">
        <v>3</v>
      </c>
      <c r="O13" s="15">
        <v>2</v>
      </c>
      <c r="P13" s="15">
        <v>3</v>
      </c>
      <c r="Q13" s="15">
        <v>2</v>
      </c>
      <c r="R13" s="15">
        <v>1</v>
      </c>
      <c r="S13" s="15">
        <v>2</v>
      </c>
      <c r="T13" s="51"/>
    </row>
    <row r="14" spans="1:20" ht="30" customHeight="1" x14ac:dyDescent="0.25">
      <c r="A14" s="2">
        <v>4</v>
      </c>
      <c r="B14" s="4">
        <v>170804130021</v>
      </c>
      <c r="C14" s="3">
        <v>44.166666666666664</v>
      </c>
      <c r="D14" s="3"/>
      <c r="E14" s="3">
        <v>27.777777777777779</v>
      </c>
      <c r="F14" s="109"/>
      <c r="G14" s="101" t="s">
        <v>2</v>
      </c>
      <c r="H14" s="59">
        <f t="shared" ref="H14:S14" si="0">AVERAGE(H11:H13)</f>
        <v>2.3333333333333335</v>
      </c>
      <c r="I14" s="59">
        <f t="shared" si="0"/>
        <v>2.3333333333333335</v>
      </c>
      <c r="J14" s="59">
        <f t="shared" si="0"/>
        <v>2</v>
      </c>
      <c r="K14" s="59">
        <f t="shared" si="0"/>
        <v>2.3333333333333335</v>
      </c>
      <c r="L14" s="59">
        <f t="shared" si="0"/>
        <v>2</v>
      </c>
      <c r="M14" s="59">
        <f t="shared" si="0"/>
        <v>2</v>
      </c>
      <c r="N14" s="59">
        <f t="shared" si="0"/>
        <v>2.3333333333333335</v>
      </c>
      <c r="O14" s="59">
        <f t="shared" si="0"/>
        <v>2</v>
      </c>
      <c r="P14" s="59">
        <f t="shared" si="0"/>
        <v>2.6666666666666665</v>
      </c>
      <c r="Q14" s="59">
        <f t="shared" si="0"/>
        <v>2</v>
      </c>
      <c r="R14" s="59">
        <f t="shared" si="0"/>
        <v>1.3333333333333333</v>
      </c>
      <c r="S14" s="59">
        <f t="shared" si="0"/>
        <v>1.3333333333333333</v>
      </c>
      <c r="T14" s="59"/>
    </row>
    <row r="15" spans="1:20" ht="35.450000000000003" customHeight="1" x14ac:dyDescent="0.25">
      <c r="A15" s="2">
        <v>5</v>
      </c>
      <c r="B15" s="4">
        <v>170804130027</v>
      </c>
      <c r="C15" s="3">
        <v>35</v>
      </c>
      <c r="D15" s="3"/>
      <c r="E15" s="3">
        <v>25</v>
      </c>
      <c r="F15" s="109"/>
      <c r="G15" s="102" t="s">
        <v>1</v>
      </c>
      <c r="H15" s="103">
        <f>(72.84)*H14/100</f>
        <v>1.6996</v>
      </c>
      <c r="I15" s="103">
        <f t="shared" ref="I15:S15" si="1">(72.84)*I14/100</f>
        <v>1.6996</v>
      </c>
      <c r="J15" s="103">
        <f t="shared" si="1"/>
        <v>1.4568000000000001</v>
      </c>
      <c r="K15" s="103">
        <f t="shared" si="1"/>
        <v>1.6996</v>
      </c>
      <c r="L15" s="103">
        <f t="shared" si="1"/>
        <v>1.4568000000000001</v>
      </c>
      <c r="M15" s="103">
        <f t="shared" si="1"/>
        <v>1.4568000000000001</v>
      </c>
      <c r="N15" s="103">
        <f t="shared" si="1"/>
        <v>1.6996</v>
      </c>
      <c r="O15" s="103">
        <f t="shared" si="1"/>
        <v>1.4568000000000001</v>
      </c>
      <c r="P15" s="103">
        <f t="shared" si="1"/>
        <v>1.9424000000000001</v>
      </c>
      <c r="Q15" s="103">
        <f t="shared" si="1"/>
        <v>1.4568000000000001</v>
      </c>
      <c r="R15" s="103">
        <f t="shared" si="1"/>
        <v>0.97120000000000006</v>
      </c>
      <c r="S15" s="103">
        <f t="shared" si="1"/>
        <v>0.97120000000000006</v>
      </c>
      <c r="T15" s="132"/>
    </row>
    <row r="16" spans="1:20" ht="38.1" customHeight="1" x14ac:dyDescent="0.25">
      <c r="A16" s="2">
        <v>6</v>
      </c>
      <c r="B16" s="4">
        <v>170804130028</v>
      </c>
      <c r="C16" s="3">
        <v>35</v>
      </c>
      <c r="D16" s="3"/>
      <c r="E16" s="3">
        <v>0</v>
      </c>
      <c r="F16" s="109"/>
    </row>
    <row r="17" spans="1:19" ht="24.95" customHeight="1" x14ac:dyDescent="0.25">
      <c r="A17" s="2">
        <v>7</v>
      </c>
      <c r="B17" s="4">
        <v>170804130031</v>
      </c>
      <c r="C17" s="3">
        <v>38.333333333333336</v>
      </c>
      <c r="D17" s="3"/>
      <c r="E17" s="3">
        <v>30.555555555555557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</row>
    <row r="18" spans="1:19" ht="41.1" customHeight="1" x14ac:dyDescent="0.25">
      <c r="A18" s="2">
        <v>8</v>
      </c>
      <c r="B18" s="4">
        <v>170804130045</v>
      </c>
      <c r="C18" s="3">
        <v>43.333333333333336</v>
      </c>
      <c r="D18" s="3"/>
      <c r="E18" s="3">
        <v>34.444444444444443</v>
      </c>
      <c r="F18" s="3"/>
    </row>
    <row r="19" spans="1:19" ht="24.95" customHeight="1" x14ac:dyDescent="0.25">
      <c r="A19" s="2">
        <v>9</v>
      </c>
      <c r="B19" s="4">
        <v>170804130047</v>
      </c>
      <c r="C19" s="3">
        <v>38.333333333333336</v>
      </c>
      <c r="D19" s="3"/>
      <c r="E19" s="3">
        <v>38.333333333333336</v>
      </c>
      <c r="F19" s="49"/>
    </row>
    <row r="20" spans="1:19" ht="24.95" customHeight="1" x14ac:dyDescent="0.25">
      <c r="A20" s="2">
        <v>10</v>
      </c>
      <c r="B20" s="4">
        <v>170804130058</v>
      </c>
      <c r="C20" s="3">
        <v>37.5</v>
      </c>
      <c r="D20" s="3"/>
      <c r="E20" s="3">
        <v>0</v>
      </c>
      <c r="F20" s="49"/>
    </row>
    <row r="21" spans="1:19" ht="24.95" customHeight="1" x14ac:dyDescent="0.25">
      <c r="A21" s="2">
        <v>11</v>
      </c>
      <c r="B21" s="4">
        <v>170804130062</v>
      </c>
      <c r="C21" s="3">
        <v>41.666666666666671</v>
      </c>
      <c r="D21" s="3"/>
      <c r="E21" s="3">
        <v>30.555555555555557</v>
      </c>
      <c r="F21" s="49"/>
      <c r="J21" s="7"/>
      <c r="K21" s="7"/>
    </row>
    <row r="22" spans="1:19" ht="31.5" customHeight="1" x14ac:dyDescent="0.25">
      <c r="A22" s="2">
        <v>12</v>
      </c>
      <c r="B22" s="4">
        <v>170804130063</v>
      </c>
      <c r="C22" s="3">
        <v>43.333333333333336</v>
      </c>
      <c r="D22" s="3"/>
      <c r="E22" s="3">
        <v>29.444444444444446</v>
      </c>
      <c r="F22" s="49"/>
      <c r="H22" s="104"/>
      <c r="I22" s="165"/>
      <c r="J22" s="165"/>
      <c r="M22" s="7"/>
      <c r="N22" s="7"/>
      <c r="O22" s="7"/>
      <c r="P22" s="7"/>
    </row>
    <row r="23" spans="1:19" ht="24.95" customHeight="1" x14ac:dyDescent="0.25">
      <c r="A23" s="2">
        <v>13</v>
      </c>
      <c r="B23" s="4">
        <v>170804130075</v>
      </c>
      <c r="C23" s="3">
        <v>35</v>
      </c>
      <c r="D23" s="3"/>
      <c r="E23" s="3">
        <v>30.555555555555557</v>
      </c>
      <c r="F23" s="49"/>
      <c r="H23" s="111"/>
      <c r="I23" s="84"/>
      <c r="J23" s="84"/>
      <c r="M23" s="7"/>
      <c r="N23" s="7"/>
      <c r="O23" s="7"/>
      <c r="P23" s="7"/>
    </row>
    <row r="24" spans="1:19" ht="24.95" customHeight="1" x14ac:dyDescent="0.25">
      <c r="A24" s="2">
        <v>14</v>
      </c>
      <c r="B24" s="4">
        <v>170804130083</v>
      </c>
      <c r="C24" s="3">
        <v>42.5</v>
      </c>
      <c r="D24" s="3"/>
      <c r="E24" s="3">
        <v>41.111111111111107</v>
      </c>
      <c r="F24" s="49"/>
      <c r="H24" s="2"/>
      <c r="N24" s="7"/>
      <c r="O24" s="7"/>
      <c r="P24" s="7"/>
    </row>
    <row r="25" spans="1:19" ht="24.95" customHeight="1" x14ac:dyDescent="0.25">
      <c r="A25" s="2">
        <v>15</v>
      </c>
      <c r="B25" s="4">
        <v>170804130085</v>
      </c>
      <c r="C25" s="3">
        <v>39.166666666666664</v>
      </c>
      <c r="D25" s="3"/>
      <c r="E25" s="3">
        <v>0</v>
      </c>
      <c r="F25" s="49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  <row r="26" spans="1:19" ht="24.95" customHeight="1" x14ac:dyDescent="0.25">
      <c r="A26" s="2">
        <v>16</v>
      </c>
      <c r="B26" s="4">
        <v>170804130090</v>
      </c>
      <c r="C26" s="3">
        <v>37.5</v>
      </c>
      <c r="D26" s="112"/>
      <c r="E26" s="3">
        <v>35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</row>
    <row r="27" spans="1:19" ht="24.95" customHeight="1" x14ac:dyDescent="0.25">
      <c r="A27" s="2">
        <v>17</v>
      </c>
      <c r="B27" s="4">
        <v>170804130091</v>
      </c>
      <c r="C27" s="3">
        <v>46.666666666666664</v>
      </c>
      <c r="D27" s="3"/>
      <c r="E27" s="3">
        <v>34.444444444444443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</row>
    <row r="28" spans="1:19" ht="24.95" customHeight="1" x14ac:dyDescent="0.25">
      <c r="A28" s="2">
        <v>18</v>
      </c>
      <c r="B28" s="4">
        <v>170804130093</v>
      </c>
      <c r="C28" s="3">
        <v>20.833333333333336</v>
      </c>
      <c r="D28" s="3"/>
      <c r="E28" s="3">
        <v>0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</row>
    <row r="29" spans="1:19" ht="24.95" customHeight="1" x14ac:dyDescent="0.25">
      <c r="A29" s="2">
        <v>19</v>
      </c>
      <c r="B29" s="4">
        <v>170804130101</v>
      </c>
      <c r="C29" s="3">
        <v>38.333333333333336</v>
      </c>
      <c r="D29" s="3"/>
      <c r="E29" s="3">
        <v>26.111111111111114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</row>
    <row r="30" spans="1:19" ht="24.95" customHeight="1" x14ac:dyDescent="0.25">
      <c r="A30" s="2">
        <v>20</v>
      </c>
      <c r="B30" s="4">
        <v>170804130104</v>
      </c>
      <c r="C30" s="3">
        <v>45</v>
      </c>
      <c r="D30" s="3"/>
      <c r="E30" s="3">
        <v>32.222222222222221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</row>
    <row r="31" spans="1:19" ht="24.95" customHeight="1" x14ac:dyDescent="0.25">
      <c r="A31" s="2">
        <v>21</v>
      </c>
      <c r="B31" s="4">
        <v>170804130105</v>
      </c>
      <c r="C31" s="3">
        <v>46.666666666666664</v>
      </c>
      <c r="D31" s="3"/>
      <c r="E31" s="3">
        <v>32.777777777777779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</row>
    <row r="32" spans="1:19" ht="24.95" customHeight="1" x14ac:dyDescent="0.25">
      <c r="A32" s="2">
        <v>22</v>
      </c>
      <c r="B32" s="4">
        <v>170804130107</v>
      </c>
      <c r="C32" s="3">
        <v>45.833333333333329</v>
      </c>
      <c r="D32" s="3"/>
      <c r="E32" s="3">
        <v>35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</row>
    <row r="33" spans="1:20" ht="24.95" customHeight="1" x14ac:dyDescent="0.25">
      <c r="A33" s="2">
        <v>23</v>
      </c>
      <c r="B33" s="4">
        <v>170804130110</v>
      </c>
      <c r="C33" s="3">
        <v>35.833333333333336</v>
      </c>
      <c r="D33" s="3"/>
      <c r="E33" s="3">
        <v>29.444444444444446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</row>
    <row r="34" spans="1:20" ht="24.95" customHeight="1" x14ac:dyDescent="0.25">
      <c r="A34" s="2">
        <v>24</v>
      </c>
      <c r="B34" s="4">
        <v>170804130113</v>
      </c>
      <c r="C34" s="3">
        <v>42.5</v>
      </c>
      <c r="D34" s="3"/>
      <c r="E34" s="3">
        <v>34.444444444444443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</row>
    <row r="35" spans="1:20" ht="24.95" customHeight="1" x14ac:dyDescent="0.25">
      <c r="A35" s="2">
        <v>25</v>
      </c>
      <c r="B35" s="4">
        <v>170804130117</v>
      </c>
      <c r="C35" s="3">
        <v>42.5</v>
      </c>
      <c r="D35" s="3"/>
      <c r="E35" s="3">
        <v>35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ht="24.95" customHeight="1" x14ac:dyDescent="0.25">
      <c r="A36" s="2">
        <v>26</v>
      </c>
      <c r="B36" s="4">
        <v>170804130119</v>
      </c>
      <c r="C36" s="3">
        <v>41.666666666666671</v>
      </c>
      <c r="D36" s="3"/>
      <c r="E36" s="3">
        <v>36.666666666666664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</row>
    <row r="37" spans="1:20" ht="24.95" customHeight="1" x14ac:dyDescent="0.25">
      <c r="A37" s="2">
        <v>27</v>
      </c>
      <c r="B37" s="4">
        <v>170804130126</v>
      </c>
      <c r="C37" s="3">
        <v>48.333333333333336</v>
      </c>
      <c r="D37" s="3"/>
      <c r="E37" s="3">
        <v>42.222222222222221</v>
      </c>
      <c r="F37" s="49"/>
    </row>
    <row r="38" spans="1:20" ht="24.95" customHeight="1" x14ac:dyDescent="0.25">
      <c r="A38" s="2">
        <v>28</v>
      </c>
      <c r="B38" s="4">
        <v>170804130127</v>
      </c>
      <c r="C38" s="3">
        <v>39.166666666666664</v>
      </c>
      <c r="D38" s="3"/>
      <c r="E38" s="3">
        <v>27.222222222222221</v>
      </c>
      <c r="F38" s="49"/>
    </row>
    <row r="39" spans="1:20" ht="24.95" customHeight="1" x14ac:dyDescent="0.25">
      <c r="A39" s="2">
        <v>29</v>
      </c>
      <c r="B39" s="4">
        <v>170804130128</v>
      </c>
      <c r="C39" s="3">
        <v>45</v>
      </c>
      <c r="D39" s="3"/>
      <c r="E39" s="3">
        <v>38.888888888888893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</row>
    <row r="40" spans="1:20" ht="24.95" customHeight="1" x14ac:dyDescent="0.25">
      <c r="A40" s="2">
        <v>30</v>
      </c>
      <c r="B40" s="4">
        <v>170804130131</v>
      </c>
      <c r="C40" s="3">
        <v>42.5</v>
      </c>
      <c r="D40" s="3"/>
      <c r="E40" s="3">
        <v>35.555555555555557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1:20" ht="24.95" customHeight="1" x14ac:dyDescent="0.25">
      <c r="A41" s="2">
        <v>31</v>
      </c>
      <c r="B41" s="4">
        <v>170804130132</v>
      </c>
      <c r="C41" s="3">
        <v>28.333333333333332</v>
      </c>
      <c r="D41" s="3"/>
      <c r="E41" s="3">
        <v>22.777777777777779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20" ht="24.95" customHeight="1" x14ac:dyDescent="0.25">
      <c r="A42" s="2">
        <v>32</v>
      </c>
      <c r="B42" s="4">
        <v>170804130137</v>
      </c>
      <c r="C42" s="3">
        <v>41.666666666666671</v>
      </c>
      <c r="D42" s="3"/>
      <c r="E42" s="3">
        <v>21.666666666666668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20" ht="24.95" customHeight="1" x14ac:dyDescent="0.25">
      <c r="A43" s="2">
        <v>33</v>
      </c>
      <c r="B43" s="4">
        <v>170804130139</v>
      </c>
      <c r="C43" s="3">
        <v>47.5</v>
      </c>
      <c r="D43" s="3"/>
      <c r="E43" s="3">
        <v>38.333333333333336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20" ht="24.95" customHeight="1" x14ac:dyDescent="0.25">
      <c r="A44" s="2">
        <v>34</v>
      </c>
      <c r="B44" s="4">
        <v>170804130140</v>
      </c>
      <c r="C44" s="3">
        <v>45.833333333333329</v>
      </c>
      <c r="D44" s="3"/>
      <c r="E44" s="3">
        <v>33.333333333333329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</row>
    <row r="45" spans="1:20" ht="24.95" customHeight="1" x14ac:dyDescent="0.25">
      <c r="A45" s="2">
        <v>35</v>
      </c>
      <c r="B45" s="4">
        <v>170804130142</v>
      </c>
      <c r="C45" s="3">
        <v>38.333333333333336</v>
      </c>
      <c r="D45" s="3"/>
      <c r="E45" s="3">
        <v>23.888888888888889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</row>
    <row r="46" spans="1:20" ht="24.95" customHeight="1" x14ac:dyDescent="0.25">
      <c r="A46" s="2">
        <v>36</v>
      </c>
      <c r="B46" s="4">
        <v>170804130143</v>
      </c>
      <c r="C46" s="3">
        <v>47.5</v>
      </c>
      <c r="D46" s="3"/>
      <c r="E46" s="3">
        <v>35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</row>
    <row r="47" spans="1:20" ht="24.95" customHeight="1" x14ac:dyDescent="0.25">
      <c r="A47" s="2">
        <v>37</v>
      </c>
      <c r="B47" s="4">
        <v>170804130149</v>
      </c>
      <c r="C47" s="3">
        <v>34.166666666666664</v>
      </c>
      <c r="D47" s="3"/>
      <c r="E47" s="3">
        <v>22.777777777777779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</row>
    <row r="48" spans="1:20" ht="24.95" customHeight="1" x14ac:dyDescent="0.25">
      <c r="A48" s="2">
        <v>38</v>
      </c>
      <c r="B48" s="4">
        <v>170804130151</v>
      </c>
      <c r="C48" s="3">
        <v>40</v>
      </c>
      <c r="D48" s="3"/>
      <c r="E48" s="3">
        <v>31.111111111111111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</row>
    <row r="49" spans="1:19" ht="24.95" customHeight="1" x14ac:dyDescent="0.25">
      <c r="A49" s="2">
        <v>39</v>
      </c>
      <c r="B49" s="4">
        <v>170804130154</v>
      </c>
      <c r="C49" s="3">
        <v>42.5</v>
      </c>
      <c r="D49" s="3"/>
      <c r="E49" s="3">
        <v>38.888888888888893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</row>
    <row r="50" spans="1:19" ht="24.95" customHeight="1" x14ac:dyDescent="0.25">
      <c r="A50" s="2">
        <v>40</v>
      </c>
      <c r="B50" s="4">
        <v>170804130157</v>
      </c>
      <c r="C50" s="3">
        <v>45</v>
      </c>
      <c r="D50" s="3"/>
      <c r="E50" s="3">
        <v>23.333333333333332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</row>
    <row r="51" spans="1:19" ht="24.95" customHeight="1" x14ac:dyDescent="0.25">
      <c r="A51" s="2">
        <v>41</v>
      </c>
      <c r="B51" s="4">
        <v>170804130158</v>
      </c>
      <c r="C51" s="3">
        <v>40</v>
      </c>
      <c r="D51" s="3"/>
      <c r="E51" s="3">
        <v>32.777777777777779</v>
      </c>
      <c r="F51" s="49"/>
    </row>
    <row r="52" spans="1:19" ht="24.95" customHeight="1" x14ac:dyDescent="0.25">
      <c r="A52" s="2">
        <v>42</v>
      </c>
      <c r="B52" s="4">
        <v>170804130160</v>
      </c>
      <c r="C52" s="3">
        <v>39.166666666666664</v>
      </c>
      <c r="D52" s="3"/>
      <c r="E52" s="3">
        <v>33.333333333333329</v>
      </c>
      <c r="F52" s="49"/>
    </row>
    <row r="53" spans="1:19" ht="24.95" customHeight="1" x14ac:dyDescent="0.25">
      <c r="A53" s="2">
        <v>43</v>
      </c>
      <c r="B53" s="4">
        <v>170804130161</v>
      </c>
      <c r="C53" s="3">
        <v>46.666666666666664</v>
      </c>
      <c r="D53" s="112"/>
      <c r="E53" s="3">
        <v>41.111111111111107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</row>
    <row r="54" spans="1:19" ht="24.95" customHeight="1" x14ac:dyDescent="0.25">
      <c r="A54" s="2">
        <v>44</v>
      </c>
      <c r="B54" s="4">
        <v>170804130169</v>
      </c>
      <c r="C54" s="3">
        <v>43.333333333333336</v>
      </c>
      <c r="D54" s="112"/>
      <c r="E54" s="3">
        <v>35.555555555555557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</row>
    <row r="55" spans="1:19" ht="24.95" customHeight="1" x14ac:dyDescent="0.25">
      <c r="A55" s="2">
        <v>45</v>
      </c>
      <c r="B55" s="4">
        <v>170804130172</v>
      </c>
      <c r="C55" s="3">
        <v>40</v>
      </c>
      <c r="D55" s="3"/>
      <c r="E55" s="3">
        <v>36.666666666666664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</row>
    <row r="56" spans="1:19" ht="24.95" customHeight="1" x14ac:dyDescent="0.25">
      <c r="A56" s="2">
        <v>46</v>
      </c>
      <c r="B56" s="4">
        <v>170804130176</v>
      </c>
      <c r="C56" s="3">
        <v>42.5</v>
      </c>
      <c r="D56" s="3"/>
      <c r="E56" s="3">
        <v>42.222222222222221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</row>
    <row r="57" spans="1:19" ht="24.95" customHeight="1" x14ac:dyDescent="0.25">
      <c r="A57" s="2">
        <v>47</v>
      </c>
      <c r="B57" s="4">
        <v>170804130183</v>
      </c>
      <c r="C57" s="3">
        <v>36.666666666666664</v>
      </c>
      <c r="D57" s="3"/>
      <c r="E57" s="3">
        <v>30.555555555555557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</row>
    <row r="58" spans="1:19" ht="24.95" customHeight="1" x14ac:dyDescent="0.25">
      <c r="A58" s="2">
        <v>48</v>
      </c>
      <c r="B58" s="4">
        <v>170804130187</v>
      </c>
      <c r="C58" s="3">
        <v>30.833333333333336</v>
      </c>
      <c r="D58" s="3"/>
      <c r="E58" s="3">
        <v>32.222222222222221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1:19" ht="24.95" customHeight="1" x14ac:dyDescent="0.25">
      <c r="A59" s="2">
        <v>49</v>
      </c>
      <c r="B59" s="4">
        <v>170804130188</v>
      </c>
      <c r="C59" s="3">
        <v>45.833333333333329</v>
      </c>
      <c r="D59" s="3"/>
      <c r="E59" s="3">
        <v>40.555555555555557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19" ht="24.95" customHeight="1" x14ac:dyDescent="0.25">
      <c r="A60" s="2">
        <v>50</v>
      </c>
      <c r="B60" s="4">
        <v>170804130197</v>
      </c>
      <c r="C60" s="3">
        <v>40</v>
      </c>
      <c r="D60" s="3"/>
      <c r="E60" s="3">
        <v>28.888888888888886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</row>
    <row r="61" spans="1:19" ht="24.95" customHeight="1" x14ac:dyDescent="0.25">
      <c r="A61" s="2">
        <v>51</v>
      </c>
      <c r="B61" s="4">
        <v>170804130199</v>
      </c>
      <c r="C61" s="3">
        <v>45</v>
      </c>
      <c r="D61" s="3"/>
      <c r="E61" s="3">
        <v>38.888888888888893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</row>
    <row r="62" spans="1:19" ht="24.95" customHeight="1" x14ac:dyDescent="0.25">
      <c r="A62" s="2">
        <v>52</v>
      </c>
      <c r="B62" s="4">
        <v>170804130200</v>
      </c>
      <c r="C62" s="3">
        <v>45</v>
      </c>
      <c r="D62" s="3"/>
      <c r="E62" s="3">
        <v>36.666666666666664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</row>
    <row r="63" spans="1:19" ht="24.95" customHeight="1" x14ac:dyDescent="0.25">
      <c r="A63" s="2">
        <v>53</v>
      </c>
      <c r="B63" s="4">
        <v>170804130205</v>
      </c>
      <c r="C63" s="3">
        <v>33.333333333333329</v>
      </c>
      <c r="D63" s="3"/>
      <c r="E63" s="3">
        <v>38.333333333333336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</row>
    <row r="64" spans="1:19" ht="24.95" customHeight="1" x14ac:dyDescent="0.25">
      <c r="A64" s="2">
        <v>54</v>
      </c>
      <c r="B64" s="4">
        <v>170804130206</v>
      </c>
      <c r="C64" s="3">
        <v>36.666666666666664</v>
      </c>
      <c r="D64" s="3"/>
      <c r="E64" s="3">
        <v>27.777777777777779</v>
      </c>
      <c r="F64" s="49"/>
    </row>
    <row r="65" spans="1:7" ht="24.95" customHeight="1" x14ac:dyDescent="0.25">
      <c r="A65" s="2">
        <v>55</v>
      </c>
      <c r="B65" s="4">
        <v>170804130211</v>
      </c>
      <c r="C65" s="3">
        <v>39.166666666666664</v>
      </c>
      <c r="D65" s="3"/>
      <c r="E65" s="3">
        <v>42.777777777777779</v>
      </c>
      <c r="F65" s="49"/>
    </row>
    <row r="66" spans="1:7" ht="24.95" customHeight="1" x14ac:dyDescent="0.25">
      <c r="A66" s="2">
        <v>56</v>
      </c>
      <c r="B66" s="4">
        <v>170804130212</v>
      </c>
      <c r="C66" s="3">
        <v>36.666666666666664</v>
      </c>
      <c r="D66" s="3"/>
      <c r="E66" s="3">
        <v>0</v>
      </c>
      <c r="F66" s="49"/>
    </row>
    <row r="67" spans="1:7" ht="24.95" customHeight="1" x14ac:dyDescent="0.25">
      <c r="A67" s="2">
        <v>57</v>
      </c>
      <c r="B67" s="4">
        <v>170804130213</v>
      </c>
      <c r="C67" s="3">
        <v>34.166666666666664</v>
      </c>
      <c r="D67" s="3"/>
      <c r="E67" s="3">
        <v>38.888888888888893</v>
      </c>
      <c r="F67" s="49"/>
    </row>
    <row r="68" spans="1:7" ht="24.95" customHeight="1" x14ac:dyDescent="0.25">
      <c r="A68" s="2">
        <v>58</v>
      </c>
      <c r="B68" s="4">
        <v>170804130214</v>
      </c>
      <c r="C68" s="3">
        <v>40</v>
      </c>
      <c r="D68" s="3"/>
      <c r="E68" s="3">
        <v>32.777777777777779</v>
      </c>
      <c r="F68" s="49"/>
    </row>
    <row r="69" spans="1:7" ht="24.95" customHeight="1" x14ac:dyDescent="0.25">
      <c r="A69" s="2">
        <v>59</v>
      </c>
      <c r="B69" s="4">
        <v>170804130221</v>
      </c>
      <c r="C69" s="3">
        <v>46.666666666666664</v>
      </c>
      <c r="D69" s="3"/>
      <c r="E69" s="3">
        <v>41.111111111111107</v>
      </c>
      <c r="F69" s="49"/>
    </row>
    <row r="70" spans="1:7" ht="24.95" customHeight="1" x14ac:dyDescent="0.25">
      <c r="A70" s="2">
        <v>60</v>
      </c>
      <c r="B70" s="4">
        <v>170804130231</v>
      </c>
      <c r="C70" s="3">
        <v>34.166666666666664</v>
      </c>
      <c r="D70" s="3"/>
      <c r="E70" s="3">
        <v>37.222222222222221</v>
      </c>
      <c r="F70" s="49"/>
    </row>
    <row r="71" spans="1:7" ht="24.95" customHeight="1" x14ac:dyDescent="0.25">
      <c r="A71" s="2">
        <v>61</v>
      </c>
      <c r="B71" s="4">
        <v>170804130246</v>
      </c>
      <c r="C71" s="3">
        <v>25.833333333333336</v>
      </c>
      <c r="D71" s="3"/>
      <c r="E71" s="3">
        <v>0</v>
      </c>
      <c r="F71" s="49"/>
    </row>
    <row r="72" spans="1:7" ht="24.95" customHeight="1" x14ac:dyDescent="0.25">
      <c r="A72" s="2">
        <v>62</v>
      </c>
      <c r="B72" s="4">
        <v>170804130247</v>
      </c>
      <c r="C72" s="3">
        <v>35</v>
      </c>
      <c r="D72" s="3"/>
      <c r="E72" s="3">
        <v>22.777777777777779</v>
      </c>
      <c r="F72" s="49"/>
    </row>
    <row r="73" spans="1:7" ht="24.95" customHeight="1" x14ac:dyDescent="0.25">
      <c r="A73" s="2">
        <v>63</v>
      </c>
      <c r="B73" s="4">
        <v>170804130250</v>
      </c>
      <c r="C73" s="3">
        <v>25.833333333333336</v>
      </c>
      <c r="D73" s="3"/>
      <c r="E73" s="3">
        <v>0</v>
      </c>
      <c r="F73" s="49"/>
    </row>
    <row r="74" spans="1:7" ht="24.95" customHeight="1" x14ac:dyDescent="0.25">
      <c r="A74" s="2">
        <v>64</v>
      </c>
      <c r="B74" s="4">
        <v>170804130251</v>
      </c>
      <c r="C74" s="3">
        <v>41.666666666666671</v>
      </c>
      <c r="D74" s="3"/>
      <c r="E74" s="3">
        <v>32.777777777777779</v>
      </c>
      <c r="F74" s="49"/>
    </row>
    <row r="75" spans="1:7" ht="24.95" customHeight="1" x14ac:dyDescent="0.25">
      <c r="A75" s="2">
        <v>65</v>
      </c>
      <c r="B75" s="4">
        <v>170804130254</v>
      </c>
      <c r="C75" s="3">
        <v>39.166666666666664</v>
      </c>
      <c r="D75" s="3"/>
      <c r="E75" s="3">
        <v>31.666666666666664</v>
      </c>
      <c r="F75" s="49"/>
    </row>
    <row r="76" spans="1:7" ht="24.95" customHeight="1" x14ac:dyDescent="0.25">
      <c r="A76" s="2">
        <v>66</v>
      </c>
      <c r="B76" s="4">
        <v>170804130255</v>
      </c>
      <c r="C76" s="3">
        <v>47.5</v>
      </c>
      <c r="D76" s="3"/>
      <c r="E76" s="3">
        <v>38.333333333333336</v>
      </c>
      <c r="F76" s="49"/>
    </row>
    <row r="77" spans="1:7" ht="24.95" customHeight="1" x14ac:dyDescent="0.25">
      <c r="A77" s="2">
        <v>67</v>
      </c>
      <c r="B77" s="4">
        <v>170804130258</v>
      </c>
      <c r="C77" s="3">
        <v>45</v>
      </c>
      <c r="D77" s="3"/>
      <c r="E77" s="3">
        <v>38.333333333333336</v>
      </c>
      <c r="F77" s="49"/>
    </row>
    <row r="78" spans="1:7" ht="24.95" customHeight="1" x14ac:dyDescent="0.25">
      <c r="A78" s="2">
        <v>68</v>
      </c>
      <c r="B78" s="4">
        <v>170804130259</v>
      </c>
      <c r="C78" s="112">
        <v>34.166666666666664</v>
      </c>
      <c r="D78" s="3"/>
      <c r="E78" s="112">
        <v>28.333333333333332</v>
      </c>
      <c r="F78" s="49"/>
    </row>
    <row r="79" spans="1:7" ht="24.95" customHeight="1" x14ac:dyDescent="0.25">
      <c r="A79" s="2">
        <v>69</v>
      </c>
      <c r="B79" s="4">
        <v>170804130260</v>
      </c>
      <c r="C79" s="112">
        <v>28.333333333333332</v>
      </c>
      <c r="D79" s="3"/>
      <c r="E79" s="112">
        <v>33.333333333333329</v>
      </c>
      <c r="F79" s="49"/>
    </row>
    <row r="80" spans="1:7" ht="24.95" customHeight="1" x14ac:dyDescent="0.25">
      <c r="A80" s="2">
        <v>70</v>
      </c>
      <c r="B80" s="4">
        <v>170804130263</v>
      </c>
      <c r="C80" s="112">
        <v>36.666666666666664</v>
      </c>
      <c r="D80" s="3"/>
      <c r="E80" s="112">
        <v>30</v>
      </c>
      <c r="F80" s="49"/>
      <c r="G80" s="5"/>
    </row>
    <row r="81" spans="1:20" ht="24.95" customHeight="1" x14ac:dyDescent="0.25">
      <c r="A81" s="2">
        <v>71</v>
      </c>
      <c r="B81" s="4">
        <v>170804130264</v>
      </c>
      <c r="C81" s="112">
        <v>42.5</v>
      </c>
      <c r="D81" s="112"/>
      <c r="E81" s="112">
        <v>0</v>
      </c>
      <c r="F81" s="113"/>
      <c r="G81" s="5"/>
      <c r="H81"/>
      <c r="I81"/>
    </row>
    <row r="82" spans="1:20" ht="24.95" customHeight="1" x14ac:dyDescent="0.25">
      <c r="A82" s="2">
        <v>72</v>
      </c>
      <c r="B82" s="4">
        <v>170804130267</v>
      </c>
      <c r="C82" s="112">
        <v>40</v>
      </c>
      <c r="D82" s="112"/>
      <c r="E82" s="112">
        <v>29.444444444444446</v>
      </c>
      <c r="F82" s="113"/>
      <c r="G82" s="5"/>
      <c r="H82"/>
      <c r="I82"/>
    </row>
    <row r="83" spans="1:20" ht="24.95" customHeight="1" x14ac:dyDescent="0.25">
      <c r="A83" s="2">
        <v>73</v>
      </c>
      <c r="B83" s="4">
        <v>170804130271</v>
      </c>
      <c r="C83" s="112">
        <v>47.5</v>
      </c>
      <c r="D83" s="3"/>
      <c r="E83" s="112">
        <v>39.444444444444443</v>
      </c>
      <c r="F83" s="49"/>
      <c r="G83" s="5"/>
      <c r="H83"/>
      <c r="I83"/>
    </row>
    <row r="84" spans="1:20" x14ac:dyDescent="0.25">
      <c r="A84" s="2">
        <v>74</v>
      </c>
      <c r="B84" s="4">
        <v>170804130272</v>
      </c>
      <c r="C84" s="112">
        <v>45</v>
      </c>
      <c r="D84" s="5"/>
      <c r="E84" s="112">
        <v>30.555555555555557</v>
      </c>
      <c r="F84" s="5"/>
      <c r="G84" s="5"/>
      <c r="H84"/>
      <c r="I84"/>
    </row>
    <row r="85" spans="1:20" s="6" customFormat="1" ht="15.75" x14ac:dyDescent="0.25">
      <c r="A85" s="2">
        <v>75</v>
      </c>
      <c r="B85" s="4">
        <v>170804130276</v>
      </c>
      <c r="C85" s="112">
        <v>44.166666666666664</v>
      </c>
      <c r="D85" s="115"/>
      <c r="E85" s="112">
        <v>33.888888888888893</v>
      </c>
      <c r="F85" s="11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170804130279</v>
      </c>
      <c r="C86" s="112">
        <v>33.333333333333329</v>
      </c>
      <c r="D86" s="5"/>
      <c r="E86" s="112">
        <v>22.222222222222221</v>
      </c>
      <c r="F86" s="5"/>
      <c r="G86" s="5"/>
      <c r="H86"/>
      <c r="I86"/>
      <c r="T86" s="6"/>
    </row>
    <row r="87" spans="1:20" ht="15.75" x14ac:dyDescent="0.25">
      <c r="A87" s="2">
        <v>77</v>
      </c>
      <c r="B87" s="4">
        <v>170804130281</v>
      </c>
      <c r="C87" s="112">
        <v>40</v>
      </c>
      <c r="D87" s="116"/>
      <c r="E87" s="112">
        <v>35</v>
      </c>
      <c r="F87" s="116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 spans="1:20" x14ac:dyDescent="0.25">
      <c r="A88" s="2">
        <v>78</v>
      </c>
      <c r="B88" s="4">
        <v>170804130284</v>
      </c>
      <c r="C88" s="112">
        <v>44.166666666666664</v>
      </c>
      <c r="D88" s="5"/>
      <c r="E88" s="112">
        <v>32.222222222222221</v>
      </c>
      <c r="F88" s="5"/>
      <c r="G88" s="5"/>
      <c r="H88"/>
      <c r="I88"/>
    </row>
    <row r="89" spans="1:20" x14ac:dyDescent="0.25">
      <c r="A89" s="2">
        <v>79</v>
      </c>
      <c r="B89" s="4">
        <v>170804130287</v>
      </c>
      <c r="C89" s="112">
        <v>42.5</v>
      </c>
      <c r="D89" s="5"/>
      <c r="E89" s="112">
        <v>33.888888888888893</v>
      </c>
      <c r="F89" s="5"/>
      <c r="G89" s="5"/>
      <c r="H89"/>
      <c r="I89"/>
    </row>
    <row r="90" spans="1:20" x14ac:dyDescent="0.25">
      <c r="A90" s="2">
        <v>80</v>
      </c>
      <c r="B90" s="4">
        <v>170804130289</v>
      </c>
      <c r="C90" s="112">
        <v>35</v>
      </c>
      <c r="D90" s="5"/>
      <c r="E90" s="112">
        <v>29.444444444444446</v>
      </c>
      <c r="F90" s="5"/>
      <c r="G90" s="5"/>
      <c r="H90"/>
      <c r="I90"/>
    </row>
    <row r="91" spans="1:20" x14ac:dyDescent="0.25">
      <c r="A91" s="2">
        <v>81</v>
      </c>
      <c r="B91" s="4">
        <v>170804130293</v>
      </c>
      <c r="C91" s="112">
        <v>42.5</v>
      </c>
      <c r="D91" s="5"/>
      <c r="E91" s="112">
        <v>40.555555555555557</v>
      </c>
      <c r="F91" s="5"/>
      <c r="G91" s="5"/>
      <c r="H91"/>
      <c r="I91"/>
    </row>
    <row r="92" spans="1:20" s="6" customFormat="1" ht="15.75" x14ac:dyDescent="0.25">
      <c r="A92" s="2">
        <v>82</v>
      </c>
      <c r="B92" s="4">
        <v>170804130296</v>
      </c>
      <c r="C92" s="112">
        <v>26.666666666666668</v>
      </c>
      <c r="D92" s="5"/>
      <c r="E92" s="112">
        <v>26.111111111111114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170804130297</v>
      </c>
      <c r="C93" s="112">
        <v>44.166666666666664</v>
      </c>
      <c r="D93" s="5"/>
      <c r="E93" s="112">
        <v>38.333333333333336</v>
      </c>
      <c r="F93" s="5"/>
      <c r="G93" s="5"/>
      <c r="H93"/>
      <c r="I93"/>
      <c r="T93" s="6"/>
    </row>
    <row r="94" spans="1:20" ht="15.75" x14ac:dyDescent="0.25">
      <c r="A94" s="2">
        <v>84</v>
      </c>
      <c r="B94" s="4">
        <v>170804130300</v>
      </c>
      <c r="C94" s="112">
        <v>40</v>
      </c>
      <c r="D94" s="5"/>
      <c r="E94" s="112">
        <v>36.111111111111107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 spans="1:20" x14ac:dyDescent="0.25">
      <c r="A95" s="2">
        <v>85</v>
      </c>
      <c r="B95" s="4">
        <v>170804130303</v>
      </c>
      <c r="C95" s="112">
        <v>42.5</v>
      </c>
      <c r="D95" s="5"/>
      <c r="E95" s="112">
        <v>29.444444444444446</v>
      </c>
      <c r="F95" s="5"/>
      <c r="G95" s="5"/>
      <c r="H95"/>
      <c r="I95"/>
    </row>
    <row r="96" spans="1:20" x14ac:dyDescent="0.25">
      <c r="A96" s="2">
        <v>86</v>
      </c>
      <c r="B96" s="4">
        <v>170804130304</v>
      </c>
      <c r="C96" s="112">
        <v>36.666666666666664</v>
      </c>
      <c r="D96" s="5"/>
      <c r="E96" s="112">
        <v>29.444444444444446</v>
      </c>
      <c r="F96" s="5"/>
      <c r="G96" s="5"/>
      <c r="H96"/>
      <c r="I96"/>
    </row>
    <row r="97" spans="1:20" x14ac:dyDescent="0.25">
      <c r="A97" s="2">
        <v>87</v>
      </c>
      <c r="B97" s="4">
        <v>170804130306</v>
      </c>
      <c r="C97" s="112">
        <v>36.666666666666664</v>
      </c>
      <c r="D97" s="5"/>
      <c r="E97" s="112">
        <v>37.777777777777779</v>
      </c>
      <c r="F97" s="5"/>
      <c r="G97" s="5"/>
      <c r="H97"/>
      <c r="I97"/>
    </row>
    <row r="98" spans="1:20" x14ac:dyDescent="0.25">
      <c r="A98" s="2">
        <v>88</v>
      </c>
      <c r="B98" s="4">
        <v>170804130307</v>
      </c>
      <c r="C98" s="112">
        <v>44.166666666666664</v>
      </c>
      <c r="D98" s="5"/>
      <c r="E98" s="112">
        <v>35</v>
      </c>
      <c r="F98" s="5"/>
      <c r="G98" s="5"/>
      <c r="H98"/>
      <c r="I98"/>
    </row>
    <row r="99" spans="1:20" x14ac:dyDescent="0.25">
      <c r="A99" s="2">
        <v>89</v>
      </c>
      <c r="B99" s="4">
        <v>170804130308</v>
      </c>
      <c r="C99" s="112">
        <v>34.166666666666664</v>
      </c>
      <c r="D99" s="5"/>
      <c r="E99" s="112">
        <v>30</v>
      </c>
      <c r="F99" s="5"/>
      <c r="G99" s="5"/>
      <c r="H99"/>
      <c r="I99"/>
    </row>
    <row r="100" spans="1:20" s="6" customFormat="1" ht="15.75" x14ac:dyDescent="0.25">
      <c r="A100" s="2">
        <v>90</v>
      </c>
      <c r="B100" s="4">
        <v>170804130310</v>
      </c>
      <c r="C100" s="112">
        <v>37.5</v>
      </c>
      <c r="D100" s="5"/>
      <c r="E100" s="112">
        <v>37.777777777777779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170804130311</v>
      </c>
      <c r="C101" s="112">
        <v>44.166666666666664</v>
      </c>
      <c r="D101" s="5"/>
      <c r="E101" s="112">
        <v>38.333333333333336</v>
      </c>
      <c r="F101" s="5"/>
      <c r="G101" s="5"/>
      <c r="H101"/>
      <c r="I101"/>
      <c r="T101" s="6"/>
    </row>
    <row r="102" spans="1:20" ht="15.75" x14ac:dyDescent="0.25">
      <c r="A102" s="2">
        <v>92</v>
      </c>
      <c r="B102" s="4">
        <v>170804130312</v>
      </c>
      <c r="C102" s="112">
        <v>36.666666666666664</v>
      </c>
      <c r="D102" s="5"/>
      <c r="E102" s="112">
        <v>30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 spans="1:20" x14ac:dyDescent="0.25">
      <c r="A103" s="2">
        <v>93</v>
      </c>
      <c r="B103" s="4">
        <v>170804130315</v>
      </c>
      <c r="C103" s="3">
        <v>30</v>
      </c>
      <c r="D103" s="5"/>
      <c r="E103" s="3">
        <v>32.222222222222221</v>
      </c>
      <c r="F103" s="5"/>
      <c r="G103" s="5"/>
      <c r="H103"/>
      <c r="I103"/>
    </row>
    <row r="104" spans="1:20" x14ac:dyDescent="0.25">
      <c r="A104" s="2">
        <v>94</v>
      </c>
      <c r="B104" s="4">
        <v>170804130318</v>
      </c>
      <c r="C104" s="3">
        <v>37.5</v>
      </c>
      <c r="E104" s="3">
        <v>34.444444444444443</v>
      </c>
      <c r="G104" s="5"/>
      <c r="H104"/>
      <c r="I104"/>
    </row>
    <row r="105" spans="1:20" x14ac:dyDescent="0.25">
      <c r="A105" s="2">
        <v>95</v>
      </c>
      <c r="B105" s="4">
        <v>170804130322</v>
      </c>
      <c r="C105" s="3">
        <v>46.666666666666664</v>
      </c>
      <c r="E105" s="3">
        <v>41.111111111111107</v>
      </c>
      <c r="H105"/>
      <c r="I105"/>
    </row>
    <row r="106" spans="1:20" x14ac:dyDescent="0.25">
      <c r="A106" s="2">
        <v>96</v>
      </c>
      <c r="B106" s="4">
        <v>170804130325</v>
      </c>
      <c r="C106" s="3">
        <v>34.166666666666664</v>
      </c>
      <c r="E106" s="3">
        <v>33.888888888888893</v>
      </c>
    </row>
    <row r="107" spans="1:20" x14ac:dyDescent="0.25">
      <c r="A107" s="2">
        <v>97</v>
      </c>
      <c r="B107" s="4">
        <v>170804130326</v>
      </c>
      <c r="C107" s="3">
        <v>38.333333333333336</v>
      </c>
      <c r="E107" s="3">
        <v>32.777777777777779</v>
      </c>
    </row>
    <row r="108" spans="1:20" x14ac:dyDescent="0.25">
      <c r="A108" s="2">
        <v>98</v>
      </c>
      <c r="B108" s="4">
        <v>170804130327</v>
      </c>
      <c r="C108" s="3">
        <v>36.666666666666664</v>
      </c>
      <c r="E108" s="3">
        <v>32.777777777777779</v>
      </c>
    </row>
    <row r="109" spans="1:20" x14ac:dyDescent="0.25">
      <c r="A109" s="2">
        <v>99</v>
      </c>
      <c r="B109" s="4">
        <v>170804130328</v>
      </c>
      <c r="C109" s="3">
        <v>26.666666666666668</v>
      </c>
      <c r="E109" s="3">
        <v>26.111111111111114</v>
      </c>
    </row>
    <row r="110" spans="1:20" x14ac:dyDescent="0.25">
      <c r="A110" s="2">
        <v>100</v>
      </c>
      <c r="B110" s="4">
        <v>170804130330</v>
      </c>
      <c r="C110" s="3">
        <v>35.833333333333336</v>
      </c>
      <c r="E110" s="3">
        <v>32.777777777777779</v>
      </c>
    </row>
    <row r="111" spans="1:20" x14ac:dyDescent="0.25">
      <c r="A111" s="2">
        <v>101</v>
      </c>
      <c r="B111" s="4">
        <v>170804130339</v>
      </c>
      <c r="C111" s="3">
        <v>42.5</v>
      </c>
      <c r="E111" s="3">
        <v>26.666666666666668</v>
      </c>
    </row>
    <row r="112" spans="1:20" x14ac:dyDescent="0.25">
      <c r="A112" s="2">
        <v>102</v>
      </c>
      <c r="B112" s="4">
        <v>170804130340</v>
      </c>
      <c r="C112" s="3">
        <v>37.5</v>
      </c>
      <c r="E112" s="3">
        <v>0</v>
      </c>
    </row>
    <row r="113" spans="1:5" x14ac:dyDescent="0.25">
      <c r="A113" s="2">
        <v>103</v>
      </c>
      <c r="B113" s="4">
        <v>170804130342</v>
      </c>
      <c r="C113" s="3">
        <v>36.666666666666664</v>
      </c>
      <c r="E113" s="3">
        <v>36.111111111111107</v>
      </c>
    </row>
    <row r="114" spans="1:5" x14ac:dyDescent="0.25">
      <c r="A114" s="2">
        <v>104</v>
      </c>
      <c r="B114" s="4">
        <v>170804130343</v>
      </c>
      <c r="C114" s="3">
        <v>37.5</v>
      </c>
      <c r="E114" s="3">
        <v>34.444444444444443</v>
      </c>
    </row>
    <row r="115" spans="1:5" x14ac:dyDescent="0.25">
      <c r="A115" s="2">
        <v>105</v>
      </c>
      <c r="B115" s="4">
        <v>170804130344</v>
      </c>
      <c r="C115" s="3">
        <v>37.5</v>
      </c>
      <c r="E115" s="3">
        <v>18.333333333333332</v>
      </c>
    </row>
    <row r="116" spans="1:5" x14ac:dyDescent="0.25">
      <c r="A116" s="2">
        <v>106</v>
      </c>
      <c r="B116" s="4">
        <v>170804130347</v>
      </c>
      <c r="C116" s="3">
        <v>37.5</v>
      </c>
      <c r="E116" s="3">
        <v>25.555555555555554</v>
      </c>
    </row>
    <row r="117" spans="1:5" x14ac:dyDescent="0.25">
      <c r="A117" s="2">
        <v>107</v>
      </c>
      <c r="B117" s="4">
        <v>170804130348</v>
      </c>
      <c r="C117" s="3">
        <v>35</v>
      </c>
      <c r="E117" s="3">
        <v>25.555555555555554</v>
      </c>
    </row>
    <row r="118" spans="1:5" x14ac:dyDescent="0.25">
      <c r="A118" s="2">
        <v>108</v>
      </c>
      <c r="B118" s="4">
        <v>170804130350</v>
      </c>
      <c r="C118" s="3">
        <v>42.5</v>
      </c>
      <c r="E118" s="3">
        <v>36.111111111111107</v>
      </c>
    </row>
    <row r="119" spans="1:5" x14ac:dyDescent="0.25">
      <c r="A119" s="2">
        <v>109</v>
      </c>
      <c r="B119" s="4">
        <v>170804130354</v>
      </c>
      <c r="C119" s="3">
        <v>34.166666666666664</v>
      </c>
      <c r="E119" s="3">
        <v>30</v>
      </c>
    </row>
    <row r="120" spans="1:5" x14ac:dyDescent="0.25">
      <c r="A120" s="2">
        <v>110</v>
      </c>
      <c r="B120" s="4">
        <v>170804130356</v>
      </c>
      <c r="C120" s="3">
        <v>44.166666666666664</v>
      </c>
      <c r="E120" s="3">
        <v>30</v>
      </c>
    </row>
    <row r="121" spans="1:5" x14ac:dyDescent="0.25">
      <c r="A121" s="2">
        <v>111</v>
      </c>
      <c r="B121" s="4">
        <v>170804130357</v>
      </c>
      <c r="C121" s="3">
        <v>39.166666666666664</v>
      </c>
      <c r="E121" s="3">
        <v>26.666666666666668</v>
      </c>
    </row>
    <row r="122" spans="1:5" x14ac:dyDescent="0.25">
      <c r="A122" s="2">
        <v>112</v>
      </c>
      <c r="B122" s="4">
        <v>170804130358</v>
      </c>
      <c r="C122" s="3">
        <v>33.333333333333329</v>
      </c>
      <c r="E122" s="3">
        <v>25.555555555555554</v>
      </c>
    </row>
    <row r="123" spans="1:5" x14ac:dyDescent="0.25">
      <c r="A123" s="2">
        <v>113</v>
      </c>
      <c r="B123" s="4">
        <v>170804130360</v>
      </c>
      <c r="C123" s="3">
        <v>43.333333333333336</v>
      </c>
      <c r="E123" s="3">
        <v>34.444444444444443</v>
      </c>
    </row>
    <row r="124" spans="1:5" x14ac:dyDescent="0.25">
      <c r="A124" s="2">
        <v>114</v>
      </c>
      <c r="B124" s="4">
        <v>170804130362</v>
      </c>
      <c r="C124" s="3">
        <v>48.333333333333336</v>
      </c>
      <c r="E124" s="3">
        <v>38.333333333333336</v>
      </c>
    </row>
    <row r="125" spans="1:5" x14ac:dyDescent="0.25">
      <c r="A125" s="2">
        <v>115</v>
      </c>
      <c r="B125" s="4">
        <v>170804130364</v>
      </c>
      <c r="C125" s="49">
        <v>46.666666666666664</v>
      </c>
      <c r="E125" s="49">
        <v>34.444444444444443</v>
      </c>
    </row>
    <row r="126" spans="1:5" x14ac:dyDescent="0.25">
      <c r="A126" s="2">
        <v>116</v>
      </c>
      <c r="B126" s="4">
        <v>170804130365</v>
      </c>
      <c r="C126" s="49">
        <v>43.333333333333336</v>
      </c>
      <c r="E126" s="49">
        <v>29.444444444444446</v>
      </c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B283" s="4"/>
      <c r="C283" s="121"/>
      <c r="E283" s="121"/>
    </row>
    <row r="284" spans="1:5" x14ac:dyDescent="0.25">
      <c r="B284" s="4"/>
      <c r="C284" s="121"/>
      <c r="E284" s="121"/>
    </row>
    <row r="285" spans="1:5" x14ac:dyDescent="0.25">
      <c r="B285" s="4"/>
      <c r="C285" s="121"/>
      <c r="E285" s="121"/>
    </row>
    <row r="286" spans="1:5" x14ac:dyDescent="0.25">
      <c r="B286" s="4"/>
      <c r="C286" s="121"/>
      <c r="E286" s="121"/>
    </row>
    <row r="287" spans="1:5" x14ac:dyDescent="0.25">
      <c r="B287" s="4"/>
      <c r="C287" s="121"/>
      <c r="E287" s="121"/>
    </row>
    <row r="288" spans="1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  <row r="292" spans="2:5" x14ac:dyDescent="0.25">
      <c r="B292" s="4"/>
    </row>
    <row r="293" spans="2:5" x14ac:dyDescent="0.25">
      <c r="B293" s="4"/>
    </row>
    <row r="294" spans="2:5" x14ac:dyDescent="0.25">
      <c r="B294" s="4"/>
    </row>
    <row r="295" spans="2:5" x14ac:dyDescent="0.25">
      <c r="B295" s="4"/>
    </row>
    <row r="296" spans="2:5" x14ac:dyDescent="0.25">
      <c r="B296" s="4"/>
    </row>
    <row r="297" spans="2:5" x14ac:dyDescent="0.25">
      <c r="B297" s="4"/>
    </row>
    <row r="298" spans="2:5" x14ac:dyDescent="0.25">
      <c r="B298" s="4"/>
    </row>
    <row r="299" spans="2:5" x14ac:dyDescent="0.25">
      <c r="B299" s="4"/>
    </row>
    <row r="300" spans="2:5" x14ac:dyDescent="0.25">
      <c r="B300" s="4"/>
    </row>
    <row r="301" spans="2:5" x14ac:dyDescent="0.25">
      <c r="B301" s="4"/>
    </row>
    <row r="302" spans="2:5" x14ac:dyDescent="0.25">
      <c r="B302" s="4"/>
    </row>
    <row r="303" spans="2:5" x14ac:dyDescent="0.25">
      <c r="B303" s="4"/>
    </row>
    <row r="304" spans="2:5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  <row r="324" spans="2:2" x14ac:dyDescent="0.25">
      <c r="B324" s="4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DA6A9-980A-48C9-A4A8-94EEE91EA405}">
  <dimension ref="A1:W145"/>
  <sheetViews>
    <sheetView zoomScale="83" zoomScaleNormal="83" workbookViewId="0">
      <selection activeCell="H22" sqref="H22:M22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274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275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276</v>
      </c>
      <c r="B5" s="173"/>
      <c r="C5" s="173"/>
      <c r="D5" s="173"/>
      <c r="E5" s="174"/>
      <c r="F5" s="69"/>
      <c r="G5" s="26" t="s">
        <v>38</v>
      </c>
      <c r="H5" s="40">
        <f>D12</f>
        <v>94.074074074074076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83.703703703703695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88.888888888888886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78">
        <v>170804130001</v>
      </c>
      <c r="C11" s="3">
        <v>34.545454545454547</v>
      </c>
      <c r="D11" s="3">
        <f>COUNTIF(C11:C145,"&gt;="&amp;D10)</f>
        <v>127</v>
      </c>
      <c r="E11" s="121">
        <v>37.272727272727273</v>
      </c>
      <c r="F11" s="95">
        <f>COUNTIF(E11:E145,"&gt;="&amp;F10)</f>
        <v>113</v>
      </c>
      <c r="G11" s="108" t="s">
        <v>5</v>
      </c>
      <c r="H11" s="153">
        <v>3</v>
      </c>
      <c r="I11" s="153">
        <v>3</v>
      </c>
      <c r="J11" s="153">
        <v>2</v>
      </c>
      <c r="K11" s="153">
        <v>2</v>
      </c>
      <c r="L11" s="153">
        <v>2</v>
      </c>
      <c r="M11" s="153">
        <v>2</v>
      </c>
      <c r="N11" s="153">
        <v>3</v>
      </c>
      <c r="O11" s="153">
        <v>2</v>
      </c>
      <c r="P11" s="153">
        <v>3</v>
      </c>
      <c r="Q11" s="153">
        <v>3</v>
      </c>
      <c r="R11" s="153">
        <v>2</v>
      </c>
      <c r="S11" s="153">
        <v>2</v>
      </c>
      <c r="T11" s="154">
        <v>2</v>
      </c>
    </row>
    <row r="12" spans="1:23" ht="24.95" customHeight="1" x14ac:dyDescent="0.25">
      <c r="A12" s="2">
        <v>2</v>
      </c>
      <c r="B12" s="78">
        <v>170804130004</v>
      </c>
      <c r="C12" s="3">
        <v>38.18181818181818</v>
      </c>
      <c r="D12" s="96">
        <f>(127/135)*100</f>
        <v>94.074074074074076</v>
      </c>
      <c r="E12" s="121">
        <v>40.909090909090907</v>
      </c>
      <c r="F12" s="97">
        <f>(113/135)*100</f>
        <v>83.703703703703695</v>
      </c>
      <c r="G12" s="108" t="s">
        <v>4</v>
      </c>
      <c r="H12" s="155">
        <v>3</v>
      </c>
      <c r="I12" s="155">
        <v>3</v>
      </c>
      <c r="J12" s="153">
        <v>2</v>
      </c>
      <c r="K12" s="153">
        <v>2</v>
      </c>
      <c r="L12" s="153">
        <v>2</v>
      </c>
      <c r="M12" s="153">
        <v>3</v>
      </c>
      <c r="N12" s="153">
        <v>2</v>
      </c>
      <c r="O12" s="153">
        <v>3</v>
      </c>
      <c r="P12" s="153">
        <v>2</v>
      </c>
      <c r="Q12" s="153">
        <v>2</v>
      </c>
      <c r="R12" s="153">
        <v>2</v>
      </c>
      <c r="S12" s="153">
        <v>1</v>
      </c>
      <c r="T12" s="154">
        <v>3</v>
      </c>
    </row>
    <row r="13" spans="1:23" ht="24.95" customHeight="1" x14ac:dyDescent="0.25">
      <c r="A13" s="2">
        <v>3</v>
      </c>
      <c r="B13" s="78">
        <v>170804130005</v>
      </c>
      <c r="C13" s="3">
        <v>39.090909090909093</v>
      </c>
      <c r="D13" s="3"/>
      <c r="E13" s="121">
        <v>36.363636363636367</v>
      </c>
      <c r="F13" s="109"/>
      <c r="G13" s="108" t="s">
        <v>3</v>
      </c>
      <c r="H13" s="155">
        <v>3</v>
      </c>
      <c r="I13" s="155">
        <v>2</v>
      </c>
      <c r="J13" s="153">
        <v>2</v>
      </c>
      <c r="K13" s="153">
        <v>2</v>
      </c>
      <c r="L13" s="153">
        <v>3</v>
      </c>
      <c r="M13" s="153">
        <v>2</v>
      </c>
      <c r="N13" s="153">
        <v>2</v>
      </c>
      <c r="O13" s="153">
        <v>2</v>
      </c>
      <c r="P13" s="153">
        <v>2</v>
      </c>
      <c r="Q13" s="153">
        <v>2</v>
      </c>
      <c r="R13" s="153">
        <v>2</v>
      </c>
      <c r="S13" s="153">
        <v>2</v>
      </c>
      <c r="T13" s="154">
        <v>2</v>
      </c>
    </row>
    <row r="14" spans="1:23" ht="24.95" customHeight="1" x14ac:dyDescent="0.25">
      <c r="A14" s="2">
        <v>4</v>
      </c>
      <c r="B14" s="78">
        <v>170804130006</v>
      </c>
      <c r="C14" s="3">
        <v>34.545454545454547</v>
      </c>
      <c r="D14" s="3"/>
      <c r="E14" s="121">
        <v>38.18181818181818</v>
      </c>
      <c r="F14" s="109"/>
      <c r="G14" s="101" t="s">
        <v>87</v>
      </c>
      <c r="H14" s="155">
        <v>3</v>
      </c>
      <c r="I14" s="155">
        <v>2</v>
      </c>
      <c r="J14" s="153">
        <v>2</v>
      </c>
      <c r="K14" s="153">
        <v>2</v>
      </c>
      <c r="L14" s="153">
        <v>2</v>
      </c>
      <c r="M14" s="153">
        <v>2</v>
      </c>
      <c r="N14" s="153">
        <v>3</v>
      </c>
      <c r="O14" s="153">
        <v>2</v>
      </c>
      <c r="P14" s="153">
        <v>2</v>
      </c>
      <c r="Q14" s="153">
        <v>2</v>
      </c>
      <c r="R14" s="153">
        <v>2</v>
      </c>
      <c r="S14" s="153">
        <v>2</v>
      </c>
      <c r="T14" s="154">
        <v>2</v>
      </c>
    </row>
    <row r="15" spans="1:23" ht="35.450000000000003" customHeight="1" x14ac:dyDescent="0.25">
      <c r="A15" s="2">
        <v>5</v>
      </c>
      <c r="B15" s="78">
        <v>170804130009</v>
      </c>
      <c r="C15" s="3">
        <v>40</v>
      </c>
      <c r="D15" s="3"/>
      <c r="E15" s="121">
        <v>40</v>
      </c>
      <c r="F15" s="109"/>
      <c r="G15" s="101" t="s">
        <v>2</v>
      </c>
      <c r="H15" s="59">
        <f>AVERAGE(H11:H13)</f>
        <v>3</v>
      </c>
      <c r="I15" s="59">
        <f t="shared" ref="I15:T15" si="0">AVERAGE(I11:I13)</f>
        <v>2.6666666666666665</v>
      </c>
      <c r="J15" s="59">
        <f t="shared" si="0"/>
        <v>2</v>
      </c>
      <c r="K15" s="59">
        <f t="shared" si="0"/>
        <v>2</v>
      </c>
      <c r="L15" s="59">
        <f t="shared" si="0"/>
        <v>2.3333333333333335</v>
      </c>
      <c r="M15" s="59">
        <f t="shared" si="0"/>
        <v>2.3333333333333335</v>
      </c>
      <c r="N15" s="59">
        <f t="shared" si="0"/>
        <v>2.3333333333333335</v>
      </c>
      <c r="O15" s="59">
        <f t="shared" si="0"/>
        <v>2.3333333333333335</v>
      </c>
      <c r="P15" s="59">
        <f t="shared" si="0"/>
        <v>2.3333333333333335</v>
      </c>
      <c r="Q15" s="59">
        <f t="shared" si="0"/>
        <v>2.3333333333333335</v>
      </c>
      <c r="R15" s="59">
        <f t="shared" si="0"/>
        <v>2</v>
      </c>
      <c r="S15" s="59">
        <f t="shared" si="0"/>
        <v>1.6666666666666667</v>
      </c>
      <c r="T15" s="59">
        <f t="shared" si="0"/>
        <v>2.3333333333333335</v>
      </c>
    </row>
    <row r="16" spans="1:23" ht="38.1" customHeight="1" x14ac:dyDescent="0.25">
      <c r="A16" s="2">
        <v>6</v>
      </c>
      <c r="B16" s="78">
        <v>170804130010</v>
      </c>
      <c r="C16" s="3">
        <v>40</v>
      </c>
      <c r="D16" s="3"/>
      <c r="E16" s="121">
        <v>36.363636363636367</v>
      </c>
      <c r="F16" s="109"/>
      <c r="G16" s="102" t="s">
        <v>1</v>
      </c>
      <c r="H16" s="103">
        <f>(88.89*H15)/100</f>
        <v>2.6667000000000001</v>
      </c>
      <c r="I16" s="103">
        <f t="shared" ref="I16:T16" si="1">(88.89*I15)/100</f>
        <v>2.3704000000000001</v>
      </c>
      <c r="J16" s="103">
        <f t="shared" si="1"/>
        <v>1.7778</v>
      </c>
      <c r="K16" s="103">
        <f t="shared" si="1"/>
        <v>1.7778</v>
      </c>
      <c r="L16" s="103">
        <f t="shared" si="1"/>
        <v>2.0741000000000001</v>
      </c>
      <c r="M16" s="103">
        <f t="shared" si="1"/>
        <v>2.0741000000000001</v>
      </c>
      <c r="N16" s="103">
        <f t="shared" si="1"/>
        <v>2.0741000000000001</v>
      </c>
      <c r="O16" s="103">
        <f t="shared" si="1"/>
        <v>2.0741000000000001</v>
      </c>
      <c r="P16" s="103">
        <f t="shared" si="1"/>
        <v>2.0741000000000001</v>
      </c>
      <c r="Q16" s="103">
        <f t="shared" si="1"/>
        <v>2.0741000000000001</v>
      </c>
      <c r="R16" s="103">
        <f t="shared" si="1"/>
        <v>1.7778</v>
      </c>
      <c r="S16" s="103">
        <f t="shared" si="1"/>
        <v>1.4815</v>
      </c>
      <c r="T16" s="103">
        <f t="shared" si="1"/>
        <v>2.0741000000000001</v>
      </c>
    </row>
    <row r="17" spans="1:22" ht="24.95" customHeight="1" x14ac:dyDescent="0.25">
      <c r="A17" s="2">
        <v>7</v>
      </c>
      <c r="B17" s="78">
        <v>170804130012</v>
      </c>
      <c r="C17" s="3">
        <v>37.272727272727273</v>
      </c>
      <c r="D17" s="3"/>
      <c r="E17" s="121">
        <v>24.545454545454547</v>
      </c>
      <c r="F17" s="3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1:22" ht="41.1" customHeight="1" x14ac:dyDescent="0.25">
      <c r="A18" s="2">
        <v>8</v>
      </c>
      <c r="B18" s="78">
        <v>170804130017</v>
      </c>
      <c r="C18" s="3">
        <v>12.727272727272727</v>
      </c>
      <c r="D18" s="3"/>
      <c r="E18" s="121">
        <v>0.90909090909090906</v>
      </c>
      <c r="F18" s="49"/>
    </row>
    <row r="19" spans="1:22" ht="24.95" customHeight="1" x14ac:dyDescent="0.25">
      <c r="A19" s="2">
        <v>9</v>
      </c>
      <c r="B19" s="78">
        <v>170804130028</v>
      </c>
      <c r="C19" s="3">
        <v>31.818181818181817</v>
      </c>
      <c r="D19" s="3"/>
      <c r="E19" s="121">
        <v>26.363636363636363</v>
      </c>
      <c r="F19" s="49"/>
    </row>
    <row r="20" spans="1:22" ht="24.95" customHeight="1" x14ac:dyDescent="0.25">
      <c r="A20" s="2">
        <v>10</v>
      </c>
      <c r="B20" s="78">
        <v>170804130031</v>
      </c>
      <c r="C20" s="3">
        <v>37.272727272727273</v>
      </c>
      <c r="D20" s="3"/>
      <c r="E20" s="121">
        <v>29.09090909090909</v>
      </c>
      <c r="F20" s="49"/>
    </row>
    <row r="21" spans="1:22" ht="24.95" customHeight="1" x14ac:dyDescent="0.25">
      <c r="A21" s="2">
        <v>11</v>
      </c>
      <c r="B21" s="78">
        <v>170804130032</v>
      </c>
      <c r="C21" s="3">
        <v>34.545454545454547</v>
      </c>
      <c r="D21" s="3"/>
      <c r="E21" s="121">
        <v>25.454545454545453</v>
      </c>
      <c r="F21" s="49"/>
      <c r="J21" s="7"/>
      <c r="K21" s="7"/>
    </row>
    <row r="22" spans="1:22" ht="31.5" customHeight="1" x14ac:dyDescent="0.25">
      <c r="A22" s="2">
        <v>12</v>
      </c>
      <c r="B22" s="78">
        <v>170804130036</v>
      </c>
      <c r="C22" s="3">
        <v>30</v>
      </c>
      <c r="D22" s="3"/>
      <c r="E22" s="121">
        <v>29.09090909090909</v>
      </c>
      <c r="F22" s="49"/>
      <c r="H22" s="104"/>
      <c r="I22" s="165"/>
      <c r="J22" s="165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78">
        <v>170804130045</v>
      </c>
      <c r="C23" s="3">
        <v>39.090909090909093</v>
      </c>
      <c r="D23" s="3"/>
      <c r="E23" s="121">
        <v>46.363636363636367</v>
      </c>
      <c r="F23" s="49"/>
      <c r="H23" s="111"/>
      <c r="I23" s="84"/>
      <c r="J23" s="84"/>
      <c r="M23" s="7"/>
      <c r="N23" s="7"/>
      <c r="O23" s="7"/>
      <c r="P23" s="7"/>
      <c r="Q23" s="7"/>
    </row>
    <row r="24" spans="1:22" ht="24.95" customHeight="1" x14ac:dyDescent="0.25">
      <c r="A24" s="2">
        <v>14</v>
      </c>
      <c r="B24" s="78">
        <v>170804130047</v>
      </c>
      <c r="C24" s="3">
        <v>37.272727272727273</v>
      </c>
      <c r="D24" s="3"/>
      <c r="E24" s="121">
        <v>37.272727272727273</v>
      </c>
      <c r="F24" s="49"/>
      <c r="H24" s="2"/>
      <c r="N24" s="7"/>
      <c r="O24" s="7"/>
      <c r="P24" s="7"/>
      <c r="Q24" s="7"/>
      <c r="R24" s="7"/>
    </row>
    <row r="25" spans="1:22" ht="24.95" customHeight="1" x14ac:dyDescent="0.25">
      <c r="A25" s="2">
        <v>15</v>
      </c>
      <c r="B25" s="78">
        <v>170804130048</v>
      </c>
      <c r="C25" s="3">
        <v>36.363636363636367</v>
      </c>
      <c r="D25" s="112"/>
      <c r="E25" s="121">
        <v>31.818181818181817</v>
      </c>
      <c r="F25" s="113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78">
        <v>170804130049</v>
      </c>
      <c r="C26" s="3">
        <v>38.18181818181818</v>
      </c>
      <c r="D26" s="3"/>
      <c r="E26" s="121">
        <v>44.545454545454547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78">
        <v>170804130050</v>
      </c>
      <c r="C27" s="3">
        <v>32.727272727272727</v>
      </c>
      <c r="D27" s="3"/>
      <c r="E27" s="121">
        <v>31.818181818181817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78">
        <v>170804130051</v>
      </c>
      <c r="C28" s="3">
        <v>30</v>
      </c>
      <c r="D28" s="3"/>
      <c r="E28" s="121">
        <v>31.818181818181817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78">
        <v>170804130052</v>
      </c>
      <c r="C29" s="3">
        <v>39.090909090909093</v>
      </c>
      <c r="D29" s="3"/>
      <c r="E29" s="121">
        <v>36.363636363636367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78">
        <v>170804130053</v>
      </c>
      <c r="C30" s="3">
        <v>34.545454545454547</v>
      </c>
      <c r="D30" s="3"/>
      <c r="E30" s="121">
        <v>39.090909090909093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78">
        <v>170804130054</v>
      </c>
      <c r="C31" s="3">
        <v>30.90909090909091</v>
      </c>
      <c r="D31" s="3"/>
      <c r="E31" s="121">
        <v>28.181818181818183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78">
        <v>170804130056</v>
      </c>
      <c r="C32" s="3">
        <v>38.18181818181818</v>
      </c>
      <c r="D32" s="3"/>
      <c r="E32" s="121">
        <v>42.727272727272727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78">
        <v>170804130057</v>
      </c>
      <c r="C33" s="3">
        <v>37.272727272727273</v>
      </c>
      <c r="D33" s="3"/>
      <c r="E33" s="121">
        <v>38.18181818181818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78">
        <v>170804130058</v>
      </c>
      <c r="C34" s="3">
        <v>39.090909090909093</v>
      </c>
      <c r="D34" s="3"/>
      <c r="E34" s="121">
        <v>46.363636363636367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78">
        <v>170804130059</v>
      </c>
      <c r="C35" s="3">
        <v>38.18181818181818</v>
      </c>
      <c r="D35" s="3"/>
      <c r="E35" s="121">
        <v>31.818181818181817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</row>
    <row r="36" spans="1:23" ht="24.95" customHeight="1" x14ac:dyDescent="0.25">
      <c r="A36" s="2">
        <v>26</v>
      </c>
      <c r="B36" s="78">
        <v>170804130061</v>
      </c>
      <c r="C36" s="3">
        <v>35.454545454545453</v>
      </c>
      <c r="D36" s="3"/>
      <c r="E36" s="121">
        <v>34.545454545454547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</row>
    <row r="37" spans="1:23" ht="24.95" customHeight="1" x14ac:dyDescent="0.25">
      <c r="A37" s="2">
        <v>27</v>
      </c>
      <c r="B37" s="78">
        <v>170804130062</v>
      </c>
      <c r="C37" s="3">
        <v>39.090909090909093</v>
      </c>
      <c r="D37" s="3"/>
      <c r="E37" s="121">
        <v>28.181818181818183</v>
      </c>
      <c r="F37" s="49"/>
    </row>
    <row r="38" spans="1:23" ht="24.95" customHeight="1" x14ac:dyDescent="0.25">
      <c r="A38" s="2">
        <v>28</v>
      </c>
      <c r="B38" s="78">
        <v>170804130063</v>
      </c>
      <c r="C38" s="3">
        <v>38.18181818181818</v>
      </c>
      <c r="D38" s="3"/>
      <c r="E38" s="121">
        <v>35.454545454545453</v>
      </c>
      <c r="F38" s="49"/>
    </row>
    <row r="39" spans="1:23" ht="24.95" customHeight="1" x14ac:dyDescent="0.25">
      <c r="A39" s="2">
        <v>29</v>
      </c>
      <c r="B39" s="78">
        <v>170804130065</v>
      </c>
      <c r="C39" s="3">
        <v>39.090909090909093</v>
      </c>
      <c r="D39" s="3"/>
      <c r="E39" s="121">
        <v>35.454545454545453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78">
        <v>170804130066</v>
      </c>
      <c r="C40" s="3">
        <v>15.454545454545455</v>
      </c>
      <c r="D40" s="3"/>
      <c r="E40" s="121">
        <v>0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78">
        <v>170804130067</v>
      </c>
      <c r="C41" s="3">
        <v>37.272727272727273</v>
      </c>
      <c r="D41" s="3"/>
      <c r="E41" s="121">
        <v>44.545454545454547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78">
        <v>170804130069</v>
      </c>
      <c r="C42" s="3">
        <v>37.272727272727273</v>
      </c>
      <c r="D42" s="3"/>
      <c r="E42" s="121">
        <v>39.090909090909093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78">
        <v>170804130071</v>
      </c>
      <c r="C43" s="3">
        <v>40</v>
      </c>
      <c r="D43" s="3"/>
      <c r="E43" s="121">
        <v>48.18181818181818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78">
        <v>170804130075</v>
      </c>
      <c r="C44" s="3">
        <v>40</v>
      </c>
      <c r="D44" s="3"/>
      <c r="E44" s="121">
        <v>44.545454545454547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78">
        <v>170804130076</v>
      </c>
      <c r="C45" s="3">
        <v>34.545454545454547</v>
      </c>
      <c r="D45" s="3"/>
      <c r="E45" s="121">
        <v>40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78">
        <v>170804130077</v>
      </c>
      <c r="C46" s="3">
        <v>36.363636363636367</v>
      </c>
      <c r="D46" s="3"/>
      <c r="E46" s="121">
        <v>43.636363636363633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78">
        <v>170804130078</v>
      </c>
      <c r="C47" s="3">
        <v>39.090909090909093</v>
      </c>
      <c r="D47" s="3"/>
      <c r="E47" s="121">
        <v>43.636363636363633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78">
        <v>170804130079</v>
      </c>
      <c r="C48" s="3">
        <v>33.636363636363633</v>
      </c>
      <c r="D48" s="3"/>
      <c r="E48" s="121">
        <v>40.909090909090907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78">
        <v>170804130080</v>
      </c>
      <c r="C49" s="3">
        <v>39.090909090909093</v>
      </c>
      <c r="D49" s="3"/>
      <c r="E49" s="121">
        <v>37.272727272727273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78">
        <v>170804130081</v>
      </c>
      <c r="C50" s="3">
        <v>36.363636363636367</v>
      </c>
      <c r="D50" s="3"/>
      <c r="E50" s="121">
        <v>36.363636363636367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</row>
    <row r="51" spans="1:22" ht="24.95" customHeight="1" x14ac:dyDescent="0.25">
      <c r="A51" s="2">
        <v>41</v>
      </c>
      <c r="B51" s="78">
        <v>170804130082</v>
      </c>
      <c r="C51" s="3">
        <v>38.18181818181818</v>
      </c>
      <c r="D51" s="3"/>
      <c r="E51" s="121">
        <v>41.81818181818182</v>
      </c>
      <c r="F51" s="49"/>
    </row>
    <row r="52" spans="1:22" ht="24.95" customHeight="1" x14ac:dyDescent="0.25">
      <c r="A52" s="2">
        <v>42</v>
      </c>
      <c r="B52" s="78">
        <v>170804130083</v>
      </c>
      <c r="C52" s="3">
        <v>34.545454545454547</v>
      </c>
      <c r="D52" s="112"/>
      <c r="E52" s="121">
        <v>37.272727272727273</v>
      </c>
      <c r="F52" s="113"/>
    </row>
    <row r="53" spans="1:22" ht="24.95" customHeight="1" x14ac:dyDescent="0.25">
      <c r="A53" s="2">
        <v>43</v>
      </c>
      <c r="B53" s="78">
        <v>170804130084</v>
      </c>
      <c r="C53" s="3">
        <v>33.636363636363633</v>
      </c>
      <c r="D53" s="112"/>
      <c r="E53" s="121">
        <v>37.272727272727273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78">
        <v>170804130085</v>
      </c>
      <c r="C54" s="3">
        <v>35.454545454545453</v>
      </c>
      <c r="D54" s="3"/>
      <c r="E54" s="121">
        <v>34.545454545454547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78">
        <v>170804130089</v>
      </c>
      <c r="C55" s="3">
        <v>36.363636363636367</v>
      </c>
      <c r="D55" s="3"/>
      <c r="E55" s="121">
        <v>41.81818181818182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78">
        <v>170804130090</v>
      </c>
      <c r="C56" s="3">
        <v>37.272727272727273</v>
      </c>
      <c r="D56" s="3"/>
      <c r="E56" s="121">
        <v>40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78">
        <v>170804130091</v>
      </c>
      <c r="C57" s="3">
        <v>39.090909090909093</v>
      </c>
      <c r="D57" s="3"/>
      <c r="E57" s="121">
        <v>43.636363636363633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78">
        <v>170804130092</v>
      </c>
      <c r="C58" s="3">
        <v>39.090909090909093</v>
      </c>
      <c r="D58" s="3"/>
      <c r="E58" s="121">
        <v>45.454545454545453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78">
        <v>170804130093</v>
      </c>
      <c r="C59" s="3">
        <v>38.18181818181818</v>
      </c>
      <c r="D59" s="3"/>
      <c r="E59" s="121">
        <v>45.454545454545453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78">
        <v>170804130094</v>
      </c>
      <c r="C60" s="3">
        <v>30</v>
      </c>
      <c r="D60" s="3"/>
      <c r="E60" s="121">
        <v>0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78">
        <v>170804130096</v>
      </c>
      <c r="C61" s="3">
        <v>30.90909090909091</v>
      </c>
      <c r="D61" s="3"/>
      <c r="E61" s="121">
        <v>24.545454545454547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78">
        <v>170804130097</v>
      </c>
      <c r="C62" s="3">
        <v>10.909090909090908</v>
      </c>
      <c r="D62" s="3"/>
      <c r="E62" s="121">
        <v>0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78">
        <v>170804130101</v>
      </c>
      <c r="C63" s="3">
        <v>37.272727272727273</v>
      </c>
      <c r="D63" s="3"/>
      <c r="E63" s="121">
        <v>43.636363636363633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78">
        <v>170804130102</v>
      </c>
      <c r="C64" s="3">
        <v>20</v>
      </c>
      <c r="D64" s="3"/>
      <c r="E64" s="121">
        <v>0</v>
      </c>
      <c r="F64" s="49"/>
    </row>
    <row r="65" spans="1:7" ht="24.95" customHeight="1" x14ac:dyDescent="0.25">
      <c r="A65" s="2">
        <v>55</v>
      </c>
      <c r="B65" s="78">
        <v>170804130103</v>
      </c>
      <c r="C65" s="3">
        <v>35.454545454545453</v>
      </c>
      <c r="D65" s="3"/>
      <c r="E65" s="121">
        <v>40</v>
      </c>
      <c r="F65" s="49"/>
    </row>
    <row r="66" spans="1:7" ht="24.95" customHeight="1" x14ac:dyDescent="0.25">
      <c r="A66" s="2">
        <v>56</v>
      </c>
      <c r="B66" s="78">
        <v>170804130104</v>
      </c>
      <c r="C66" s="3">
        <v>33.636363636363633</v>
      </c>
      <c r="D66" s="3"/>
      <c r="E66" s="121">
        <v>32.727272727272727</v>
      </c>
      <c r="F66" s="49"/>
    </row>
    <row r="67" spans="1:7" ht="24.95" customHeight="1" x14ac:dyDescent="0.25">
      <c r="A67" s="2">
        <v>57</v>
      </c>
      <c r="B67" s="78">
        <v>170804130105</v>
      </c>
      <c r="C67" s="3">
        <v>39.090909090909093</v>
      </c>
      <c r="D67" s="3"/>
      <c r="E67" s="121">
        <v>33.636363636363633</v>
      </c>
      <c r="F67" s="49"/>
    </row>
    <row r="68" spans="1:7" ht="24.95" customHeight="1" x14ac:dyDescent="0.25">
      <c r="A68" s="2">
        <v>58</v>
      </c>
      <c r="B68" s="78">
        <v>170804130106</v>
      </c>
      <c r="C68" s="3">
        <v>38.18181818181818</v>
      </c>
      <c r="D68" s="3"/>
      <c r="E68" s="121">
        <v>36.363636363636367</v>
      </c>
      <c r="F68" s="49"/>
    </row>
    <row r="69" spans="1:7" ht="24.95" customHeight="1" x14ac:dyDescent="0.25">
      <c r="A69" s="2">
        <v>59</v>
      </c>
      <c r="B69" s="78">
        <v>170804130107</v>
      </c>
      <c r="C69" s="3">
        <v>39.090909090909093</v>
      </c>
      <c r="D69" s="3"/>
      <c r="E69" s="121">
        <v>46.363636363636367</v>
      </c>
      <c r="F69" s="49"/>
    </row>
    <row r="70" spans="1:7" ht="24.95" customHeight="1" x14ac:dyDescent="0.25">
      <c r="A70" s="2">
        <v>60</v>
      </c>
      <c r="B70" s="78">
        <v>170804130108</v>
      </c>
      <c r="C70" s="3">
        <v>37.272727272727273</v>
      </c>
      <c r="D70" s="3"/>
      <c r="E70" s="121">
        <v>45.454545454545453</v>
      </c>
      <c r="F70" s="49"/>
    </row>
    <row r="71" spans="1:7" ht="24.95" customHeight="1" x14ac:dyDescent="0.25">
      <c r="A71" s="2">
        <v>61</v>
      </c>
      <c r="B71" s="78">
        <v>170804130109</v>
      </c>
      <c r="C71" s="3">
        <v>37.272727272727273</v>
      </c>
      <c r="D71" s="3"/>
      <c r="E71" s="121">
        <v>41.81818181818182</v>
      </c>
      <c r="F71" s="49"/>
    </row>
    <row r="72" spans="1:7" ht="24.95" customHeight="1" x14ac:dyDescent="0.25">
      <c r="A72" s="2">
        <v>62</v>
      </c>
      <c r="B72" s="78">
        <v>170804130110</v>
      </c>
      <c r="C72" s="3">
        <v>17.272727272727273</v>
      </c>
      <c r="D72" s="3"/>
      <c r="E72" s="121">
        <v>0</v>
      </c>
      <c r="F72" s="49"/>
    </row>
    <row r="73" spans="1:7" ht="24.95" customHeight="1" x14ac:dyDescent="0.25">
      <c r="A73" s="2">
        <v>63</v>
      </c>
      <c r="B73" s="78">
        <v>170804130112</v>
      </c>
      <c r="C73" s="3">
        <v>37.272727272727273</v>
      </c>
      <c r="D73" s="3"/>
      <c r="E73" s="121">
        <v>38.18181818181818</v>
      </c>
      <c r="F73" s="49"/>
    </row>
    <row r="74" spans="1:7" ht="24.95" customHeight="1" x14ac:dyDescent="0.25">
      <c r="A74" s="2">
        <v>64</v>
      </c>
      <c r="B74" s="78">
        <v>170804130117</v>
      </c>
      <c r="C74" s="3">
        <v>36.363636363636367</v>
      </c>
      <c r="D74" s="3"/>
      <c r="E74" s="121">
        <v>33.636363636363633</v>
      </c>
      <c r="F74" s="49"/>
    </row>
    <row r="75" spans="1:7" ht="24.95" customHeight="1" x14ac:dyDescent="0.25">
      <c r="A75" s="2">
        <v>65</v>
      </c>
      <c r="B75" s="78">
        <v>170804130118</v>
      </c>
      <c r="C75" s="3">
        <v>36.363636363636367</v>
      </c>
      <c r="D75" s="3"/>
      <c r="E75" s="121">
        <v>30.90909090909091</v>
      </c>
      <c r="F75" s="49"/>
    </row>
    <row r="76" spans="1:7" ht="24.95" customHeight="1" x14ac:dyDescent="0.25">
      <c r="A76" s="2">
        <v>66</v>
      </c>
      <c r="B76" s="2">
        <v>170804130119</v>
      </c>
      <c r="C76" s="2">
        <v>38.18181818181818</v>
      </c>
      <c r="D76" s="3"/>
      <c r="E76" s="121">
        <v>42.727272727272727</v>
      </c>
      <c r="F76" s="49"/>
    </row>
    <row r="77" spans="1:7" ht="24.95" customHeight="1" x14ac:dyDescent="0.25">
      <c r="A77" s="2">
        <v>67</v>
      </c>
      <c r="B77" s="2">
        <v>170804130120</v>
      </c>
      <c r="C77" s="2">
        <v>37.272727272727273</v>
      </c>
      <c r="D77" s="3"/>
      <c r="E77" s="121">
        <v>29.09090909090909</v>
      </c>
      <c r="F77" s="49"/>
    </row>
    <row r="78" spans="1:7" ht="24.95" customHeight="1" x14ac:dyDescent="0.25">
      <c r="A78" s="5">
        <v>68</v>
      </c>
      <c r="B78" s="5">
        <v>170804130125</v>
      </c>
      <c r="C78" s="5">
        <v>38.18181818181818</v>
      </c>
      <c r="D78" s="3"/>
      <c r="E78" s="121">
        <v>42.727272727272727</v>
      </c>
      <c r="F78" s="49"/>
    </row>
    <row r="79" spans="1:7" ht="24.95" customHeight="1" x14ac:dyDescent="0.25">
      <c r="A79" s="5">
        <v>69</v>
      </c>
      <c r="B79" s="5">
        <v>170804130126</v>
      </c>
      <c r="C79" s="5">
        <v>34.545454545454547</v>
      </c>
      <c r="D79" s="3"/>
      <c r="E79" s="121">
        <v>36.363636363636367</v>
      </c>
      <c r="F79" s="49"/>
    </row>
    <row r="80" spans="1:7" ht="24.95" customHeight="1" x14ac:dyDescent="0.25">
      <c r="A80" s="5">
        <v>70</v>
      </c>
      <c r="B80" s="5">
        <v>170804130127</v>
      </c>
      <c r="C80" s="5">
        <v>37.272727272727273</v>
      </c>
      <c r="D80" s="112"/>
      <c r="E80" s="121">
        <v>40</v>
      </c>
      <c r="F80" s="113"/>
      <c r="G80" s="5"/>
    </row>
    <row r="81" spans="1:23" ht="24.95" customHeight="1" x14ac:dyDescent="0.25">
      <c r="A81" s="5">
        <v>71</v>
      </c>
      <c r="B81" s="5">
        <v>170804130128</v>
      </c>
      <c r="C81" s="5">
        <v>39.090909090909093</v>
      </c>
      <c r="D81" s="112"/>
      <c r="E81" s="121">
        <v>46.363636363636367</v>
      </c>
      <c r="F81" s="113"/>
      <c r="G81" s="5"/>
      <c r="H81"/>
      <c r="I81"/>
    </row>
    <row r="82" spans="1:23" ht="24.95" customHeight="1" x14ac:dyDescent="0.25">
      <c r="A82" s="5">
        <v>72</v>
      </c>
      <c r="B82" s="5">
        <v>170804130133</v>
      </c>
      <c r="C82" s="5">
        <v>32.727272727272727</v>
      </c>
      <c r="D82" s="3"/>
      <c r="E82" s="121">
        <v>30</v>
      </c>
      <c r="F82" s="49"/>
      <c r="G82" s="5"/>
      <c r="H82"/>
      <c r="I82"/>
    </row>
    <row r="83" spans="1:23" ht="24.95" customHeight="1" x14ac:dyDescent="0.25">
      <c r="A83" s="5">
        <v>73</v>
      </c>
      <c r="B83" s="5">
        <v>170804130134</v>
      </c>
      <c r="C83" s="5">
        <v>38.18181818181818</v>
      </c>
      <c r="D83" s="5"/>
      <c r="E83" s="121">
        <v>39.090909090909093</v>
      </c>
      <c r="F83" s="5"/>
      <c r="G83" s="5"/>
      <c r="H83"/>
      <c r="I83"/>
    </row>
    <row r="84" spans="1:23" x14ac:dyDescent="0.25">
      <c r="A84" s="5">
        <v>74</v>
      </c>
      <c r="B84" s="5">
        <v>170804130135</v>
      </c>
      <c r="C84" s="5">
        <v>40</v>
      </c>
      <c r="D84" s="115"/>
      <c r="E84" s="121">
        <v>40</v>
      </c>
      <c r="F84" s="115"/>
      <c r="G84" s="5"/>
      <c r="H84"/>
      <c r="I84"/>
    </row>
    <row r="85" spans="1:23" s="6" customFormat="1" ht="15.75" x14ac:dyDescent="0.25">
      <c r="A85" s="5">
        <v>75</v>
      </c>
      <c r="B85" s="5">
        <v>170804130136</v>
      </c>
      <c r="C85" s="5">
        <v>38.18181818181818</v>
      </c>
      <c r="D85" s="5"/>
      <c r="E85" s="121">
        <v>44.545454545454547</v>
      </c>
      <c r="F85" s="5"/>
      <c r="G85" s="5"/>
      <c r="H85"/>
      <c r="I8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x14ac:dyDescent="0.25">
      <c r="A86" s="5">
        <v>76</v>
      </c>
      <c r="B86" s="5">
        <v>170804130137</v>
      </c>
      <c r="C86" s="5">
        <v>16.363636363636363</v>
      </c>
      <c r="D86" s="116"/>
      <c r="E86" s="121">
        <v>0</v>
      </c>
      <c r="F86" s="116"/>
      <c r="G86" s="5"/>
      <c r="H86"/>
      <c r="I86"/>
      <c r="W86" s="6"/>
    </row>
    <row r="87" spans="1:23" ht="15.75" x14ac:dyDescent="0.25">
      <c r="A87" s="5">
        <v>77</v>
      </c>
      <c r="B87" s="5">
        <v>170804130140</v>
      </c>
      <c r="C87" s="5">
        <v>36.363636363636367</v>
      </c>
      <c r="D87" s="5"/>
      <c r="E87" s="121">
        <v>32.727272727272727</v>
      </c>
      <c r="F87" s="5"/>
      <c r="G87" s="5"/>
      <c r="H87"/>
      <c r="I87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3" x14ac:dyDescent="0.25">
      <c r="A88" s="5">
        <v>78</v>
      </c>
      <c r="B88" s="5">
        <v>170804130142</v>
      </c>
      <c r="C88" s="5">
        <v>37.272727272727273</v>
      </c>
      <c r="D88" s="5"/>
      <c r="E88" s="121">
        <v>37.272727272727273</v>
      </c>
      <c r="F88" s="5"/>
      <c r="G88" s="5"/>
      <c r="H88"/>
      <c r="I88"/>
    </row>
    <row r="89" spans="1:23" x14ac:dyDescent="0.25">
      <c r="A89" s="5">
        <v>79</v>
      </c>
      <c r="B89" s="5">
        <v>170804130143</v>
      </c>
      <c r="C89" s="5">
        <v>39.090909090909093</v>
      </c>
      <c r="D89" s="5"/>
      <c r="E89" s="121">
        <v>44.545454545454547</v>
      </c>
      <c r="F89" s="5"/>
      <c r="G89" s="5"/>
      <c r="H89"/>
      <c r="I89"/>
    </row>
    <row r="90" spans="1:23" x14ac:dyDescent="0.25">
      <c r="A90" s="5">
        <v>80</v>
      </c>
      <c r="B90" s="5">
        <v>170804130144</v>
      </c>
      <c r="C90" s="5">
        <v>38.18181818181818</v>
      </c>
      <c r="D90" s="5"/>
      <c r="E90" s="121">
        <v>34.545454545454547</v>
      </c>
      <c r="F90" s="5"/>
      <c r="G90" s="5"/>
      <c r="H90"/>
      <c r="I90"/>
    </row>
    <row r="91" spans="1:23" x14ac:dyDescent="0.25">
      <c r="A91" s="5">
        <v>81</v>
      </c>
      <c r="B91" s="5">
        <v>170804130145</v>
      </c>
      <c r="C91" s="5">
        <v>37.272727272727273</v>
      </c>
      <c r="D91" s="5"/>
      <c r="E91" s="121">
        <v>40.909090909090907</v>
      </c>
      <c r="F91" s="5"/>
      <c r="G91" s="5"/>
      <c r="H91"/>
      <c r="I91"/>
    </row>
    <row r="92" spans="1:23" s="6" customFormat="1" ht="15.75" x14ac:dyDescent="0.25">
      <c r="A92" s="5">
        <v>82</v>
      </c>
      <c r="B92" s="5">
        <v>170804130146</v>
      </c>
      <c r="C92" s="5">
        <v>35.454545454545453</v>
      </c>
      <c r="D92" s="5"/>
      <c r="E92" s="121">
        <v>31.818181818181817</v>
      </c>
      <c r="F92" s="5"/>
      <c r="G92" s="5"/>
      <c r="H92"/>
      <c r="I9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x14ac:dyDescent="0.25">
      <c r="A93" s="5">
        <v>83</v>
      </c>
      <c r="B93" s="5">
        <v>170804130147</v>
      </c>
      <c r="C93" s="5">
        <v>38.18181818181818</v>
      </c>
      <c r="D93" s="5"/>
      <c r="E93" s="121">
        <v>40.909090909090907</v>
      </c>
      <c r="F93" s="5"/>
      <c r="G93" s="5"/>
      <c r="H93"/>
      <c r="I93"/>
      <c r="W93" s="6"/>
    </row>
    <row r="94" spans="1:23" ht="15.75" x14ac:dyDescent="0.25">
      <c r="A94" s="5">
        <v>84</v>
      </c>
      <c r="B94" s="5">
        <v>170804130149</v>
      </c>
      <c r="C94" s="5">
        <v>39.090909090909093</v>
      </c>
      <c r="D94" s="5"/>
      <c r="E94" s="121">
        <v>45.454545454545453</v>
      </c>
      <c r="F94" s="5"/>
      <c r="G94" s="5"/>
      <c r="H94"/>
      <c r="I94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3" x14ac:dyDescent="0.25">
      <c r="A95" s="5">
        <v>85</v>
      </c>
      <c r="B95" s="5">
        <v>170804130150</v>
      </c>
      <c r="C95" s="5">
        <v>38.18181818181818</v>
      </c>
      <c r="D95" s="5"/>
      <c r="E95" s="121">
        <v>40</v>
      </c>
      <c r="F95" s="5"/>
      <c r="G95" s="5"/>
      <c r="H95"/>
      <c r="I95"/>
    </row>
    <row r="96" spans="1:23" x14ac:dyDescent="0.25">
      <c r="A96" s="5">
        <v>86</v>
      </c>
      <c r="B96" s="5">
        <v>170804130151</v>
      </c>
      <c r="C96" s="5">
        <v>30.90909090909091</v>
      </c>
      <c r="D96" s="5"/>
      <c r="E96" s="121">
        <v>33.636363636363633</v>
      </c>
      <c r="F96" s="5"/>
      <c r="G96" s="5"/>
      <c r="H96"/>
      <c r="I96"/>
    </row>
    <row r="97" spans="1:23" x14ac:dyDescent="0.25">
      <c r="A97" s="5">
        <v>87</v>
      </c>
      <c r="B97" s="5">
        <v>170804130152</v>
      </c>
      <c r="C97" s="5">
        <v>39.090909090909093</v>
      </c>
      <c r="D97" s="5"/>
      <c r="E97" s="121">
        <v>38.18181818181818</v>
      </c>
      <c r="F97" s="5"/>
      <c r="G97" s="5"/>
      <c r="H97"/>
      <c r="I97"/>
    </row>
    <row r="98" spans="1:23" x14ac:dyDescent="0.25">
      <c r="A98" s="5">
        <v>88</v>
      </c>
      <c r="B98" s="5">
        <v>170804130154</v>
      </c>
      <c r="C98" s="5">
        <v>35.454545454545453</v>
      </c>
      <c r="D98" s="5"/>
      <c r="E98" s="121">
        <v>31.818181818181817</v>
      </c>
      <c r="F98" s="5"/>
      <c r="G98" s="5"/>
      <c r="H98"/>
      <c r="I98"/>
    </row>
    <row r="99" spans="1:23" x14ac:dyDescent="0.25">
      <c r="A99" s="5">
        <v>89</v>
      </c>
      <c r="B99" s="5">
        <v>170804130155</v>
      </c>
      <c r="C99" s="5">
        <v>39.090909090909093</v>
      </c>
      <c r="D99" s="5"/>
      <c r="E99" s="121">
        <v>40</v>
      </c>
      <c r="F99" s="5"/>
      <c r="G99" s="5"/>
      <c r="H99"/>
      <c r="I99"/>
    </row>
    <row r="100" spans="1:23" s="6" customFormat="1" ht="15.75" x14ac:dyDescent="0.25">
      <c r="A100" s="5">
        <v>90</v>
      </c>
      <c r="B100" s="5">
        <v>170804130157</v>
      </c>
      <c r="C100" s="5">
        <v>39.090909090909093</v>
      </c>
      <c r="D100" s="5"/>
      <c r="E100" s="121">
        <v>45.454545454545453</v>
      </c>
      <c r="F100" s="5"/>
      <c r="G100" s="5"/>
      <c r="H100"/>
      <c r="I10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x14ac:dyDescent="0.25">
      <c r="A101" s="5">
        <v>91</v>
      </c>
      <c r="B101" s="5">
        <v>170804130161</v>
      </c>
      <c r="C101" s="5">
        <v>36.363636363636367</v>
      </c>
      <c r="D101" s="5"/>
      <c r="E101" s="121">
        <v>33.636363636363633</v>
      </c>
      <c r="F101" s="5"/>
      <c r="G101" s="5"/>
      <c r="H101"/>
      <c r="I101"/>
      <c r="W101" s="6"/>
    </row>
    <row r="102" spans="1:23" ht="15.75" x14ac:dyDescent="0.25">
      <c r="A102" s="5">
        <v>92</v>
      </c>
      <c r="B102" s="5">
        <v>170804130162</v>
      </c>
      <c r="C102" s="5">
        <v>34.545454545454547</v>
      </c>
      <c r="D102" s="5"/>
      <c r="E102" s="121">
        <v>26.363636363636363</v>
      </c>
      <c r="F102" s="5"/>
      <c r="G102" s="5"/>
      <c r="H102"/>
      <c r="I102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3" x14ac:dyDescent="0.25">
      <c r="A103" s="2">
        <v>93</v>
      </c>
      <c r="B103" s="2">
        <v>170804130163</v>
      </c>
      <c r="C103" s="2">
        <v>39.090909090909093</v>
      </c>
      <c r="E103" s="121">
        <v>46.363636363636367</v>
      </c>
      <c r="G103" s="5"/>
      <c r="H103"/>
      <c r="I103"/>
    </row>
    <row r="104" spans="1:23" x14ac:dyDescent="0.25">
      <c r="A104" s="2">
        <v>94</v>
      </c>
      <c r="B104" s="2">
        <v>170804130168</v>
      </c>
      <c r="C104" s="2">
        <v>39.090909090909093</v>
      </c>
      <c r="E104" s="121">
        <v>45.454545454545453</v>
      </c>
      <c r="G104" s="5"/>
      <c r="H104"/>
      <c r="I104"/>
    </row>
    <row r="105" spans="1:23" x14ac:dyDescent="0.25">
      <c r="A105" s="2">
        <v>95</v>
      </c>
      <c r="B105" s="2">
        <v>170804130171</v>
      </c>
      <c r="C105" s="2">
        <v>36.363636363636367</v>
      </c>
      <c r="E105" s="121">
        <v>40.909090909090907</v>
      </c>
      <c r="H105"/>
      <c r="I105"/>
    </row>
    <row r="106" spans="1:23" x14ac:dyDescent="0.25">
      <c r="A106" s="2">
        <v>96</v>
      </c>
      <c r="B106" s="2">
        <v>170804130173</v>
      </c>
      <c r="C106" s="2">
        <v>10</v>
      </c>
      <c r="E106" s="121">
        <v>0</v>
      </c>
    </row>
    <row r="107" spans="1:23" x14ac:dyDescent="0.25">
      <c r="A107" s="2">
        <v>97</v>
      </c>
      <c r="B107" s="2">
        <v>170804130174</v>
      </c>
      <c r="C107" s="2">
        <v>35.454545454545453</v>
      </c>
      <c r="E107" s="121">
        <v>30</v>
      </c>
    </row>
    <row r="108" spans="1:23" x14ac:dyDescent="0.25">
      <c r="A108" s="2">
        <v>98</v>
      </c>
      <c r="B108" s="2">
        <v>170804130176</v>
      </c>
      <c r="C108" s="2">
        <v>36.363636363636367</v>
      </c>
      <c r="E108" s="121">
        <v>39.090909090909093</v>
      </c>
    </row>
    <row r="109" spans="1:23" x14ac:dyDescent="0.25">
      <c r="A109" s="2">
        <v>99</v>
      </c>
      <c r="B109" s="2">
        <v>170804130177</v>
      </c>
      <c r="C109" s="2">
        <v>32.727272727272727</v>
      </c>
      <c r="E109" s="121">
        <v>22.727272727272727</v>
      </c>
    </row>
    <row r="110" spans="1:23" x14ac:dyDescent="0.25">
      <c r="A110" s="2">
        <v>100</v>
      </c>
      <c r="B110" s="2">
        <v>170804130178</v>
      </c>
      <c r="C110" s="2">
        <v>38.18181818181818</v>
      </c>
      <c r="E110" s="121">
        <v>40</v>
      </c>
    </row>
    <row r="111" spans="1:23" x14ac:dyDescent="0.25">
      <c r="A111" s="2">
        <v>101</v>
      </c>
      <c r="B111" s="2">
        <v>170804130180</v>
      </c>
      <c r="C111" s="2">
        <v>37.272727272727273</v>
      </c>
      <c r="E111" s="121">
        <v>40.909090909090907</v>
      </c>
    </row>
    <row r="112" spans="1:23" x14ac:dyDescent="0.25">
      <c r="A112" s="2">
        <v>102</v>
      </c>
      <c r="B112" s="2">
        <v>170804130181</v>
      </c>
      <c r="C112" s="2">
        <v>38.18181818181818</v>
      </c>
      <c r="E112" s="121">
        <v>41.81818181818182</v>
      </c>
    </row>
    <row r="113" spans="1:5" x14ac:dyDescent="0.25">
      <c r="A113" s="2">
        <v>103</v>
      </c>
      <c r="B113" s="2">
        <v>170804130183</v>
      </c>
      <c r="C113" s="2">
        <v>39.090909090909093</v>
      </c>
      <c r="E113" s="121">
        <v>46.363636363636367</v>
      </c>
    </row>
    <row r="114" spans="1:5" x14ac:dyDescent="0.25">
      <c r="A114" s="2">
        <v>104</v>
      </c>
      <c r="B114" s="2">
        <v>170804130185</v>
      </c>
      <c r="C114" s="2">
        <v>39.090909090909093</v>
      </c>
      <c r="E114" s="121">
        <v>43.636363636363633</v>
      </c>
    </row>
    <row r="115" spans="1:5" x14ac:dyDescent="0.25">
      <c r="A115" s="2">
        <v>105</v>
      </c>
      <c r="B115" s="2">
        <v>170804130186</v>
      </c>
      <c r="C115" s="2">
        <v>30.90909090909091</v>
      </c>
      <c r="E115" s="121">
        <v>33.636363636363633</v>
      </c>
    </row>
    <row r="116" spans="1:5" x14ac:dyDescent="0.25">
      <c r="A116" s="2">
        <v>106</v>
      </c>
      <c r="B116" s="2">
        <v>170804130187</v>
      </c>
      <c r="C116" s="2">
        <v>37.272727272727273</v>
      </c>
      <c r="E116" s="121">
        <v>45.454545454545453</v>
      </c>
    </row>
    <row r="117" spans="1:5" x14ac:dyDescent="0.25">
      <c r="A117" s="2">
        <v>107</v>
      </c>
      <c r="B117" s="2">
        <v>170804130188</v>
      </c>
      <c r="C117" s="2">
        <v>34.545454545454547</v>
      </c>
      <c r="E117" s="121">
        <v>43.636363636363633</v>
      </c>
    </row>
    <row r="118" spans="1:5" x14ac:dyDescent="0.25">
      <c r="A118" s="2">
        <v>108</v>
      </c>
      <c r="B118" s="2">
        <v>170804130191</v>
      </c>
      <c r="C118" s="2">
        <v>38.18181818181818</v>
      </c>
      <c r="E118" s="121">
        <v>42.727272727272727</v>
      </c>
    </row>
    <row r="119" spans="1:5" x14ac:dyDescent="0.25">
      <c r="A119" s="2">
        <v>109</v>
      </c>
      <c r="B119" s="2">
        <v>170804130195</v>
      </c>
      <c r="C119" s="2">
        <v>39.090909090909093</v>
      </c>
      <c r="E119" s="121">
        <v>40.909090909090907</v>
      </c>
    </row>
    <row r="120" spans="1:5" x14ac:dyDescent="0.25">
      <c r="A120" s="2">
        <v>110</v>
      </c>
      <c r="B120" s="2">
        <v>170804130196</v>
      </c>
      <c r="C120" s="2">
        <v>35.454545454545453</v>
      </c>
      <c r="E120" s="121">
        <v>35.454545454545453</v>
      </c>
    </row>
    <row r="121" spans="1:5" x14ac:dyDescent="0.25">
      <c r="A121" s="2">
        <v>111</v>
      </c>
      <c r="B121" s="2">
        <v>170804130197</v>
      </c>
      <c r="C121" s="2">
        <v>30</v>
      </c>
      <c r="E121" s="121">
        <v>25.454545454545453</v>
      </c>
    </row>
    <row r="122" spans="1:5" x14ac:dyDescent="0.25">
      <c r="A122" s="2">
        <v>112</v>
      </c>
      <c r="B122" s="2">
        <v>170804130198</v>
      </c>
      <c r="C122" s="2">
        <v>37.272727272727273</v>
      </c>
      <c r="E122" s="121">
        <v>43.636363636363633</v>
      </c>
    </row>
    <row r="123" spans="1:5" x14ac:dyDescent="0.25">
      <c r="A123" s="2">
        <v>113</v>
      </c>
      <c r="B123" s="2">
        <v>170804130200</v>
      </c>
      <c r="C123" s="2">
        <v>40</v>
      </c>
      <c r="E123" s="121">
        <v>46.363636363636367</v>
      </c>
    </row>
    <row r="124" spans="1:5" x14ac:dyDescent="0.25">
      <c r="A124" s="2">
        <v>114</v>
      </c>
      <c r="B124" s="2">
        <v>170804130202</v>
      </c>
      <c r="C124" s="2">
        <v>40</v>
      </c>
      <c r="E124" s="121">
        <v>49.090909090909093</v>
      </c>
    </row>
    <row r="125" spans="1:5" x14ac:dyDescent="0.25">
      <c r="A125" s="2">
        <v>115</v>
      </c>
      <c r="B125" s="2">
        <v>170804130203</v>
      </c>
      <c r="C125" s="2">
        <v>36.363636363636367</v>
      </c>
      <c r="E125" s="121">
        <v>38.18181818181818</v>
      </c>
    </row>
    <row r="126" spans="1:5" x14ac:dyDescent="0.25">
      <c r="A126" s="2">
        <v>116</v>
      </c>
      <c r="B126" s="2">
        <v>170804130204</v>
      </c>
      <c r="C126" s="2">
        <v>29.09090909090909</v>
      </c>
      <c r="E126" s="121">
        <v>26.363636363636363</v>
      </c>
    </row>
    <row r="127" spans="1:5" x14ac:dyDescent="0.25">
      <c r="A127" s="2">
        <v>117</v>
      </c>
      <c r="B127" s="2">
        <v>170804130205</v>
      </c>
      <c r="C127" s="2">
        <v>32.727272727272727</v>
      </c>
      <c r="E127" s="121">
        <v>31.818181818181817</v>
      </c>
    </row>
    <row r="128" spans="1:5" x14ac:dyDescent="0.25">
      <c r="A128" s="2">
        <v>118</v>
      </c>
      <c r="B128" s="2">
        <v>170804130206</v>
      </c>
      <c r="C128" s="2">
        <v>38.18181818181818</v>
      </c>
      <c r="E128" s="121">
        <v>40.909090909090907</v>
      </c>
    </row>
    <row r="129" spans="1:5" x14ac:dyDescent="0.25">
      <c r="A129" s="2">
        <v>119</v>
      </c>
      <c r="B129" s="2">
        <v>170804130207</v>
      </c>
      <c r="C129" s="2">
        <v>39.090909090909093</v>
      </c>
      <c r="E129" s="121">
        <v>42.727272727272727</v>
      </c>
    </row>
    <row r="130" spans="1:5" x14ac:dyDescent="0.25">
      <c r="A130" s="2">
        <v>120</v>
      </c>
      <c r="B130" s="2">
        <v>170804130208</v>
      </c>
      <c r="C130" s="2">
        <v>40</v>
      </c>
      <c r="E130" s="121">
        <v>44.545454545454547</v>
      </c>
    </row>
    <row r="131" spans="1:5" x14ac:dyDescent="0.25">
      <c r="A131" s="2">
        <v>121</v>
      </c>
      <c r="B131" s="2">
        <v>170804130209</v>
      </c>
      <c r="C131" s="2">
        <v>36.363636363636367</v>
      </c>
      <c r="E131" s="121">
        <v>45.454545454545453</v>
      </c>
    </row>
    <row r="132" spans="1:5" x14ac:dyDescent="0.25">
      <c r="A132" s="2">
        <v>122</v>
      </c>
      <c r="B132" s="2">
        <v>170804130211</v>
      </c>
      <c r="C132" s="2">
        <v>31.818181818181817</v>
      </c>
      <c r="E132" s="121">
        <v>28.181818181818183</v>
      </c>
    </row>
    <row r="133" spans="1:5" x14ac:dyDescent="0.25">
      <c r="A133" s="2">
        <v>123</v>
      </c>
      <c r="B133" s="2">
        <v>170804130212</v>
      </c>
      <c r="C133" s="2">
        <v>34.545454545454547</v>
      </c>
      <c r="E133" s="121">
        <v>37.272727272727273</v>
      </c>
    </row>
    <row r="134" spans="1:5" x14ac:dyDescent="0.25">
      <c r="A134" s="2">
        <v>124</v>
      </c>
      <c r="B134" s="2">
        <v>170804130213</v>
      </c>
      <c r="C134" s="2">
        <v>40.909090909090907</v>
      </c>
      <c r="E134" s="121">
        <v>46.363636363636367</v>
      </c>
    </row>
    <row r="135" spans="1:5" x14ac:dyDescent="0.25">
      <c r="A135" s="2">
        <v>125</v>
      </c>
      <c r="B135" s="2">
        <v>170804130214</v>
      </c>
      <c r="C135" s="2">
        <v>40</v>
      </c>
      <c r="E135" s="121">
        <v>45.454545454545453</v>
      </c>
    </row>
    <row r="136" spans="1:5" x14ac:dyDescent="0.25">
      <c r="A136" s="2">
        <v>126</v>
      </c>
      <c r="B136" s="2">
        <v>170804130216</v>
      </c>
      <c r="C136" s="2">
        <v>40</v>
      </c>
      <c r="E136" s="121">
        <v>46.363636363636367</v>
      </c>
    </row>
    <row r="137" spans="1:5" x14ac:dyDescent="0.25">
      <c r="A137" s="2">
        <v>127</v>
      </c>
      <c r="B137" s="2">
        <v>170804130217</v>
      </c>
      <c r="C137" s="2">
        <v>37.272727272727273</v>
      </c>
      <c r="E137" s="121">
        <v>40</v>
      </c>
    </row>
    <row r="138" spans="1:5" x14ac:dyDescent="0.25">
      <c r="A138" s="2">
        <v>128</v>
      </c>
      <c r="B138" s="2">
        <v>170804130218</v>
      </c>
      <c r="C138" s="2">
        <v>37.272727272727273</v>
      </c>
      <c r="E138" s="121">
        <v>39.090909090909093</v>
      </c>
    </row>
    <row r="139" spans="1:5" x14ac:dyDescent="0.25">
      <c r="A139" s="2">
        <v>129</v>
      </c>
      <c r="B139" s="2">
        <v>170804130220</v>
      </c>
      <c r="C139" s="2">
        <v>35.454545454545453</v>
      </c>
      <c r="E139" s="121">
        <v>35.454545454545453</v>
      </c>
    </row>
    <row r="140" spans="1:5" x14ac:dyDescent="0.25">
      <c r="A140" s="2">
        <v>130</v>
      </c>
      <c r="B140" s="2">
        <v>170804130221</v>
      </c>
      <c r="C140" s="2">
        <v>37.272727272727273</v>
      </c>
      <c r="E140" s="121">
        <v>42.727272727272727</v>
      </c>
    </row>
    <row r="141" spans="1:5" x14ac:dyDescent="0.25">
      <c r="A141" s="2">
        <v>131</v>
      </c>
      <c r="B141" s="2">
        <v>170804130222</v>
      </c>
      <c r="C141" s="2">
        <v>35.454545454545453</v>
      </c>
      <c r="E141" s="121">
        <v>32.727272727272727</v>
      </c>
    </row>
    <row r="142" spans="1:5" x14ac:dyDescent="0.25">
      <c r="A142" s="2">
        <v>132</v>
      </c>
      <c r="B142" s="2">
        <v>170804130223</v>
      </c>
      <c r="C142" s="2">
        <v>37.272727272727273</v>
      </c>
      <c r="E142" s="121">
        <v>47.272727272727273</v>
      </c>
    </row>
    <row r="143" spans="1:5" x14ac:dyDescent="0.25">
      <c r="A143" s="2">
        <v>133</v>
      </c>
      <c r="B143" s="2">
        <v>170804130224</v>
      </c>
      <c r="C143" s="2">
        <v>40</v>
      </c>
      <c r="E143" s="121">
        <v>46.363636363636367</v>
      </c>
    </row>
    <row r="144" spans="1:5" x14ac:dyDescent="0.25">
      <c r="A144" s="2">
        <v>134</v>
      </c>
      <c r="B144" s="2">
        <v>170804130226</v>
      </c>
      <c r="C144" s="2">
        <v>39.090909090909093</v>
      </c>
      <c r="E144" s="121">
        <v>45.454545454545453</v>
      </c>
    </row>
    <row r="145" spans="1:5" x14ac:dyDescent="0.25">
      <c r="A145" s="2">
        <v>135</v>
      </c>
      <c r="B145" s="2">
        <v>170804130286</v>
      </c>
      <c r="C145" s="2">
        <v>39.090909090909093</v>
      </c>
      <c r="E145" s="121">
        <v>41.81818181818182</v>
      </c>
    </row>
  </sheetData>
  <mergeCells count="8">
    <mergeCell ref="O3:W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69387-19EB-49BB-ABAB-9BFCBCD913A7}">
  <dimension ref="A1:T282"/>
  <sheetViews>
    <sheetView workbookViewId="0">
      <selection activeCell="H15" sqref="H15:S15"/>
    </sheetView>
  </sheetViews>
  <sheetFormatPr defaultRowHeight="15" x14ac:dyDescent="0.25"/>
  <cols>
    <col min="2" max="2" width="16.85546875" customWidth="1"/>
    <col min="258" max="258" width="16.85546875" customWidth="1"/>
    <col min="514" max="514" width="16.85546875" customWidth="1"/>
    <col min="770" max="770" width="16.85546875" customWidth="1"/>
    <col min="1026" max="1026" width="16.85546875" customWidth="1"/>
    <col min="1282" max="1282" width="16.85546875" customWidth="1"/>
    <col min="1538" max="1538" width="16.85546875" customWidth="1"/>
    <col min="1794" max="1794" width="16.85546875" customWidth="1"/>
    <col min="2050" max="2050" width="16.85546875" customWidth="1"/>
    <col min="2306" max="2306" width="16.85546875" customWidth="1"/>
    <col min="2562" max="2562" width="16.85546875" customWidth="1"/>
    <col min="2818" max="2818" width="16.85546875" customWidth="1"/>
    <col min="3074" max="3074" width="16.85546875" customWidth="1"/>
    <col min="3330" max="3330" width="16.85546875" customWidth="1"/>
    <col min="3586" max="3586" width="16.85546875" customWidth="1"/>
    <col min="3842" max="3842" width="16.85546875" customWidth="1"/>
    <col min="4098" max="4098" width="16.85546875" customWidth="1"/>
    <col min="4354" max="4354" width="16.85546875" customWidth="1"/>
    <col min="4610" max="4610" width="16.85546875" customWidth="1"/>
    <col min="4866" max="4866" width="16.85546875" customWidth="1"/>
    <col min="5122" max="5122" width="16.85546875" customWidth="1"/>
    <col min="5378" max="5378" width="16.85546875" customWidth="1"/>
    <col min="5634" max="5634" width="16.85546875" customWidth="1"/>
    <col min="5890" max="5890" width="16.85546875" customWidth="1"/>
    <col min="6146" max="6146" width="16.85546875" customWidth="1"/>
    <col min="6402" max="6402" width="16.85546875" customWidth="1"/>
    <col min="6658" max="6658" width="16.85546875" customWidth="1"/>
    <col min="6914" max="6914" width="16.85546875" customWidth="1"/>
    <col min="7170" max="7170" width="16.85546875" customWidth="1"/>
    <col min="7426" max="7426" width="16.85546875" customWidth="1"/>
    <col min="7682" max="7682" width="16.85546875" customWidth="1"/>
    <col min="7938" max="7938" width="16.85546875" customWidth="1"/>
    <col min="8194" max="8194" width="16.85546875" customWidth="1"/>
    <col min="8450" max="8450" width="16.85546875" customWidth="1"/>
    <col min="8706" max="8706" width="16.85546875" customWidth="1"/>
    <col min="8962" max="8962" width="16.85546875" customWidth="1"/>
    <col min="9218" max="9218" width="16.85546875" customWidth="1"/>
    <col min="9474" max="9474" width="16.85546875" customWidth="1"/>
    <col min="9730" max="9730" width="16.85546875" customWidth="1"/>
    <col min="9986" max="9986" width="16.85546875" customWidth="1"/>
    <col min="10242" max="10242" width="16.85546875" customWidth="1"/>
    <col min="10498" max="10498" width="16.85546875" customWidth="1"/>
    <col min="10754" max="10754" width="16.85546875" customWidth="1"/>
    <col min="11010" max="11010" width="16.85546875" customWidth="1"/>
    <col min="11266" max="11266" width="16.85546875" customWidth="1"/>
    <col min="11522" max="11522" width="16.85546875" customWidth="1"/>
    <col min="11778" max="11778" width="16.85546875" customWidth="1"/>
    <col min="12034" max="12034" width="16.85546875" customWidth="1"/>
    <col min="12290" max="12290" width="16.85546875" customWidth="1"/>
    <col min="12546" max="12546" width="16.85546875" customWidth="1"/>
    <col min="12802" max="12802" width="16.85546875" customWidth="1"/>
    <col min="13058" max="13058" width="16.85546875" customWidth="1"/>
    <col min="13314" max="13314" width="16.85546875" customWidth="1"/>
    <col min="13570" max="13570" width="16.85546875" customWidth="1"/>
    <col min="13826" max="13826" width="16.85546875" customWidth="1"/>
    <col min="14082" max="14082" width="16.85546875" customWidth="1"/>
    <col min="14338" max="14338" width="16.85546875" customWidth="1"/>
    <col min="14594" max="14594" width="16.85546875" customWidth="1"/>
    <col min="14850" max="14850" width="16.85546875" customWidth="1"/>
    <col min="15106" max="15106" width="16.85546875" customWidth="1"/>
    <col min="15362" max="15362" width="16.85546875" customWidth="1"/>
    <col min="15618" max="15618" width="16.85546875" customWidth="1"/>
    <col min="15874" max="15874" width="16.85546875" customWidth="1"/>
    <col min="16130" max="16130" width="16.855468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148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149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150</v>
      </c>
      <c r="B5" s="173"/>
      <c r="C5" s="173"/>
      <c r="D5" s="173"/>
      <c r="E5" s="174"/>
      <c r="F5" s="69"/>
      <c r="G5" s="26" t="s">
        <v>38</v>
      </c>
      <c r="H5" s="40">
        <f>D12</f>
        <v>89.473684210526315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90.350877192982466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89.912280701754383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/>
    </row>
    <row r="11" spans="1:20" ht="15.75" x14ac:dyDescent="0.25">
      <c r="A11" s="2">
        <v>1</v>
      </c>
      <c r="B11" s="4">
        <v>170804130004</v>
      </c>
      <c r="C11" s="3">
        <v>34.615384615384613</v>
      </c>
      <c r="D11" s="3">
        <f>COUNTIF(C11:C114,"&gt;="&amp;D10)</f>
        <v>102</v>
      </c>
      <c r="E11" s="24">
        <v>50</v>
      </c>
      <c r="F11" s="95">
        <f>COUNTIF(E11:E114,"&gt;="&amp;F10)</f>
        <v>103</v>
      </c>
      <c r="G11" s="108" t="s">
        <v>5</v>
      </c>
      <c r="H11" s="26">
        <v>3</v>
      </c>
      <c r="I11" s="26">
        <v>2</v>
      </c>
      <c r="J11" s="17">
        <v>2</v>
      </c>
      <c r="K11" s="17">
        <v>3</v>
      </c>
      <c r="L11" s="17">
        <v>2</v>
      </c>
      <c r="M11" s="17">
        <v>3</v>
      </c>
      <c r="N11" s="17">
        <v>2</v>
      </c>
      <c r="O11" s="17">
        <v>2</v>
      </c>
      <c r="P11" s="17">
        <v>2</v>
      </c>
      <c r="Q11" s="17">
        <v>2</v>
      </c>
      <c r="R11" s="17">
        <v>2</v>
      </c>
      <c r="S11" s="17">
        <v>1</v>
      </c>
      <c r="T11" s="51"/>
    </row>
    <row r="12" spans="1:20" ht="15.75" x14ac:dyDescent="0.25">
      <c r="A12" s="2">
        <v>2</v>
      </c>
      <c r="B12" s="4">
        <v>170804130012</v>
      </c>
      <c r="C12" s="3">
        <v>30.76923076923077</v>
      </c>
      <c r="D12" s="96">
        <f>(102/114)*100</f>
        <v>89.473684210526315</v>
      </c>
      <c r="E12" s="3">
        <v>35.882352941176471</v>
      </c>
      <c r="F12" s="97">
        <f>(103/114)*100</f>
        <v>90.350877192982466</v>
      </c>
      <c r="G12" s="108" t="s">
        <v>4</v>
      </c>
      <c r="H12" s="16">
        <v>2</v>
      </c>
      <c r="I12" s="16">
        <v>3</v>
      </c>
      <c r="J12" s="17">
        <v>3</v>
      </c>
      <c r="K12" s="17">
        <v>2</v>
      </c>
      <c r="L12" s="17">
        <v>1</v>
      </c>
      <c r="M12" s="17">
        <v>2</v>
      </c>
      <c r="N12" s="17">
        <v>3</v>
      </c>
      <c r="O12" s="17">
        <v>2</v>
      </c>
      <c r="P12" s="17">
        <v>3</v>
      </c>
      <c r="Q12" s="17">
        <v>2</v>
      </c>
      <c r="R12" s="17">
        <v>2</v>
      </c>
      <c r="S12" s="17">
        <v>1</v>
      </c>
      <c r="T12" s="51"/>
    </row>
    <row r="13" spans="1:20" ht="15.75" x14ac:dyDescent="0.25">
      <c r="A13" s="2">
        <v>3</v>
      </c>
      <c r="B13" s="4">
        <v>170804130017</v>
      </c>
      <c r="C13" s="3">
        <v>30.76923076923077</v>
      </c>
      <c r="D13" s="96"/>
      <c r="E13" s="3">
        <v>34.117647058823529</v>
      </c>
      <c r="F13" s="131"/>
      <c r="G13" s="108" t="s">
        <v>3</v>
      </c>
      <c r="H13" s="16">
        <v>2</v>
      </c>
      <c r="I13" s="16">
        <v>2</v>
      </c>
      <c r="J13" s="17">
        <v>3</v>
      </c>
      <c r="K13" s="17">
        <v>2</v>
      </c>
      <c r="L13" s="17">
        <v>3</v>
      </c>
      <c r="M13" s="17">
        <v>1</v>
      </c>
      <c r="N13" s="17">
        <v>3</v>
      </c>
      <c r="O13" s="17">
        <v>2</v>
      </c>
      <c r="P13" s="17">
        <v>2</v>
      </c>
      <c r="Q13" s="17">
        <v>2</v>
      </c>
      <c r="R13" s="17">
        <v>1</v>
      </c>
      <c r="S13" s="17">
        <v>2</v>
      </c>
      <c r="T13" s="51"/>
    </row>
    <row r="14" spans="1:20" ht="15.75" x14ac:dyDescent="0.25">
      <c r="A14" s="2">
        <v>4</v>
      </c>
      <c r="B14" s="4">
        <v>170804130021</v>
      </c>
      <c r="C14" s="3">
        <v>40.769230769230766</v>
      </c>
      <c r="D14" s="3"/>
      <c r="E14" s="3">
        <v>33.529411764705898</v>
      </c>
      <c r="F14" s="109"/>
      <c r="G14" s="101" t="s">
        <v>2</v>
      </c>
      <c r="H14" s="59">
        <f t="shared" ref="H14:S14" si="0">AVERAGE(H11:H13)</f>
        <v>2.3333333333333335</v>
      </c>
      <c r="I14" s="59">
        <f t="shared" si="0"/>
        <v>2.3333333333333335</v>
      </c>
      <c r="J14" s="59">
        <f t="shared" si="0"/>
        <v>2.6666666666666665</v>
      </c>
      <c r="K14" s="59">
        <f t="shared" si="0"/>
        <v>2.3333333333333335</v>
      </c>
      <c r="L14" s="59">
        <f t="shared" si="0"/>
        <v>2</v>
      </c>
      <c r="M14" s="59">
        <f t="shared" si="0"/>
        <v>2</v>
      </c>
      <c r="N14" s="59">
        <f t="shared" si="0"/>
        <v>2.6666666666666665</v>
      </c>
      <c r="O14" s="59">
        <f t="shared" si="0"/>
        <v>2</v>
      </c>
      <c r="P14" s="59">
        <f t="shared" si="0"/>
        <v>2.3333333333333335</v>
      </c>
      <c r="Q14" s="59">
        <f t="shared" si="0"/>
        <v>2</v>
      </c>
      <c r="R14" s="59">
        <f t="shared" si="0"/>
        <v>1.6666666666666667</v>
      </c>
      <c r="S14" s="59">
        <f t="shared" si="0"/>
        <v>1.3333333333333333</v>
      </c>
      <c r="T14" s="59"/>
    </row>
    <row r="15" spans="1:20" ht="15.75" x14ac:dyDescent="0.25">
      <c r="A15" s="2">
        <v>5</v>
      </c>
      <c r="B15" s="4">
        <v>170804130027</v>
      </c>
      <c r="C15" s="3">
        <v>42.307692307692307</v>
      </c>
      <c r="D15" s="3"/>
      <c r="E15" s="3">
        <v>32.352941176470587</v>
      </c>
      <c r="F15" s="109"/>
      <c r="G15" s="102" t="s">
        <v>1</v>
      </c>
      <c r="H15" s="103">
        <f>(89.91)*H14/100</f>
        <v>2.0979000000000001</v>
      </c>
      <c r="I15" s="103">
        <f t="shared" ref="I15:S15" si="1">(89.91)*I14/100</f>
        <v>2.0979000000000001</v>
      </c>
      <c r="J15" s="103">
        <f t="shared" si="1"/>
        <v>2.3975999999999997</v>
      </c>
      <c r="K15" s="103">
        <f t="shared" si="1"/>
        <v>2.0979000000000001</v>
      </c>
      <c r="L15" s="103">
        <f t="shared" si="1"/>
        <v>1.7982</v>
      </c>
      <c r="M15" s="103">
        <f t="shared" si="1"/>
        <v>1.7982</v>
      </c>
      <c r="N15" s="103">
        <f t="shared" si="1"/>
        <v>2.3975999999999997</v>
      </c>
      <c r="O15" s="103">
        <f t="shared" si="1"/>
        <v>1.7982</v>
      </c>
      <c r="P15" s="103">
        <f t="shared" si="1"/>
        <v>2.0979000000000001</v>
      </c>
      <c r="Q15" s="103">
        <f t="shared" si="1"/>
        <v>1.7982</v>
      </c>
      <c r="R15" s="103">
        <f t="shared" si="1"/>
        <v>1.4984999999999999</v>
      </c>
      <c r="S15" s="103">
        <f t="shared" si="1"/>
        <v>1.1987999999999999</v>
      </c>
      <c r="T15" s="103"/>
    </row>
    <row r="16" spans="1:20" x14ac:dyDescent="0.25">
      <c r="A16" s="2">
        <v>6</v>
      </c>
      <c r="B16" s="4">
        <v>170804130028</v>
      </c>
      <c r="C16" s="3">
        <v>47.692307692307693</v>
      </c>
      <c r="D16" s="3"/>
      <c r="E16" s="3">
        <v>30.588235294117649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170804130031</v>
      </c>
      <c r="C17" s="3">
        <v>30.76923076923077</v>
      </c>
      <c r="D17" s="3"/>
      <c r="E17" s="3">
        <v>32.941176470588232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170804130045</v>
      </c>
      <c r="C18" s="3">
        <v>45.384615384615387</v>
      </c>
      <c r="D18" s="3"/>
      <c r="E18" s="3">
        <v>31.176470588235293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170804130047</v>
      </c>
      <c r="C19" s="3">
        <v>38.46153846153846</v>
      </c>
      <c r="D19" s="3"/>
      <c r="E19" s="3">
        <v>32.352941176470587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170804130058</v>
      </c>
      <c r="C20" s="3">
        <v>36.153846153846153</v>
      </c>
      <c r="D20" s="3"/>
      <c r="E20" s="3">
        <v>33.529411764705884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170804130062</v>
      </c>
      <c r="C21" s="3">
        <v>30.76923076923077</v>
      </c>
      <c r="D21" s="3"/>
      <c r="E21" s="3">
        <v>32.941176470588232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170804130063</v>
      </c>
      <c r="C22" s="3">
        <v>40.769230769230766</v>
      </c>
      <c r="D22" s="3"/>
      <c r="E22" s="3">
        <v>34.705882352941174</v>
      </c>
      <c r="F22" s="49"/>
      <c r="G22" s="2"/>
      <c r="H22" s="104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170804130075</v>
      </c>
      <c r="C23" s="3">
        <v>42.307692307692307</v>
      </c>
      <c r="D23" s="3"/>
      <c r="E23" s="3">
        <v>35.294117647058826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170804130083</v>
      </c>
      <c r="C24" s="3">
        <v>40.769230769230766</v>
      </c>
      <c r="D24" s="3"/>
      <c r="E24" s="3">
        <v>32.941176470588232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170804130085</v>
      </c>
      <c r="C25" s="3">
        <v>40.769230769230766</v>
      </c>
      <c r="D25" s="3"/>
      <c r="E25" s="3">
        <v>33.529411764705884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170804130090</v>
      </c>
      <c r="C26" s="3">
        <v>36.153846153846153</v>
      </c>
      <c r="D26" s="112"/>
      <c r="E26" s="3">
        <v>33.529411764705884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170804130091</v>
      </c>
      <c r="C27" s="3">
        <v>46.153846153846153</v>
      </c>
      <c r="D27" s="3"/>
      <c r="E27" s="3">
        <v>32.352941176470587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170804130101</v>
      </c>
      <c r="C28" s="3">
        <v>30.76923076923077</v>
      </c>
      <c r="D28" s="3"/>
      <c r="E28" s="3">
        <v>36.470588235294116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170804130104</v>
      </c>
      <c r="C29" s="3">
        <v>37.692307692307693</v>
      </c>
      <c r="D29" s="3"/>
      <c r="E29" s="3">
        <v>30.588235294117649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170804130105</v>
      </c>
      <c r="C30" s="3">
        <v>42.307692307692307</v>
      </c>
      <c r="D30" s="3"/>
      <c r="E30" s="3">
        <v>34.117647058823529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170804130107</v>
      </c>
      <c r="C31" s="3">
        <v>42.307692307692307</v>
      </c>
      <c r="D31" s="3"/>
      <c r="E31" s="3">
        <v>33.529411764705884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170804130110</v>
      </c>
      <c r="C32" s="3">
        <v>36.153846153846153</v>
      </c>
      <c r="D32" s="3"/>
      <c r="E32" s="3">
        <v>34.705882352941174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170804130113</v>
      </c>
      <c r="C33" s="3">
        <v>36.153846153846153</v>
      </c>
      <c r="D33" s="3"/>
      <c r="E33" s="3">
        <v>33.529411764705884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170804130117</v>
      </c>
      <c r="C34" s="3">
        <v>42.307692307692307</v>
      </c>
      <c r="D34" s="3"/>
      <c r="E34" s="3">
        <v>32.352941176470587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170804130119</v>
      </c>
      <c r="C35" s="3">
        <v>33.846153846153847</v>
      </c>
      <c r="D35" s="3"/>
      <c r="E35" s="3">
        <v>33.529411764705884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170804130126</v>
      </c>
      <c r="C36" s="3">
        <v>47.692307692307693</v>
      </c>
      <c r="D36" s="3"/>
      <c r="E36" s="3">
        <v>31.176470588235293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170804130127</v>
      </c>
      <c r="C37" s="3">
        <v>40.769230769230766</v>
      </c>
      <c r="D37" s="3"/>
      <c r="E37" s="3">
        <v>34.705882352941174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170804130128</v>
      </c>
      <c r="C38" s="3">
        <v>42.307692307692307</v>
      </c>
      <c r="D38" s="3"/>
      <c r="E38" s="3">
        <v>32.352941176470587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170804130131</v>
      </c>
      <c r="C39" s="3">
        <v>32.307692307692307</v>
      </c>
      <c r="D39" s="3"/>
      <c r="E39" s="3">
        <v>35.294117647058826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170804130132</v>
      </c>
      <c r="C40" s="3">
        <v>42.307692307692307</v>
      </c>
      <c r="D40" s="3"/>
      <c r="E40" s="3">
        <v>34.117647058823529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170804130137</v>
      </c>
      <c r="C41" s="3">
        <v>40.769230769230766</v>
      </c>
      <c r="D41" s="3"/>
      <c r="E41" s="3">
        <v>33.529411764705884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170804130139</v>
      </c>
      <c r="C42" s="3">
        <v>47.692307692307693</v>
      </c>
      <c r="D42" s="3"/>
      <c r="E42" s="3">
        <v>34.117647058823529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170804130140</v>
      </c>
      <c r="C43" s="3">
        <v>42.307692307692307</v>
      </c>
      <c r="D43" s="3"/>
      <c r="E43" s="3">
        <v>38.235294117647058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170804130142</v>
      </c>
      <c r="C44" s="3">
        <v>42.307692307692307</v>
      </c>
      <c r="D44" s="3"/>
      <c r="E44" s="3">
        <v>33.529411764705884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170804130143</v>
      </c>
      <c r="C45" s="3">
        <v>47.692307692307693</v>
      </c>
      <c r="D45" s="3"/>
      <c r="E45" s="3">
        <v>31.764705882352942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170804130149</v>
      </c>
      <c r="C46" s="3">
        <v>36.153846153846153</v>
      </c>
      <c r="D46" s="3"/>
      <c r="E46" s="3">
        <v>37.058823529411768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170804130151</v>
      </c>
      <c r="C47" s="3">
        <v>30.76923076923077</v>
      </c>
      <c r="D47" s="3"/>
      <c r="E47" s="3">
        <v>32.352941176470587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170804130154</v>
      </c>
      <c r="C48" s="3">
        <v>40.769230769230766</v>
      </c>
      <c r="D48" s="3"/>
      <c r="E48" s="3">
        <v>32.352941176470587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170804130157</v>
      </c>
      <c r="C49" s="3">
        <v>42.307692307692307</v>
      </c>
      <c r="D49" s="3"/>
      <c r="E49" s="3">
        <v>34.117647058823529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170804130158</v>
      </c>
      <c r="C50" s="3">
        <v>30.76923076923077</v>
      </c>
      <c r="D50" s="3"/>
      <c r="E50" s="3">
        <v>34.117647058823529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170804130160</v>
      </c>
      <c r="C51" s="3">
        <v>42.307692307692307</v>
      </c>
      <c r="D51" s="3"/>
      <c r="E51" s="3">
        <v>32.941176470588232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170804130161</v>
      </c>
      <c r="C52" s="3">
        <v>42.307692307692307</v>
      </c>
      <c r="D52" s="3"/>
      <c r="E52" s="3">
        <v>31.764705882352942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170804130169</v>
      </c>
      <c r="C53" s="3">
        <v>46.153846153846153</v>
      </c>
      <c r="D53" s="112"/>
      <c r="E53" s="3">
        <v>0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170804130172</v>
      </c>
      <c r="C54" s="3">
        <v>40.769230769230766</v>
      </c>
      <c r="D54" s="112"/>
      <c r="E54" s="3">
        <v>33.529411764705884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170804130176</v>
      </c>
      <c r="C55" s="3">
        <v>50</v>
      </c>
      <c r="D55" s="3"/>
      <c r="E55" s="3">
        <v>34.117647058823529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170804130183</v>
      </c>
      <c r="C56" s="3">
        <v>36.153846153846153</v>
      </c>
      <c r="D56" s="3"/>
      <c r="E56" s="3">
        <v>33.529411764705884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170804130187</v>
      </c>
      <c r="C57" s="3">
        <v>30.76923076923077</v>
      </c>
      <c r="D57" s="3"/>
      <c r="E57" s="3">
        <v>32.352941176470587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170804130188</v>
      </c>
      <c r="C58" s="3">
        <v>38.46153846153846</v>
      </c>
      <c r="D58" s="3"/>
      <c r="E58" s="3">
        <v>31.176470588235293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170804130197</v>
      </c>
      <c r="C59" s="3">
        <v>32.307692307692307</v>
      </c>
      <c r="D59" s="3"/>
      <c r="E59" s="3">
        <v>32.941176470588232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170804130199</v>
      </c>
      <c r="C60" s="3">
        <v>47.692307692307693</v>
      </c>
      <c r="D60" s="3"/>
      <c r="E60" s="3">
        <v>30.588235294117649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170804130200</v>
      </c>
      <c r="C61" s="3">
        <v>42.307692307692307</v>
      </c>
      <c r="D61" s="3"/>
      <c r="E61" s="3">
        <v>33.529411764705884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170804130205</v>
      </c>
      <c r="C62" s="3">
        <v>43.846153846153847</v>
      </c>
      <c r="D62" s="3"/>
      <c r="E62" s="3">
        <v>32.352941176470587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170804130206</v>
      </c>
      <c r="C63" s="3">
        <v>42.307692307692307</v>
      </c>
      <c r="D63" s="3"/>
      <c r="E63" s="3">
        <v>31.764705882352942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170804130211</v>
      </c>
      <c r="C64" s="3">
        <v>47.692307692307693</v>
      </c>
      <c r="D64" s="3"/>
      <c r="E64" s="3">
        <v>31.764705882352942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170804130212</v>
      </c>
      <c r="C65" s="3">
        <v>40.769230769230766</v>
      </c>
      <c r="D65" s="3"/>
      <c r="E65" s="3">
        <v>33.529411764705884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170804130213</v>
      </c>
      <c r="C66" s="3">
        <v>43.846153846153847</v>
      </c>
      <c r="D66" s="3"/>
      <c r="E66" s="3">
        <v>32.941176470588232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170804130214</v>
      </c>
      <c r="C67" s="3">
        <v>47.692307692307693</v>
      </c>
      <c r="D67" s="3"/>
      <c r="E67" s="3">
        <v>34.705882352941174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170804130221</v>
      </c>
      <c r="C68" s="3">
        <v>43.846153846153847</v>
      </c>
      <c r="D68" s="3"/>
      <c r="E68" s="3">
        <v>32.352941176470587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170804130231</v>
      </c>
      <c r="C69" s="3">
        <v>40</v>
      </c>
      <c r="D69" s="3"/>
      <c r="E69" s="3">
        <v>33.529411764705884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170804130246</v>
      </c>
      <c r="C70" s="3">
        <v>29.23076923076923</v>
      </c>
      <c r="D70" s="3"/>
      <c r="E70" s="3">
        <v>34.705882352941174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170804130247</v>
      </c>
      <c r="C71" s="3">
        <v>30.76923076923077</v>
      </c>
      <c r="D71" s="3"/>
      <c r="E71" s="3">
        <v>31.176470588235293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170804130250</v>
      </c>
      <c r="C72" s="3">
        <v>29.23076923076923</v>
      </c>
      <c r="D72" s="3"/>
      <c r="E72" s="3">
        <v>32.352941176470587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170804130251</v>
      </c>
      <c r="C73" s="3">
        <v>37.692307692307693</v>
      </c>
      <c r="D73" s="3"/>
      <c r="E73" s="3">
        <v>31.764705882352942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170804130254</v>
      </c>
      <c r="C74" s="3">
        <v>34.615384615384613</v>
      </c>
      <c r="D74" s="3"/>
      <c r="E74" s="3">
        <v>32.352941176470587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170804130255</v>
      </c>
      <c r="C75" s="3">
        <v>42.307692307692307</v>
      </c>
      <c r="D75" s="3"/>
      <c r="E75" s="3">
        <v>35.294117647058826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170804130258</v>
      </c>
      <c r="C76" s="3">
        <v>41.53846153846154</v>
      </c>
      <c r="D76" s="3"/>
      <c r="E76" s="3">
        <v>33.529411764705884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170804130259</v>
      </c>
      <c r="C77" s="3">
        <v>36.92307692307692</v>
      </c>
      <c r="D77" s="3"/>
      <c r="E77" s="3">
        <v>34.705882352941174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170804130260</v>
      </c>
      <c r="C78" s="112">
        <v>40</v>
      </c>
      <c r="D78" s="3"/>
      <c r="E78" s="3">
        <v>31.176470588235293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170804130263</v>
      </c>
      <c r="C79" s="112">
        <v>40.769230769230766</v>
      </c>
      <c r="D79" s="3"/>
      <c r="E79" s="112">
        <v>32.941176470588232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170804130264</v>
      </c>
      <c r="C80" s="112">
        <v>40</v>
      </c>
      <c r="D80" s="3"/>
      <c r="E80" s="112">
        <v>32.941176470588232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170804130267</v>
      </c>
      <c r="C81" s="112">
        <v>41.53846153846154</v>
      </c>
      <c r="D81" s="112"/>
      <c r="E81" s="112">
        <v>35.294117647058826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170804130271</v>
      </c>
      <c r="C82" s="112">
        <v>45.384615384615387</v>
      </c>
      <c r="D82" s="112"/>
      <c r="E82" s="112">
        <v>34.117647058823529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170804130272</v>
      </c>
      <c r="C83" s="112">
        <v>43.07692307692308</v>
      </c>
      <c r="D83" s="3"/>
      <c r="E83" s="112">
        <v>38.235294117647058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170804130276</v>
      </c>
      <c r="C84" s="112">
        <v>42.307692307692307</v>
      </c>
      <c r="D84" s="5"/>
      <c r="E84" s="112">
        <v>33.529411764705884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170804130279</v>
      </c>
      <c r="C85" s="112">
        <v>40.769230769230766</v>
      </c>
      <c r="D85" s="115"/>
      <c r="E85" s="112">
        <v>33.529411764705884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170804130281</v>
      </c>
      <c r="C86" s="112">
        <v>41.53846153846154</v>
      </c>
      <c r="D86" s="5"/>
      <c r="E86" s="112">
        <v>31.176470588235293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170804130284</v>
      </c>
      <c r="C87" s="112">
        <v>46.153846153846153</v>
      </c>
      <c r="D87" s="116"/>
      <c r="E87" s="112">
        <v>34.705882352941174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170804130287</v>
      </c>
      <c r="C88" s="112">
        <v>40</v>
      </c>
      <c r="D88" s="5"/>
      <c r="E88" s="112">
        <v>35.882352941176471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170804130289</v>
      </c>
      <c r="C89" s="112">
        <v>30</v>
      </c>
      <c r="D89" s="5"/>
      <c r="E89" s="112">
        <v>34.117647058823529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170804130293</v>
      </c>
      <c r="C90" s="112">
        <v>43.07692307692308</v>
      </c>
      <c r="D90" s="5"/>
      <c r="E90" s="112">
        <v>30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170804130296</v>
      </c>
      <c r="C91" s="112">
        <v>37.692307692307693</v>
      </c>
      <c r="D91" s="5"/>
      <c r="E91" s="112">
        <v>34.117647058823529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170804130297</v>
      </c>
      <c r="C92" s="112">
        <v>43.07692307692308</v>
      </c>
      <c r="D92" s="5"/>
      <c r="E92" s="112">
        <v>32.352941176470587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170804130300</v>
      </c>
      <c r="C93" s="112">
        <v>43.07692307692308</v>
      </c>
      <c r="D93" s="5"/>
      <c r="E93" s="112">
        <v>37.058823529411768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170804130303</v>
      </c>
      <c r="C94" s="112">
        <v>40</v>
      </c>
      <c r="D94" s="5"/>
      <c r="E94" s="112">
        <v>34.117647058823529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170804130304</v>
      </c>
      <c r="C95" s="112">
        <v>40</v>
      </c>
      <c r="D95" s="5"/>
      <c r="E95" s="112">
        <v>34.705882352941174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170804130306</v>
      </c>
      <c r="C96" s="112">
        <v>44.615384615384613</v>
      </c>
      <c r="D96" s="5"/>
      <c r="E96" s="112">
        <v>34.705882352941174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170804130307</v>
      </c>
      <c r="C97" s="112">
        <v>41.53846153846154</v>
      </c>
      <c r="D97" s="5"/>
      <c r="E97" s="112">
        <v>34.705882352941174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170804130308</v>
      </c>
      <c r="C98" s="112">
        <v>42.307692307692307</v>
      </c>
      <c r="D98" s="5"/>
      <c r="E98" s="112">
        <v>34.705882352941174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170804130310</v>
      </c>
      <c r="C99" s="112">
        <v>41.53846153846154</v>
      </c>
      <c r="D99" s="5"/>
      <c r="E99" s="112">
        <v>32.352941176470587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170804130311</v>
      </c>
      <c r="C100" s="112">
        <v>39.230769230769234</v>
      </c>
      <c r="D100" s="5"/>
      <c r="E100" s="112">
        <v>34.117647058823529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170804130312</v>
      </c>
      <c r="C101" s="112">
        <v>36.153846153846153</v>
      </c>
      <c r="D101" s="5"/>
      <c r="E101" s="112">
        <v>32.941176470588232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170804130315</v>
      </c>
      <c r="C102" s="112">
        <v>31.53846153846154</v>
      </c>
      <c r="D102" s="5"/>
      <c r="E102" s="112">
        <v>33.529411764705884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170804130318</v>
      </c>
      <c r="C103" s="3">
        <v>39.230769230769234</v>
      </c>
      <c r="D103" s="5"/>
      <c r="E103" s="112">
        <v>33.529411764705884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170804130322</v>
      </c>
      <c r="C104" s="3">
        <v>40.769230769230766</v>
      </c>
      <c r="D104" s="2"/>
      <c r="E104" s="3">
        <v>34.117647058823529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170804130325</v>
      </c>
      <c r="C105" s="3">
        <v>34.615384615384613</v>
      </c>
      <c r="D105" s="2"/>
      <c r="E105" s="3">
        <v>36.470588235294116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170804130326</v>
      </c>
      <c r="C106" s="3">
        <v>42.307692307692307</v>
      </c>
      <c r="D106" s="2"/>
      <c r="E106" s="3">
        <v>32.941176470588232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170804130327</v>
      </c>
      <c r="C107" s="3">
        <v>41.53846153846154</v>
      </c>
      <c r="D107" s="2"/>
      <c r="E107" s="3">
        <v>33.529411764705884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170804130328</v>
      </c>
      <c r="C108" s="3">
        <v>40.769230769230766</v>
      </c>
      <c r="D108" s="2"/>
      <c r="E108" s="3">
        <v>33.529411764705884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170804130330</v>
      </c>
      <c r="C109" s="3">
        <v>41.53846153846154</v>
      </c>
      <c r="D109" s="2"/>
      <c r="E109" s="3">
        <v>31.764705882352942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170804130339</v>
      </c>
      <c r="C110" s="3">
        <v>38.46153846153846</v>
      </c>
      <c r="D110" s="2"/>
      <c r="E110" s="3">
        <v>35.294117647058826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170804130342</v>
      </c>
      <c r="C111" s="3">
        <v>42.307692307692307</v>
      </c>
      <c r="D111" s="2"/>
      <c r="E111" s="3">
        <v>35.294117647058826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170804130343</v>
      </c>
      <c r="C112" s="3">
        <v>43.07692307692308</v>
      </c>
      <c r="D112" s="2"/>
      <c r="E112" s="3">
        <v>35.294117647058826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170804130344</v>
      </c>
      <c r="C113" s="3">
        <v>39.230769230769234</v>
      </c>
      <c r="D113" s="2"/>
      <c r="E113" s="3">
        <v>35.294117647058826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170804130347</v>
      </c>
      <c r="C114" s="3">
        <v>46.153846153846153</v>
      </c>
      <c r="D114" s="2"/>
      <c r="E114" s="3">
        <v>31.176470588235293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170804130348</v>
      </c>
      <c r="C115" s="3">
        <v>43.07692307692308</v>
      </c>
      <c r="D115" s="2"/>
      <c r="E115" s="3">
        <v>34.117647058823529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170804130350</v>
      </c>
      <c r="C116" s="3">
        <v>46.92307692307692</v>
      </c>
      <c r="D116" s="2"/>
      <c r="E116" s="3">
        <v>33.529411764705884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170804130354</v>
      </c>
      <c r="C117" s="3">
        <v>38.46153846153846</v>
      </c>
      <c r="D117" s="2"/>
      <c r="E117" s="3">
        <v>33.529411764705884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170804130356</v>
      </c>
      <c r="C118" s="3">
        <v>37.692307692307693</v>
      </c>
      <c r="D118" s="2"/>
      <c r="E118" s="3">
        <v>33.529411764705884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170804130357</v>
      </c>
      <c r="C119" s="3">
        <v>37.692307692307693</v>
      </c>
      <c r="D119" s="2"/>
      <c r="E119" s="3">
        <v>33.529411764705884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170804130358</v>
      </c>
      <c r="C120" s="3">
        <v>36.153846153846153</v>
      </c>
      <c r="D120" s="2"/>
      <c r="E120" s="3">
        <v>32.941176470588232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170804130360</v>
      </c>
      <c r="C121" s="3">
        <v>45.384615384615387</v>
      </c>
      <c r="D121" s="2"/>
      <c r="E121" s="3">
        <v>33.529411764705884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112</v>
      </c>
      <c r="B122" s="4">
        <v>170804130362</v>
      </c>
      <c r="C122" s="3">
        <v>46.153846153846153</v>
      </c>
      <c r="D122" s="2"/>
      <c r="E122" s="3">
        <v>34.705882352941174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113</v>
      </c>
      <c r="B123" s="4">
        <v>170804130364</v>
      </c>
      <c r="C123" s="3">
        <v>44.615384615384613</v>
      </c>
      <c r="D123" s="2"/>
      <c r="E123" s="3">
        <v>34.705882352941174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114</v>
      </c>
      <c r="B124" s="4">
        <v>170804130365</v>
      </c>
      <c r="C124" s="3">
        <v>46.153846153846153</v>
      </c>
      <c r="D124" s="2"/>
      <c r="E124" s="3">
        <v>34.117647058823529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115</v>
      </c>
      <c r="B125" s="4"/>
      <c r="C125" s="121"/>
      <c r="D125" s="2"/>
      <c r="E125" s="3">
        <v>33.529411764705884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116</v>
      </c>
      <c r="B126" s="4"/>
      <c r="C126" s="121"/>
      <c r="D126" s="2"/>
      <c r="E126" s="12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117</v>
      </c>
      <c r="B127" s="4"/>
      <c r="C127" s="121"/>
      <c r="D127" s="2"/>
      <c r="E127" s="12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118</v>
      </c>
      <c r="B128" s="4"/>
      <c r="C128" s="121"/>
      <c r="D128" s="2"/>
      <c r="E128" s="12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119</v>
      </c>
      <c r="B129" s="4"/>
      <c r="C129" s="121"/>
      <c r="D129" s="2"/>
      <c r="E129" s="12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120</v>
      </c>
      <c r="B130" s="4"/>
      <c r="C130" s="121"/>
      <c r="D130" s="2"/>
      <c r="E130" s="12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121</v>
      </c>
      <c r="B131" s="4"/>
      <c r="C131" s="121"/>
      <c r="D131" s="2"/>
      <c r="E131" s="12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122</v>
      </c>
      <c r="B132" s="4"/>
      <c r="C132" s="121"/>
      <c r="D132" s="2"/>
      <c r="E132" s="12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123</v>
      </c>
      <c r="B133" s="4"/>
      <c r="C133" s="121"/>
      <c r="D133" s="2"/>
      <c r="E133" s="12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124</v>
      </c>
      <c r="B134" s="4"/>
      <c r="C134" s="121"/>
      <c r="D134" s="2"/>
      <c r="E134" s="12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125</v>
      </c>
      <c r="B135" s="4"/>
      <c r="C135" s="121"/>
      <c r="D135" s="2"/>
      <c r="E135" s="12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126</v>
      </c>
      <c r="B136" s="4"/>
      <c r="C136" s="121"/>
      <c r="D136" s="2"/>
      <c r="E136" s="12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127</v>
      </c>
      <c r="B137" s="4"/>
      <c r="C137" s="121"/>
      <c r="D137" s="2"/>
      <c r="E137" s="12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128</v>
      </c>
      <c r="B138" s="4"/>
      <c r="C138" s="121"/>
      <c r="D138" s="2"/>
      <c r="E138" s="12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129</v>
      </c>
      <c r="B139" s="4"/>
      <c r="C139" s="121"/>
      <c r="D139" s="2"/>
      <c r="E139" s="12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130</v>
      </c>
      <c r="B140" s="4"/>
      <c r="C140" s="121"/>
      <c r="D140" s="2"/>
      <c r="E140" s="12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131</v>
      </c>
      <c r="B141" s="4"/>
      <c r="C141" s="121"/>
      <c r="D141" s="2"/>
      <c r="E141" s="12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132</v>
      </c>
      <c r="B142" s="4"/>
      <c r="C142" s="121"/>
      <c r="D142" s="2"/>
      <c r="E142" s="12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133</v>
      </c>
      <c r="B143" s="4"/>
      <c r="C143" s="121"/>
      <c r="D143" s="2"/>
      <c r="E143" s="12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134</v>
      </c>
      <c r="B144" s="4"/>
      <c r="C144" s="121"/>
      <c r="D144" s="2"/>
      <c r="E144" s="12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135</v>
      </c>
      <c r="B145" s="4"/>
      <c r="C145" s="121"/>
      <c r="D145" s="2"/>
      <c r="E145" s="12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136</v>
      </c>
      <c r="B146" s="4"/>
      <c r="C146" s="121"/>
      <c r="D146" s="2"/>
      <c r="E146" s="12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137</v>
      </c>
      <c r="B147" s="4"/>
      <c r="C147" s="121"/>
      <c r="D147" s="2"/>
      <c r="E147" s="12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138</v>
      </c>
      <c r="B148" s="4"/>
      <c r="C148" s="121"/>
      <c r="D148" s="2"/>
      <c r="E148" s="12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139</v>
      </c>
      <c r="B149" s="4"/>
      <c r="C149" s="121"/>
      <c r="D149" s="2"/>
      <c r="E149" s="12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140</v>
      </c>
      <c r="B150" s="4"/>
      <c r="C150" s="121"/>
      <c r="D150" s="2"/>
      <c r="E150" s="12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141</v>
      </c>
      <c r="B151" s="4"/>
      <c r="C151" s="121"/>
      <c r="D151" s="2"/>
      <c r="E151" s="12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142</v>
      </c>
      <c r="B152" s="4"/>
      <c r="C152" s="121"/>
      <c r="D152" s="2"/>
      <c r="E152" s="12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143</v>
      </c>
      <c r="B153" s="4"/>
      <c r="C153" s="121"/>
      <c r="D153" s="2"/>
      <c r="E153" s="12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144</v>
      </c>
      <c r="B154" s="4"/>
      <c r="C154" s="121"/>
      <c r="D154" s="2"/>
      <c r="E154" s="12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145</v>
      </c>
      <c r="B155" s="4"/>
      <c r="C155" s="121"/>
      <c r="D155" s="2"/>
      <c r="E155" s="12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146</v>
      </c>
      <c r="B156" s="4"/>
      <c r="C156" s="121"/>
      <c r="D156" s="2"/>
      <c r="E156" s="12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147</v>
      </c>
      <c r="B157" s="4"/>
      <c r="C157" s="121"/>
      <c r="D157" s="2"/>
      <c r="E157" s="12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148</v>
      </c>
      <c r="B158" s="4"/>
      <c r="C158" s="121"/>
      <c r="D158" s="2"/>
      <c r="E158" s="12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149</v>
      </c>
      <c r="B159" s="4"/>
      <c r="C159" s="121"/>
      <c r="D159" s="2"/>
      <c r="E159" s="12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150</v>
      </c>
      <c r="B160" s="4"/>
      <c r="C160" s="121"/>
      <c r="D160" s="2"/>
      <c r="E160" s="12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151</v>
      </c>
      <c r="B161" s="4"/>
      <c r="C161" s="121"/>
      <c r="D161" s="2"/>
      <c r="E161" s="12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152</v>
      </c>
      <c r="B162" s="4"/>
      <c r="C162" s="121"/>
      <c r="D162" s="2"/>
      <c r="E162" s="12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153</v>
      </c>
      <c r="B163" s="4"/>
      <c r="C163" s="121"/>
      <c r="D163" s="2"/>
      <c r="E163" s="12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154</v>
      </c>
      <c r="B164" s="4"/>
      <c r="C164" s="121"/>
      <c r="D164" s="2"/>
      <c r="E164" s="12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155</v>
      </c>
      <c r="B165" s="4"/>
      <c r="C165" s="121"/>
      <c r="D165" s="2"/>
      <c r="E165" s="12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156</v>
      </c>
      <c r="B166" s="4"/>
      <c r="C166" s="121"/>
      <c r="D166" s="2"/>
      <c r="E166" s="12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157</v>
      </c>
      <c r="B167" s="4"/>
      <c r="C167" s="121"/>
      <c r="D167" s="2"/>
      <c r="E167" s="12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158</v>
      </c>
      <c r="B168" s="4"/>
      <c r="C168" s="121"/>
      <c r="D168" s="2"/>
      <c r="E168" s="12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159</v>
      </c>
      <c r="B169" s="4"/>
      <c r="C169" s="121"/>
      <c r="D169" s="2"/>
      <c r="E169" s="12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160</v>
      </c>
      <c r="B170" s="4"/>
      <c r="C170" s="121"/>
      <c r="D170" s="2"/>
      <c r="E170" s="12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161</v>
      </c>
      <c r="B171" s="4"/>
      <c r="C171" s="121"/>
      <c r="D171" s="2"/>
      <c r="E171" s="12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162</v>
      </c>
      <c r="B172" s="4"/>
      <c r="C172" s="121"/>
      <c r="D172" s="2"/>
      <c r="E172" s="12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163</v>
      </c>
      <c r="B173" s="4"/>
      <c r="C173" s="121"/>
      <c r="D173" s="2"/>
      <c r="E173" s="12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164</v>
      </c>
      <c r="B174" s="4"/>
      <c r="C174" s="121"/>
      <c r="D174" s="2"/>
      <c r="E174" s="12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165</v>
      </c>
      <c r="B175" s="4"/>
      <c r="C175" s="121"/>
      <c r="D175" s="2"/>
      <c r="E175" s="12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166</v>
      </c>
      <c r="B176" s="4"/>
      <c r="C176" s="121"/>
      <c r="D176" s="2"/>
      <c r="E176" s="12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167</v>
      </c>
      <c r="B177" s="4"/>
      <c r="C177" s="121"/>
      <c r="D177" s="2"/>
      <c r="E177" s="12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168</v>
      </c>
      <c r="B178" s="4"/>
      <c r="C178" s="121"/>
      <c r="D178" s="2"/>
      <c r="E178" s="12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169</v>
      </c>
      <c r="B179" s="4"/>
      <c r="C179" s="121"/>
      <c r="D179" s="2"/>
      <c r="E179" s="12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170</v>
      </c>
      <c r="B180" s="4"/>
      <c r="C180" s="121"/>
      <c r="D180" s="2"/>
      <c r="E180" s="12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171</v>
      </c>
      <c r="B181" s="4"/>
      <c r="C181" s="121"/>
      <c r="D181" s="2"/>
      <c r="E181" s="12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172</v>
      </c>
      <c r="B182" s="4"/>
      <c r="C182" s="121"/>
      <c r="D182" s="2"/>
      <c r="E182" s="12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173</v>
      </c>
      <c r="B183" s="4"/>
      <c r="C183" s="121"/>
      <c r="D183" s="2"/>
      <c r="E183" s="12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174</v>
      </c>
      <c r="B184" s="4"/>
      <c r="C184" s="121"/>
      <c r="D184" s="2"/>
      <c r="E184" s="12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175</v>
      </c>
      <c r="B185" s="4"/>
      <c r="C185" s="121"/>
      <c r="D185" s="2"/>
      <c r="E185" s="12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176</v>
      </c>
      <c r="B186" s="4"/>
      <c r="C186" s="121"/>
      <c r="D186" s="2"/>
      <c r="E186" s="12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177</v>
      </c>
      <c r="B187" s="4"/>
      <c r="C187" s="121"/>
      <c r="D187" s="2"/>
      <c r="E187" s="12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178</v>
      </c>
      <c r="B188" s="4"/>
      <c r="C188" s="121"/>
      <c r="D188" s="2"/>
      <c r="E188" s="12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179</v>
      </c>
      <c r="B189" s="4"/>
      <c r="C189" s="121"/>
      <c r="D189" s="2"/>
      <c r="E189" s="12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180</v>
      </c>
      <c r="B190" s="4"/>
      <c r="C190" s="121"/>
      <c r="D190" s="2"/>
      <c r="E190" s="12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181</v>
      </c>
      <c r="B191" s="4"/>
      <c r="C191" s="121"/>
      <c r="D191" s="2"/>
      <c r="E191" s="12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182</v>
      </c>
      <c r="B192" s="4"/>
      <c r="C192" s="121"/>
      <c r="D192" s="2"/>
      <c r="E192" s="12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183</v>
      </c>
      <c r="B193" s="4"/>
      <c r="C193" s="121"/>
      <c r="D193" s="2"/>
      <c r="E193" s="12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184</v>
      </c>
      <c r="B194" s="4"/>
      <c r="C194" s="121"/>
      <c r="D194" s="2"/>
      <c r="E194" s="12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185</v>
      </c>
      <c r="B195" s="4"/>
      <c r="C195" s="121"/>
      <c r="D195" s="2"/>
      <c r="E195" s="12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186</v>
      </c>
      <c r="B196" s="4"/>
      <c r="C196" s="121"/>
      <c r="D196" s="2"/>
      <c r="E196" s="12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187</v>
      </c>
      <c r="B197" s="4"/>
      <c r="C197" s="121"/>
      <c r="D197" s="2"/>
      <c r="E197" s="12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188</v>
      </c>
      <c r="B198" s="4"/>
      <c r="C198" s="121"/>
      <c r="D198" s="2"/>
      <c r="E198" s="12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189</v>
      </c>
      <c r="B199" s="4"/>
      <c r="C199" s="121"/>
      <c r="D199" s="2"/>
      <c r="E199" s="12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190</v>
      </c>
      <c r="B200" s="4"/>
      <c r="C200" s="121"/>
      <c r="D200" s="2"/>
      <c r="E200" s="12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191</v>
      </c>
      <c r="B201" s="4"/>
      <c r="C201" s="121"/>
      <c r="D201" s="2"/>
      <c r="E201" s="12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192</v>
      </c>
      <c r="B202" s="4"/>
      <c r="C202" s="121"/>
      <c r="D202" s="2"/>
      <c r="E202" s="12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193</v>
      </c>
      <c r="B203" s="4"/>
      <c r="C203" s="121"/>
      <c r="D203" s="2"/>
      <c r="E203" s="12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194</v>
      </c>
      <c r="B204" s="4"/>
      <c r="C204" s="121"/>
      <c r="D204" s="2"/>
      <c r="E204" s="12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195</v>
      </c>
      <c r="B205" s="4"/>
      <c r="C205" s="121"/>
      <c r="D205" s="2"/>
      <c r="E205" s="12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196</v>
      </c>
      <c r="B206" s="4"/>
      <c r="C206" s="121"/>
      <c r="D206" s="2"/>
      <c r="E206" s="12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197</v>
      </c>
      <c r="B207" s="4"/>
      <c r="C207" s="121"/>
      <c r="D207" s="2"/>
      <c r="E207" s="12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198</v>
      </c>
      <c r="B208" s="4"/>
      <c r="C208" s="121"/>
      <c r="D208" s="2"/>
      <c r="E208" s="12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199</v>
      </c>
      <c r="B209" s="4"/>
      <c r="C209" s="121"/>
      <c r="D209" s="2"/>
      <c r="E209" s="12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200</v>
      </c>
      <c r="B210" s="4"/>
      <c r="C210" s="121"/>
      <c r="D210" s="2"/>
      <c r="E210" s="12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201</v>
      </c>
      <c r="B211" s="4"/>
      <c r="C211" s="121"/>
      <c r="D211" s="2"/>
      <c r="E211" s="12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202</v>
      </c>
      <c r="B212" s="4"/>
      <c r="C212" s="121"/>
      <c r="D212" s="2"/>
      <c r="E212" s="12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203</v>
      </c>
      <c r="B213" s="4"/>
      <c r="C213" s="121"/>
      <c r="D213" s="2"/>
      <c r="E213" s="12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204</v>
      </c>
      <c r="B214" s="4"/>
      <c r="C214" s="121"/>
      <c r="D214" s="2"/>
      <c r="E214" s="12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205</v>
      </c>
      <c r="B215" s="4"/>
      <c r="C215" s="121"/>
      <c r="D215" s="2"/>
      <c r="E215" s="12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206</v>
      </c>
      <c r="B216" s="4"/>
      <c r="C216" s="121"/>
      <c r="D216" s="2"/>
      <c r="E216" s="12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207</v>
      </c>
      <c r="B217" s="4"/>
      <c r="C217" s="121"/>
      <c r="D217" s="2"/>
      <c r="E217" s="12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208</v>
      </c>
      <c r="B218" s="4"/>
      <c r="C218" s="121"/>
      <c r="D218" s="2"/>
      <c r="E218" s="12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209</v>
      </c>
      <c r="B219" s="4"/>
      <c r="C219" s="121"/>
      <c r="D219" s="2"/>
      <c r="E219" s="12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210</v>
      </c>
      <c r="B220" s="4"/>
      <c r="C220" s="121"/>
      <c r="D220" s="2"/>
      <c r="E220" s="12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211</v>
      </c>
      <c r="B221" s="4"/>
      <c r="C221" s="121"/>
      <c r="D221" s="2"/>
      <c r="E221" s="12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212</v>
      </c>
      <c r="B222" s="4"/>
      <c r="C222" s="121"/>
      <c r="D222" s="2"/>
      <c r="E222" s="12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213</v>
      </c>
      <c r="B223" s="4"/>
      <c r="C223" s="121"/>
      <c r="D223" s="2"/>
      <c r="E223" s="12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214</v>
      </c>
      <c r="B224" s="4"/>
      <c r="C224" s="121"/>
      <c r="D224" s="2"/>
      <c r="E224" s="12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215</v>
      </c>
      <c r="B225" s="4"/>
      <c r="C225" s="121"/>
      <c r="D225" s="2"/>
      <c r="E225" s="12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216</v>
      </c>
      <c r="B226" s="4"/>
      <c r="C226" s="121"/>
      <c r="D226" s="2"/>
      <c r="E226" s="12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217</v>
      </c>
      <c r="B227" s="4"/>
      <c r="C227" s="121"/>
      <c r="D227" s="2"/>
      <c r="E227" s="12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218</v>
      </c>
      <c r="B228" s="4"/>
      <c r="C228" s="121"/>
      <c r="D228" s="2"/>
      <c r="E228" s="12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219</v>
      </c>
      <c r="B229" s="4"/>
      <c r="C229" s="121"/>
      <c r="D229" s="2"/>
      <c r="E229" s="12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220</v>
      </c>
      <c r="B230" s="4"/>
      <c r="C230" s="121"/>
      <c r="D230" s="2"/>
      <c r="E230" s="12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221</v>
      </c>
      <c r="B231" s="4"/>
      <c r="C231" s="121"/>
      <c r="D231" s="2"/>
      <c r="E231" s="12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222</v>
      </c>
      <c r="B232" s="4"/>
      <c r="C232" s="121"/>
      <c r="D232" s="2"/>
      <c r="E232" s="12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223</v>
      </c>
      <c r="B233" s="4"/>
      <c r="C233" s="121"/>
      <c r="D233" s="2"/>
      <c r="E233" s="12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224</v>
      </c>
      <c r="B234" s="4"/>
      <c r="C234" s="121"/>
      <c r="D234" s="2"/>
      <c r="E234" s="12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225</v>
      </c>
      <c r="B235" s="4"/>
      <c r="C235" s="121"/>
      <c r="D235" s="2"/>
      <c r="E235" s="12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226</v>
      </c>
      <c r="B236" s="4"/>
      <c r="C236" s="121"/>
      <c r="D236" s="2"/>
      <c r="E236" s="12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227</v>
      </c>
      <c r="B237" s="4"/>
      <c r="C237" s="121"/>
      <c r="D237" s="2"/>
      <c r="E237" s="12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228</v>
      </c>
      <c r="B238" s="4"/>
      <c r="C238" s="121"/>
      <c r="D238" s="2"/>
      <c r="E238" s="12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229</v>
      </c>
      <c r="B239" s="4"/>
      <c r="C239" s="121"/>
      <c r="D239" s="2"/>
      <c r="E239" s="121"/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230</v>
      </c>
      <c r="B240" s="4"/>
      <c r="C240" s="121"/>
      <c r="D240" s="2"/>
      <c r="E240" s="121"/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231</v>
      </c>
      <c r="B241" s="4"/>
      <c r="C241" s="121"/>
      <c r="D241" s="2"/>
      <c r="E241" s="121"/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232</v>
      </c>
      <c r="B242" s="4"/>
      <c r="C242" s="121"/>
      <c r="D242" s="2"/>
      <c r="E242" s="121"/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233</v>
      </c>
      <c r="B243" s="4"/>
      <c r="C243" s="121"/>
      <c r="D243" s="2"/>
      <c r="E243" s="121"/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234</v>
      </c>
      <c r="B244" s="4"/>
      <c r="C244" s="121"/>
      <c r="D244" s="2"/>
      <c r="E244" s="121"/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235</v>
      </c>
      <c r="B245" s="4"/>
      <c r="C245" s="121"/>
      <c r="D245" s="2"/>
      <c r="E245" s="121"/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236</v>
      </c>
      <c r="B246" s="4"/>
      <c r="C246" s="121"/>
      <c r="D246" s="2"/>
      <c r="E246" s="121"/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237</v>
      </c>
      <c r="B247" s="4"/>
      <c r="C247" s="121"/>
      <c r="D247" s="2"/>
      <c r="E247" s="121"/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238</v>
      </c>
      <c r="B248" s="4"/>
      <c r="C248" s="121"/>
      <c r="D248" s="2"/>
      <c r="E248" s="121"/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239</v>
      </c>
      <c r="B249" s="4"/>
      <c r="C249" s="121"/>
      <c r="D249" s="2"/>
      <c r="E249" s="121"/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240</v>
      </c>
      <c r="B250" s="4"/>
      <c r="C250" s="121"/>
      <c r="D250" s="2"/>
      <c r="E250" s="121"/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241</v>
      </c>
      <c r="B251" s="4"/>
      <c r="C251" s="121"/>
      <c r="D251" s="2"/>
      <c r="E251" s="121"/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242</v>
      </c>
      <c r="B252" s="4"/>
      <c r="C252" s="121"/>
      <c r="D252" s="2"/>
      <c r="E252" s="121"/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243</v>
      </c>
      <c r="B253" s="4"/>
      <c r="C253" s="121"/>
      <c r="D253" s="2"/>
      <c r="E253" s="121"/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244</v>
      </c>
      <c r="B254" s="4"/>
      <c r="C254" s="121"/>
      <c r="D254" s="2"/>
      <c r="E254" s="121"/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245</v>
      </c>
      <c r="B255" s="4"/>
      <c r="C255" s="121"/>
      <c r="D255" s="2"/>
      <c r="E255" s="121"/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246</v>
      </c>
      <c r="B256" s="4"/>
      <c r="C256" s="121"/>
      <c r="D256" s="2"/>
      <c r="E256" s="121"/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247</v>
      </c>
      <c r="B257" s="4"/>
      <c r="C257" s="121"/>
      <c r="D257" s="2"/>
      <c r="E257" s="121"/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248</v>
      </c>
      <c r="B258" s="4"/>
      <c r="C258" s="121"/>
      <c r="D258" s="2"/>
      <c r="E258" s="121"/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249</v>
      </c>
      <c r="B259" s="4"/>
      <c r="C259" s="121"/>
      <c r="D259" s="2"/>
      <c r="E259" s="121"/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250</v>
      </c>
      <c r="B260" s="4"/>
      <c r="C260" s="121"/>
      <c r="D260" s="2"/>
      <c r="E260" s="121"/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251</v>
      </c>
      <c r="B261" s="4"/>
      <c r="C261" s="121"/>
      <c r="D261" s="2"/>
      <c r="E261" s="121"/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252</v>
      </c>
      <c r="B262" s="4"/>
      <c r="C262" s="121"/>
      <c r="D262" s="2"/>
      <c r="E262" s="121"/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253</v>
      </c>
      <c r="B263" s="4"/>
      <c r="C263" s="121"/>
      <c r="D263" s="2"/>
      <c r="E263" s="121"/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254</v>
      </c>
      <c r="B264" s="4"/>
      <c r="C264" s="121"/>
      <c r="D264" s="2"/>
      <c r="E264" s="121"/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255</v>
      </c>
      <c r="B265" s="4"/>
      <c r="C265" s="121"/>
      <c r="D265" s="2"/>
      <c r="E265" s="121"/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256</v>
      </c>
      <c r="B266" s="4"/>
      <c r="C266" s="121"/>
      <c r="D266" s="2"/>
      <c r="E266" s="121"/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257</v>
      </c>
      <c r="B267" s="4"/>
      <c r="C267" s="121"/>
      <c r="D267" s="2"/>
      <c r="E267" s="121"/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258</v>
      </c>
      <c r="B268" s="4"/>
      <c r="C268" s="121"/>
      <c r="D268" s="2"/>
      <c r="E268" s="121"/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259</v>
      </c>
      <c r="B269" s="4"/>
      <c r="C269" s="121"/>
      <c r="D269" s="2"/>
      <c r="E269" s="121"/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260</v>
      </c>
      <c r="B270" s="4"/>
      <c r="C270" s="121"/>
      <c r="D270" s="2"/>
      <c r="E270" s="121"/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261</v>
      </c>
      <c r="B271" s="4"/>
      <c r="C271" s="121"/>
      <c r="D271" s="2"/>
      <c r="E271" s="121"/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262</v>
      </c>
      <c r="B272" s="4"/>
      <c r="C272" s="121"/>
      <c r="D272" s="2"/>
      <c r="E272" s="121"/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263</v>
      </c>
      <c r="B273" s="4"/>
      <c r="C273" s="121"/>
      <c r="D273" s="2"/>
      <c r="E273" s="121"/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264</v>
      </c>
      <c r="B274" s="4"/>
      <c r="C274" s="121"/>
      <c r="D274" s="2"/>
      <c r="E274" s="121"/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265</v>
      </c>
      <c r="B275" s="4"/>
      <c r="C275" s="121"/>
      <c r="D275" s="2"/>
      <c r="E275" s="121"/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266</v>
      </c>
      <c r="B276" s="4"/>
      <c r="C276" s="121"/>
      <c r="D276" s="2"/>
      <c r="E276" s="121"/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267</v>
      </c>
      <c r="B277" s="4"/>
      <c r="C277" s="121"/>
      <c r="D277" s="2"/>
      <c r="E277" s="121"/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268</v>
      </c>
      <c r="B278" s="4"/>
      <c r="C278" s="121"/>
      <c r="D278" s="2"/>
      <c r="E278" s="121"/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269</v>
      </c>
      <c r="B279" s="4"/>
      <c r="C279" s="121"/>
      <c r="D279" s="2"/>
      <c r="E279" s="121"/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2">
        <v>270</v>
      </c>
      <c r="B280" s="4"/>
      <c r="C280" s="121"/>
      <c r="D280" s="2"/>
      <c r="E280" s="121"/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5">
      <c r="A281" s="2">
        <v>271</v>
      </c>
      <c r="B281" s="4"/>
      <c r="C281" s="121"/>
      <c r="D281" s="2"/>
      <c r="E281" s="121"/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5">
      <c r="A282" s="2">
        <v>272</v>
      </c>
      <c r="B282" s="4"/>
      <c r="C282" s="121"/>
      <c r="D282" s="2"/>
      <c r="E282" s="121"/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D9AC5-FCEC-452C-9524-EBF2EDC73B28}">
  <dimension ref="A1:T121"/>
  <sheetViews>
    <sheetView topLeftCell="F1" workbookViewId="0">
      <selection activeCell="H15" sqref="H15:S15"/>
    </sheetView>
  </sheetViews>
  <sheetFormatPr defaultRowHeight="15" x14ac:dyDescent="0.25"/>
  <cols>
    <col min="2" max="2" width="15" customWidth="1"/>
    <col min="258" max="258" width="15" customWidth="1"/>
    <col min="514" max="514" width="15" customWidth="1"/>
    <col min="770" max="770" width="15" customWidth="1"/>
    <col min="1026" max="1026" width="15" customWidth="1"/>
    <col min="1282" max="1282" width="15" customWidth="1"/>
    <col min="1538" max="1538" width="15" customWidth="1"/>
    <col min="1794" max="1794" width="15" customWidth="1"/>
    <col min="2050" max="2050" width="15" customWidth="1"/>
    <col min="2306" max="2306" width="15" customWidth="1"/>
    <col min="2562" max="2562" width="15" customWidth="1"/>
    <col min="2818" max="2818" width="15" customWidth="1"/>
    <col min="3074" max="3074" width="15" customWidth="1"/>
    <col min="3330" max="3330" width="15" customWidth="1"/>
    <col min="3586" max="3586" width="15" customWidth="1"/>
    <col min="3842" max="3842" width="15" customWidth="1"/>
    <col min="4098" max="4098" width="15" customWidth="1"/>
    <col min="4354" max="4354" width="15" customWidth="1"/>
    <col min="4610" max="4610" width="15" customWidth="1"/>
    <col min="4866" max="4866" width="15" customWidth="1"/>
    <col min="5122" max="5122" width="15" customWidth="1"/>
    <col min="5378" max="5378" width="15" customWidth="1"/>
    <col min="5634" max="5634" width="15" customWidth="1"/>
    <col min="5890" max="5890" width="15" customWidth="1"/>
    <col min="6146" max="6146" width="15" customWidth="1"/>
    <col min="6402" max="6402" width="15" customWidth="1"/>
    <col min="6658" max="6658" width="15" customWidth="1"/>
    <col min="6914" max="6914" width="15" customWidth="1"/>
    <col min="7170" max="7170" width="15" customWidth="1"/>
    <col min="7426" max="7426" width="15" customWidth="1"/>
    <col min="7682" max="7682" width="15" customWidth="1"/>
    <col min="7938" max="7938" width="15" customWidth="1"/>
    <col min="8194" max="8194" width="15" customWidth="1"/>
    <col min="8450" max="8450" width="15" customWidth="1"/>
    <col min="8706" max="8706" width="15" customWidth="1"/>
    <col min="8962" max="8962" width="15" customWidth="1"/>
    <col min="9218" max="9218" width="15" customWidth="1"/>
    <col min="9474" max="9474" width="15" customWidth="1"/>
    <col min="9730" max="9730" width="15" customWidth="1"/>
    <col min="9986" max="9986" width="15" customWidth="1"/>
    <col min="10242" max="10242" width="15" customWidth="1"/>
    <col min="10498" max="10498" width="15" customWidth="1"/>
    <col min="10754" max="10754" width="15" customWidth="1"/>
    <col min="11010" max="11010" width="15" customWidth="1"/>
    <col min="11266" max="11266" width="15" customWidth="1"/>
    <col min="11522" max="11522" width="15" customWidth="1"/>
    <col min="11778" max="11778" width="15" customWidth="1"/>
    <col min="12034" max="12034" width="15" customWidth="1"/>
    <col min="12290" max="12290" width="15" customWidth="1"/>
    <col min="12546" max="12546" width="15" customWidth="1"/>
    <col min="12802" max="12802" width="15" customWidth="1"/>
    <col min="13058" max="13058" width="15" customWidth="1"/>
    <col min="13314" max="13314" width="15" customWidth="1"/>
    <col min="13570" max="13570" width="15" customWidth="1"/>
    <col min="13826" max="13826" width="15" customWidth="1"/>
    <col min="14082" max="14082" width="15" customWidth="1"/>
    <col min="14338" max="14338" width="15" customWidth="1"/>
    <col min="14594" max="14594" width="15" customWidth="1"/>
    <col min="14850" max="14850" width="15" customWidth="1"/>
    <col min="15106" max="15106" width="15" customWidth="1"/>
    <col min="15362" max="15362" width="15" customWidth="1"/>
    <col min="15618" max="15618" width="15" customWidth="1"/>
    <col min="15874" max="15874" width="15" customWidth="1"/>
    <col min="16130" max="16130" width="1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151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152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153</v>
      </c>
      <c r="B5" s="173"/>
      <c r="C5" s="173"/>
      <c r="D5" s="173"/>
      <c r="E5" s="174"/>
      <c r="F5" s="69"/>
      <c r="G5" s="26" t="s">
        <v>38</v>
      </c>
      <c r="H5" s="40">
        <f>D12</f>
        <v>87.387387387387378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84.684684684684683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86.036036036036023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/>
    </row>
    <row r="11" spans="1:20" ht="15.75" x14ac:dyDescent="0.25">
      <c r="A11" s="2">
        <v>1</v>
      </c>
      <c r="B11" s="4">
        <v>170804130004</v>
      </c>
      <c r="C11" s="3">
        <v>45.833333333333329</v>
      </c>
      <c r="D11" s="3">
        <f>COUNTIF(C11:C111,"&gt;="&amp;D10)</f>
        <v>97</v>
      </c>
      <c r="E11" s="3">
        <v>37.777777777777779</v>
      </c>
      <c r="F11" s="95">
        <f>COUNTIF(E11:E111,"&gt;="&amp;F10)</f>
        <v>94</v>
      </c>
      <c r="G11" s="108" t="s">
        <v>5</v>
      </c>
      <c r="H11" s="26">
        <v>3</v>
      </c>
      <c r="I11" s="26">
        <v>2</v>
      </c>
      <c r="J11" s="15">
        <v>2</v>
      </c>
      <c r="K11" s="15">
        <v>3</v>
      </c>
      <c r="L11" s="15">
        <v>2</v>
      </c>
      <c r="M11" s="15">
        <v>3</v>
      </c>
      <c r="N11" s="15">
        <v>2</v>
      </c>
      <c r="O11" s="15">
        <v>1</v>
      </c>
      <c r="P11" s="15">
        <v>1</v>
      </c>
      <c r="Q11" s="15">
        <v>2</v>
      </c>
      <c r="R11" s="15">
        <v>1</v>
      </c>
      <c r="S11" s="15">
        <v>1</v>
      </c>
      <c r="T11" s="51"/>
    </row>
    <row r="12" spans="1:20" ht="15.75" x14ac:dyDescent="0.25">
      <c r="A12" s="2">
        <v>2</v>
      </c>
      <c r="B12" s="4">
        <v>170804130012</v>
      </c>
      <c r="C12" s="3">
        <v>44.166666666666664</v>
      </c>
      <c r="D12" s="96">
        <f>(97/111)*100</f>
        <v>87.387387387387378</v>
      </c>
      <c r="E12" s="3">
        <v>29.444444444444446</v>
      </c>
      <c r="F12" s="97">
        <f>(94/111)*100</f>
        <v>84.684684684684683</v>
      </c>
      <c r="G12" s="108" t="s">
        <v>4</v>
      </c>
      <c r="H12" s="16">
        <v>2</v>
      </c>
      <c r="I12" s="16">
        <v>3</v>
      </c>
      <c r="J12" s="15">
        <v>1</v>
      </c>
      <c r="K12" s="15">
        <v>2</v>
      </c>
      <c r="L12" s="15">
        <v>1</v>
      </c>
      <c r="M12" s="15">
        <v>2</v>
      </c>
      <c r="N12" s="15">
        <v>2</v>
      </c>
      <c r="O12" s="15">
        <v>2</v>
      </c>
      <c r="P12" s="15">
        <v>3</v>
      </c>
      <c r="Q12" s="15">
        <v>2</v>
      </c>
      <c r="R12" s="15">
        <v>2</v>
      </c>
      <c r="S12" s="15">
        <v>1</v>
      </c>
      <c r="T12" s="51"/>
    </row>
    <row r="13" spans="1:20" ht="15.75" x14ac:dyDescent="0.25">
      <c r="A13" s="2">
        <v>3</v>
      </c>
      <c r="B13" s="4">
        <v>170804130017</v>
      </c>
      <c r="C13" s="3">
        <v>32.5</v>
      </c>
      <c r="D13" s="96"/>
      <c r="E13" s="3">
        <v>35</v>
      </c>
      <c r="F13" s="131"/>
      <c r="G13" s="108" t="s">
        <v>3</v>
      </c>
      <c r="H13" s="16">
        <v>2</v>
      </c>
      <c r="I13" s="16">
        <v>2</v>
      </c>
      <c r="J13" s="15">
        <v>3</v>
      </c>
      <c r="K13" s="15">
        <v>2</v>
      </c>
      <c r="L13" s="15">
        <v>3</v>
      </c>
      <c r="M13" s="15">
        <v>2</v>
      </c>
      <c r="N13" s="15">
        <v>3</v>
      </c>
      <c r="O13" s="15">
        <v>2</v>
      </c>
      <c r="P13" s="15">
        <v>3</v>
      </c>
      <c r="Q13" s="15">
        <v>2</v>
      </c>
      <c r="R13" s="15">
        <v>1</v>
      </c>
      <c r="S13" s="15">
        <v>2</v>
      </c>
      <c r="T13" s="51"/>
    </row>
    <row r="14" spans="1:20" ht="15.75" x14ac:dyDescent="0.25">
      <c r="A14" s="2">
        <v>4</v>
      </c>
      <c r="B14" s="4">
        <v>170804130021</v>
      </c>
      <c r="C14" s="3">
        <v>42.5</v>
      </c>
      <c r="D14" s="3"/>
      <c r="E14" s="3">
        <v>31.666666666666664</v>
      </c>
      <c r="F14" s="109"/>
      <c r="G14" s="101" t="s">
        <v>2</v>
      </c>
      <c r="H14" s="59">
        <f t="shared" ref="H14:S14" si="0">AVERAGE(H11:H13)</f>
        <v>2.3333333333333335</v>
      </c>
      <c r="I14" s="59">
        <f t="shared" si="0"/>
        <v>2.3333333333333335</v>
      </c>
      <c r="J14" s="59">
        <f t="shared" si="0"/>
        <v>2</v>
      </c>
      <c r="K14" s="59">
        <f t="shared" si="0"/>
        <v>2.3333333333333335</v>
      </c>
      <c r="L14" s="59">
        <f t="shared" si="0"/>
        <v>2</v>
      </c>
      <c r="M14" s="59">
        <f t="shared" si="0"/>
        <v>2.3333333333333335</v>
      </c>
      <c r="N14" s="59">
        <f t="shared" si="0"/>
        <v>2.3333333333333335</v>
      </c>
      <c r="O14" s="59">
        <f t="shared" si="0"/>
        <v>1.6666666666666667</v>
      </c>
      <c r="P14" s="59">
        <f t="shared" si="0"/>
        <v>2.3333333333333335</v>
      </c>
      <c r="Q14" s="59">
        <f t="shared" si="0"/>
        <v>2</v>
      </c>
      <c r="R14" s="59">
        <f t="shared" si="0"/>
        <v>1.3333333333333333</v>
      </c>
      <c r="S14" s="59">
        <f t="shared" si="0"/>
        <v>1.3333333333333333</v>
      </c>
      <c r="T14" s="59"/>
    </row>
    <row r="15" spans="1:20" ht="15.75" x14ac:dyDescent="0.25">
      <c r="A15" s="2">
        <v>5</v>
      </c>
      <c r="B15" s="4">
        <v>170804130027</v>
      </c>
      <c r="C15" s="3">
        <v>35.833333333333336</v>
      </c>
      <c r="D15" s="3"/>
      <c r="E15" s="3">
        <v>36.666666666666664</v>
      </c>
      <c r="F15" s="109"/>
      <c r="G15" s="102" t="s">
        <v>1</v>
      </c>
      <c r="H15" s="103">
        <f>(86.04)*H14/100</f>
        <v>2.0076000000000001</v>
      </c>
      <c r="I15" s="103">
        <f t="shared" ref="I15:S15" si="1">(86.04)*I14/100</f>
        <v>2.0076000000000001</v>
      </c>
      <c r="J15" s="103">
        <f t="shared" si="1"/>
        <v>1.7208000000000001</v>
      </c>
      <c r="K15" s="103">
        <f t="shared" si="1"/>
        <v>2.0076000000000001</v>
      </c>
      <c r="L15" s="103">
        <f t="shared" si="1"/>
        <v>1.7208000000000001</v>
      </c>
      <c r="M15" s="103">
        <f t="shared" si="1"/>
        <v>2.0076000000000001</v>
      </c>
      <c r="N15" s="103">
        <f t="shared" si="1"/>
        <v>2.0076000000000001</v>
      </c>
      <c r="O15" s="103">
        <f t="shared" si="1"/>
        <v>1.4340000000000002</v>
      </c>
      <c r="P15" s="103">
        <f t="shared" si="1"/>
        <v>2.0076000000000001</v>
      </c>
      <c r="Q15" s="103">
        <f t="shared" si="1"/>
        <v>1.7208000000000001</v>
      </c>
      <c r="R15" s="103">
        <f t="shared" si="1"/>
        <v>1.1472</v>
      </c>
      <c r="S15" s="103">
        <f t="shared" si="1"/>
        <v>1.1472</v>
      </c>
      <c r="T15" s="132"/>
    </row>
    <row r="16" spans="1:20" x14ac:dyDescent="0.25">
      <c r="A16" s="2">
        <v>6</v>
      </c>
      <c r="B16" s="4">
        <v>170804130028</v>
      </c>
      <c r="C16" s="3">
        <v>44.166666666666664</v>
      </c>
      <c r="D16" s="3"/>
      <c r="E16" s="3">
        <v>33.888888888888893</v>
      </c>
      <c r="F16" s="109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2">
        <v>7</v>
      </c>
      <c r="B17" s="4">
        <v>170804130031</v>
      </c>
      <c r="C17" s="3">
        <v>32.5</v>
      </c>
      <c r="D17" s="3"/>
      <c r="E17" s="3">
        <v>30</v>
      </c>
      <c r="F17" s="109"/>
      <c r="G17" s="9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"/>
    </row>
    <row r="18" spans="1:20" x14ac:dyDescent="0.25">
      <c r="A18" s="2">
        <v>8</v>
      </c>
      <c r="B18" s="4">
        <v>170804130045</v>
      </c>
      <c r="C18" s="3">
        <v>36.666666666666664</v>
      </c>
      <c r="D18" s="3"/>
      <c r="E18" s="3">
        <v>33.888888888888893</v>
      </c>
      <c r="F18" s="3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2">
        <v>9</v>
      </c>
      <c r="B19" s="4">
        <v>170804130047</v>
      </c>
      <c r="C19" s="3">
        <v>43.333333333333336</v>
      </c>
      <c r="D19" s="3"/>
      <c r="E19" s="3">
        <v>30.555555555555557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10</v>
      </c>
      <c r="B20" s="4">
        <v>170804130058</v>
      </c>
      <c r="C20" s="3">
        <v>38.333333333333336</v>
      </c>
      <c r="D20" s="3"/>
      <c r="E20" s="3">
        <v>31.666666666666664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11</v>
      </c>
      <c r="B21" s="4">
        <v>170804130062</v>
      </c>
      <c r="C21" s="3">
        <v>40.833333333333336</v>
      </c>
      <c r="D21" s="3"/>
      <c r="E21" s="3">
        <v>28.888888888888886</v>
      </c>
      <c r="F21" s="49"/>
      <c r="G21" s="2"/>
      <c r="H21" s="1"/>
      <c r="I21" s="1"/>
      <c r="J21" s="7"/>
      <c r="K21" s="7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12</v>
      </c>
      <c r="B22" s="4">
        <v>170804130063</v>
      </c>
      <c r="C22" s="3">
        <v>40.833333333333336</v>
      </c>
      <c r="D22" s="3"/>
      <c r="E22" s="3">
        <v>31.111111111111111</v>
      </c>
      <c r="F22" s="49"/>
      <c r="G22" s="2"/>
      <c r="H22" s="104"/>
      <c r="I22" s="165"/>
      <c r="J22" s="165"/>
      <c r="K22" s="1"/>
      <c r="L22" s="1"/>
      <c r="M22" s="7"/>
      <c r="N22" s="7"/>
      <c r="O22" s="7"/>
      <c r="P22" s="7"/>
      <c r="Q22" s="1"/>
      <c r="R22" s="1"/>
      <c r="S22" s="1"/>
      <c r="T22" s="1"/>
    </row>
    <row r="23" spans="1:20" x14ac:dyDescent="0.25">
      <c r="A23" s="2">
        <v>13</v>
      </c>
      <c r="B23" s="4">
        <v>170804130075</v>
      </c>
      <c r="C23" s="3">
        <v>36.666666666666664</v>
      </c>
      <c r="D23" s="3"/>
      <c r="E23" s="3">
        <v>32.777777777777779</v>
      </c>
      <c r="F23" s="49"/>
      <c r="G23" s="2"/>
      <c r="H23" s="111"/>
      <c r="I23" s="84"/>
      <c r="J23" s="84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14</v>
      </c>
      <c r="B24" s="4">
        <v>170804130083</v>
      </c>
      <c r="C24" s="3">
        <v>45.833333333333329</v>
      </c>
      <c r="D24" s="3"/>
      <c r="E24" s="3">
        <v>39.444444444444443</v>
      </c>
      <c r="F24" s="49"/>
      <c r="G24" s="2"/>
      <c r="H24" s="2"/>
      <c r="I24" s="1"/>
      <c r="J24" s="1"/>
      <c r="K24" s="1"/>
      <c r="L24" s="1"/>
      <c r="M24" s="1"/>
      <c r="N24" s="7"/>
      <c r="O24" s="7"/>
      <c r="P24" s="7"/>
      <c r="Q24" s="1"/>
      <c r="R24" s="1"/>
      <c r="S24" s="1"/>
      <c r="T24" s="1"/>
    </row>
    <row r="25" spans="1:20" x14ac:dyDescent="0.25">
      <c r="A25" s="2">
        <v>15</v>
      </c>
      <c r="B25" s="4">
        <v>170804130085</v>
      </c>
      <c r="C25" s="3">
        <v>45</v>
      </c>
      <c r="D25" s="3"/>
      <c r="E25" s="3">
        <v>30</v>
      </c>
      <c r="F25" s="49"/>
      <c r="G25" s="2"/>
      <c r="H25" s="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"/>
    </row>
    <row r="26" spans="1:20" ht="15.75" x14ac:dyDescent="0.25">
      <c r="A26" s="2">
        <v>16</v>
      </c>
      <c r="B26" s="4">
        <v>170804130090</v>
      </c>
      <c r="C26" s="3">
        <v>39.166666666666664</v>
      </c>
      <c r="D26" s="112"/>
      <c r="E26" s="3">
        <v>36.111111111111107</v>
      </c>
      <c r="F26" s="113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17</v>
      </c>
      <c r="B27" s="4">
        <v>170804130091</v>
      </c>
      <c r="C27" s="3">
        <v>44.166666666666664</v>
      </c>
      <c r="D27" s="3"/>
      <c r="E27" s="3">
        <v>36.111111111111107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18</v>
      </c>
      <c r="B28" s="4">
        <v>170804130101</v>
      </c>
      <c r="C28" s="3">
        <v>45</v>
      </c>
      <c r="D28" s="3"/>
      <c r="E28" s="3">
        <v>32.777777777777779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19</v>
      </c>
      <c r="B29" s="4">
        <v>170804130104</v>
      </c>
      <c r="C29" s="3">
        <v>45.833333333333329</v>
      </c>
      <c r="D29" s="3"/>
      <c r="E29" s="3">
        <v>39.444444444444443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20</v>
      </c>
      <c r="B30" s="4">
        <v>170804130105</v>
      </c>
      <c r="C30" s="3">
        <v>45</v>
      </c>
      <c r="D30" s="3"/>
      <c r="E30" s="3">
        <v>37.777777777777779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21</v>
      </c>
      <c r="B31" s="4">
        <v>170804130107</v>
      </c>
      <c r="C31" s="3">
        <v>48.333333333333336</v>
      </c>
      <c r="D31" s="3"/>
      <c r="E31" s="3">
        <v>37.222222222222221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22</v>
      </c>
      <c r="B32" s="4">
        <v>170804130110</v>
      </c>
      <c r="C32" s="3">
        <v>44.166666666666664</v>
      </c>
      <c r="D32" s="3"/>
      <c r="E32" s="3">
        <v>38.333333333333336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23</v>
      </c>
      <c r="B33" s="4">
        <v>170804130113</v>
      </c>
      <c r="C33" s="3">
        <v>40</v>
      </c>
      <c r="D33" s="3"/>
      <c r="E33" s="3">
        <v>32.777777777777779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24</v>
      </c>
      <c r="B34" s="4">
        <v>170804130117</v>
      </c>
      <c r="C34" s="3">
        <v>47.5</v>
      </c>
      <c r="D34" s="3"/>
      <c r="E34" s="3">
        <v>35.555555555555557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25</v>
      </c>
      <c r="B35" s="4">
        <v>170804130119</v>
      </c>
      <c r="C35" s="3">
        <v>44.166666666666664</v>
      </c>
      <c r="D35" s="3"/>
      <c r="E35" s="3">
        <v>40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</row>
    <row r="36" spans="1:20" x14ac:dyDescent="0.25">
      <c r="A36" s="2">
        <v>26</v>
      </c>
      <c r="B36" s="4">
        <v>170804130126</v>
      </c>
      <c r="C36" s="3">
        <v>35.833333333333336</v>
      </c>
      <c r="D36" s="3"/>
      <c r="E36" s="3">
        <v>36.666666666666664</v>
      </c>
      <c r="F36" s="49"/>
      <c r="G36" s="9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"/>
    </row>
    <row r="37" spans="1:20" x14ac:dyDescent="0.25">
      <c r="A37" s="2">
        <v>27</v>
      </c>
      <c r="B37" s="4">
        <v>170804130127</v>
      </c>
      <c r="C37" s="3">
        <v>38.333333333333336</v>
      </c>
      <c r="D37" s="3"/>
      <c r="E37" s="3">
        <v>33.888888888888893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2">
        <v>28</v>
      </c>
      <c r="B38" s="4">
        <v>170804130128</v>
      </c>
      <c r="C38" s="3">
        <v>42.5</v>
      </c>
      <c r="D38" s="3"/>
      <c r="E38" s="3">
        <v>40.555555555555557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x14ac:dyDescent="0.25">
      <c r="A39" s="2">
        <v>29</v>
      </c>
      <c r="B39" s="4">
        <v>170804130131</v>
      </c>
      <c r="C39" s="3">
        <v>34.166666666666664</v>
      </c>
      <c r="D39" s="3"/>
      <c r="E39" s="3">
        <v>32.777777777777779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"/>
    </row>
    <row r="40" spans="1:20" ht="15.75" x14ac:dyDescent="0.25">
      <c r="A40" s="2">
        <v>30</v>
      </c>
      <c r="B40" s="4">
        <v>170804130132</v>
      </c>
      <c r="C40" s="3">
        <v>39.166666666666664</v>
      </c>
      <c r="D40" s="3"/>
      <c r="E40" s="3">
        <v>34.444444444444443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31</v>
      </c>
      <c r="B41" s="4">
        <v>170804130137</v>
      </c>
      <c r="C41" s="3">
        <v>36.666666666666664</v>
      </c>
      <c r="D41" s="3"/>
      <c r="E41" s="3">
        <v>30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32</v>
      </c>
      <c r="B42" s="4">
        <v>170804130139</v>
      </c>
      <c r="C42" s="3">
        <v>39.166666666666664</v>
      </c>
      <c r="D42" s="3"/>
      <c r="E42" s="3">
        <v>38.888888888888893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33</v>
      </c>
      <c r="B43" s="4">
        <v>170804130140</v>
      </c>
      <c r="C43" s="3">
        <v>48.333333333333336</v>
      </c>
      <c r="D43" s="3"/>
      <c r="E43" s="3">
        <v>40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34</v>
      </c>
      <c r="B44" s="4">
        <v>170804130142</v>
      </c>
      <c r="C44" s="3">
        <v>40.833333333333336</v>
      </c>
      <c r="D44" s="3"/>
      <c r="E44" s="3">
        <v>40.555555555555557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35</v>
      </c>
      <c r="B45" s="4">
        <v>170804130143</v>
      </c>
      <c r="C45" s="3">
        <v>49.166666666666664</v>
      </c>
      <c r="D45" s="3"/>
      <c r="E45" s="3">
        <v>39.444444444444443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36</v>
      </c>
      <c r="B46" s="4">
        <v>170804130149</v>
      </c>
      <c r="C46" s="3">
        <v>45</v>
      </c>
      <c r="D46" s="3"/>
      <c r="E46" s="3">
        <v>36.111111111111107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37</v>
      </c>
      <c r="B47" s="4">
        <v>170804130151</v>
      </c>
      <c r="C47" s="3">
        <v>41.666666666666671</v>
      </c>
      <c r="D47" s="3"/>
      <c r="E47" s="3">
        <v>33.888888888888893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38</v>
      </c>
      <c r="B48" s="4">
        <v>170804130154</v>
      </c>
      <c r="C48" s="3">
        <v>32.5</v>
      </c>
      <c r="D48" s="3"/>
      <c r="E48" s="3">
        <v>36.111111111111107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39</v>
      </c>
      <c r="B49" s="4">
        <v>170804130157</v>
      </c>
      <c r="C49" s="3">
        <v>33.333333333333329</v>
      </c>
      <c r="D49" s="3"/>
      <c r="E49" s="3">
        <v>26.666666666666668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x14ac:dyDescent="0.25">
      <c r="A50" s="2">
        <v>40</v>
      </c>
      <c r="B50" s="4">
        <v>170804130158</v>
      </c>
      <c r="C50" s="3">
        <v>28.333333333333332</v>
      </c>
      <c r="D50" s="3"/>
      <c r="E50" s="3">
        <v>31.111111111111111</v>
      </c>
      <c r="F50" s="49"/>
      <c r="G50" s="9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"/>
    </row>
    <row r="51" spans="1:20" x14ac:dyDescent="0.25">
      <c r="A51" s="2">
        <v>41</v>
      </c>
      <c r="B51" s="4">
        <v>170804130160</v>
      </c>
      <c r="C51" s="3">
        <v>45</v>
      </c>
      <c r="D51" s="3"/>
      <c r="E51" s="3">
        <v>32.222222222222221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2">
        <v>42</v>
      </c>
      <c r="B52" s="4">
        <v>170804130161</v>
      </c>
      <c r="C52" s="3">
        <v>42.5</v>
      </c>
      <c r="D52" s="3"/>
      <c r="E52" s="3">
        <v>26.111111111111114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.75" x14ac:dyDescent="0.25">
      <c r="A53" s="2">
        <v>43</v>
      </c>
      <c r="B53" s="4">
        <v>170804130169</v>
      </c>
      <c r="C53" s="3">
        <v>32.5</v>
      </c>
      <c r="D53" s="112"/>
      <c r="E53" s="3">
        <v>35.555555555555557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"/>
    </row>
    <row r="54" spans="1:20" ht="15.75" x14ac:dyDescent="0.25">
      <c r="A54" s="2">
        <v>44</v>
      </c>
      <c r="B54" s="4">
        <v>170804130172</v>
      </c>
      <c r="C54" s="3">
        <v>35.833333333333336</v>
      </c>
      <c r="D54" s="112"/>
      <c r="E54" s="3">
        <v>32.777777777777779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45</v>
      </c>
      <c r="B55" s="4">
        <v>170804130176</v>
      </c>
      <c r="C55" s="3">
        <v>45.833333333333329</v>
      </c>
      <c r="D55" s="3"/>
      <c r="E55" s="3">
        <v>42.777777777777779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46</v>
      </c>
      <c r="B56" s="4">
        <v>170804130187</v>
      </c>
      <c r="C56" s="3">
        <v>34.166666666666664</v>
      </c>
      <c r="D56" s="3"/>
      <c r="E56" s="3">
        <v>37.222222222222221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47</v>
      </c>
      <c r="B57" s="4">
        <v>170804130188</v>
      </c>
      <c r="C57" s="3">
        <v>41.666666666666671</v>
      </c>
      <c r="D57" s="3"/>
      <c r="E57" s="3">
        <v>37.222222222222221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48</v>
      </c>
      <c r="B58" s="4">
        <v>170804130197</v>
      </c>
      <c r="C58" s="3">
        <v>38.333333333333336</v>
      </c>
      <c r="D58" s="3"/>
      <c r="E58" s="3">
        <v>31.666666666666664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49</v>
      </c>
      <c r="B59" s="4">
        <v>170804130199</v>
      </c>
      <c r="C59" s="3">
        <v>44.166666666666664</v>
      </c>
      <c r="D59" s="3"/>
      <c r="E59" s="3">
        <v>37.777777777777779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50</v>
      </c>
      <c r="B60" s="4">
        <v>170804130200</v>
      </c>
      <c r="C60" s="3">
        <v>47.5</v>
      </c>
      <c r="D60" s="3"/>
      <c r="E60" s="3">
        <v>38.888888888888893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51</v>
      </c>
      <c r="B61" s="4">
        <v>170804130205</v>
      </c>
      <c r="C61" s="3">
        <v>37.5</v>
      </c>
      <c r="D61" s="3"/>
      <c r="E61" s="3">
        <v>37.777777777777779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52</v>
      </c>
      <c r="B62" s="4">
        <v>170804130206</v>
      </c>
      <c r="C62" s="3">
        <v>32.5</v>
      </c>
      <c r="D62" s="3"/>
      <c r="E62" s="3">
        <v>31.666666666666664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53</v>
      </c>
      <c r="B63" s="4">
        <v>170804130211</v>
      </c>
      <c r="C63" s="3">
        <v>40.833333333333336</v>
      </c>
      <c r="D63" s="3"/>
      <c r="E63" s="3">
        <v>36.666666666666664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x14ac:dyDescent="0.25">
      <c r="A64" s="2">
        <v>54</v>
      </c>
      <c r="B64" s="4">
        <v>170804130212</v>
      </c>
      <c r="C64" s="3">
        <v>48.333333333333336</v>
      </c>
      <c r="D64" s="3"/>
      <c r="E64" s="3">
        <v>35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2">
        <v>55</v>
      </c>
      <c r="B65" s="4">
        <v>170804130213</v>
      </c>
      <c r="C65" s="3">
        <v>41.666666666666671</v>
      </c>
      <c r="D65" s="3"/>
      <c r="E65" s="3">
        <v>32.222222222222221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56</v>
      </c>
      <c r="B66" s="4">
        <v>170804130214</v>
      </c>
      <c r="C66" s="3">
        <v>46.666666666666664</v>
      </c>
      <c r="D66" s="3"/>
      <c r="E66" s="3">
        <v>38.888888888888893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57</v>
      </c>
      <c r="B67" s="4">
        <v>170804130221</v>
      </c>
      <c r="C67" s="3">
        <v>42.5</v>
      </c>
      <c r="D67" s="3"/>
      <c r="E67" s="3">
        <v>38.888888888888893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58</v>
      </c>
      <c r="B68" s="4">
        <v>170804130231</v>
      </c>
      <c r="C68" s="3">
        <v>34.166666666666664</v>
      </c>
      <c r="D68" s="3"/>
      <c r="E68" s="3">
        <v>31.666666666666664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59</v>
      </c>
      <c r="B69" s="4">
        <v>170804130246</v>
      </c>
      <c r="C69" s="3">
        <v>29.166666666666668</v>
      </c>
      <c r="D69" s="3"/>
      <c r="E69" s="3">
        <v>31.666666666666664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60</v>
      </c>
      <c r="B70" s="4">
        <v>170804130247</v>
      </c>
      <c r="C70" s="3">
        <v>35</v>
      </c>
      <c r="D70" s="3"/>
      <c r="E70" s="3">
        <v>34.444444444444443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61</v>
      </c>
      <c r="B71" s="4">
        <v>170804130250</v>
      </c>
      <c r="C71" s="3">
        <v>28.333333333333332</v>
      </c>
      <c r="D71" s="3"/>
      <c r="E71" s="3">
        <v>32.777777777777779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62</v>
      </c>
      <c r="B72" s="4">
        <v>170804130254</v>
      </c>
      <c r="C72" s="3">
        <v>41.666666666666671</v>
      </c>
      <c r="D72" s="3"/>
      <c r="E72" s="3">
        <v>35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63</v>
      </c>
      <c r="B73" s="4">
        <v>170804130255</v>
      </c>
      <c r="C73" s="3">
        <v>39.166666666666664</v>
      </c>
      <c r="D73" s="3"/>
      <c r="E73" s="3">
        <v>38.888888888888893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64</v>
      </c>
      <c r="B74" s="4">
        <v>170804130258</v>
      </c>
      <c r="C74" s="3">
        <v>41.666666666666671</v>
      </c>
      <c r="D74" s="3"/>
      <c r="E74" s="3">
        <v>35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65</v>
      </c>
      <c r="B75" s="4">
        <v>170804130259</v>
      </c>
      <c r="C75" s="3">
        <v>30.833333333333336</v>
      </c>
      <c r="D75" s="3"/>
      <c r="E75" s="3">
        <v>33.333333333333329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66</v>
      </c>
      <c r="B76" s="4">
        <v>170804130260</v>
      </c>
      <c r="C76" s="3">
        <v>38.333333333333336</v>
      </c>
      <c r="D76" s="3"/>
      <c r="E76" s="3">
        <v>31.111111111111111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67</v>
      </c>
      <c r="B77" s="4">
        <v>170804130263</v>
      </c>
      <c r="C77" s="3">
        <v>34.166666666666664</v>
      </c>
      <c r="D77" s="3"/>
      <c r="E77" s="3">
        <v>30.555555555555557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68</v>
      </c>
      <c r="B78" s="4">
        <v>170804130264</v>
      </c>
      <c r="C78" s="112">
        <v>35.833333333333336</v>
      </c>
      <c r="D78" s="3"/>
      <c r="E78" s="112">
        <v>30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69</v>
      </c>
      <c r="B79" s="4">
        <v>170804130267</v>
      </c>
      <c r="C79" s="112">
        <v>38.333333333333336</v>
      </c>
      <c r="D79" s="3"/>
      <c r="E79" s="112">
        <v>33.333333333333329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70</v>
      </c>
      <c r="B80" s="4">
        <v>170804130271</v>
      </c>
      <c r="C80" s="112">
        <v>42.5</v>
      </c>
      <c r="D80" s="3"/>
      <c r="E80" s="112">
        <v>38.888888888888893</v>
      </c>
      <c r="F80" s="49"/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71</v>
      </c>
      <c r="B81" s="4">
        <v>170804130272</v>
      </c>
      <c r="C81" s="112">
        <v>30</v>
      </c>
      <c r="D81" s="112"/>
      <c r="E81" s="112">
        <v>35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72</v>
      </c>
      <c r="B82" s="4">
        <v>170804130276</v>
      </c>
      <c r="C82" s="112">
        <v>40.833333333333336</v>
      </c>
      <c r="D82" s="112"/>
      <c r="E82" s="112">
        <v>29.444444444444446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73</v>
      </c>
      <c r="B83" s="4">
        <v>170804130279</v>
      </c>
      <c r="C83" s="112">
        <v>30</v>
      </c>
      <c r="D83" s="3"/>
      <c r="E83" s="112">
        <v>32.222222222222221</v>
      </c>
      <c r="F83" s="49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74</v>
      </c>
      <c r="B84" s="4">
        <v>170804130281</v>
      </c>
      <c r="C84" s="112">
        <v>36.666666666666664</v>
      </c>
      <c r="D84" s="5"/>
      <c r="E84" s="112">
        <v>33.333333333333329</v>
      </c>
      <c r="F84" s="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75</v>
      </c>
      <c r="B85" s="4">
        <v>170804130284</v>
      </c>
      <c r="C85" s="112">
        <v>41.666666666666671</v>
      </c>
      <c r="D85" s="115"/>
      <c r="E85" s="112">
        <v>34.444444444444443</v>
      </c>
      <c r="F85" s="11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5">
      <c r="A86" s="2">
        <v>76</v>
      </c>
      <c r="B86" s="4">
        <v>170804130287</v>
      </c>
      <c r="C86" s="112">
        <v>39.166666666666664</v>
      </c>
      <c r="D86" s="5"/>
      <c r="E86" s="112">
        <v>32.777777777777779</v>
      </c>
      <c r="F86" s="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6"/>
    </row>
    <row r="87" spans="1:20" ht="15.75" x14ac:dyDescent="0.25">
      <c r="A87" s="2">
        <v>77</v>
      </c>
      <c r="B87" s="4">
        <v>170804130289</v>
      </c>
      <c r="C87" s="112">
        <v>20.833333333333336</v>
      </c>
      <c r="D87" s="116"/>
      <c r="E87" s="112">
        <v>32.222222222222221</v>
      </c>
      <c r="F87" s="116"/>
      <c r="G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1"/>
    </row>
    <row r="88" spans="1:20" x14ac:dyDescent="0.25">
      <c r="A88" s="2">
        <v>78</v>
      </c>
      <c r="B88" s="4">
        <v>170804130293</v>
      </c>
      <c r="C88" s="112">
        <v>35.833333333333336</v>
      </c>
      <c r="D88" s="5"/>
      <c r="E88" s="112">
        <v>34.444444444444443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2">
        <v>79</v>
      </c>
      <c r="B89" s="4">
        <v>170804130296</v>
      </c>
      <c r="C89" s="112">
        <v>32.5</v>
      </c>
      <c r="D89" s="5"/>
      <c r="E89" s="112">
        <v>39.444444444444443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80</v>
      </c>
      <c r="B90" s="4">
        <v>170804130297</v>
      </c>
      <c r="C90" s="112">
        <v>37.5</v>
      </c>
      <c r="D90" s="5"/>
      <c r="E90" s="112">
        <v>31.111111111111111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81</v>
      </c>
      <c r="B91" s="4">
        <v>170804130300</v>
      </c>
      <c r="C91" s="112">
        <v>40</v>
      </c>
      <c r="D91" s="5"/>
      <c r="E91" s="112">
        <v>33.333333333333329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82</v>
      </c>
      <c r="B92" s="4">
        <v>170804130303</v>
      </c>
      <c r="C92" s="112">
        <v>35</v>
      </c>
      <c r="D92" s="5"/>
      <c r="E92" s="112">
        <v>31.666666666666664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x14ac:dyDescent="0.25">
      <c r="A93" s="2">
        <v>83</v>
      </c>
      <c r="B93" s="4">
        <v>170804130304</v>
      </c>
      <c r="C93" s="112">
        <v>35</v>
      </c>
      <c r="D93" s="5"/>
      <c r="E93" s="112">
        <v>33.888888888888893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6"/>
    </row>
    <row r="94" spans="1:20" ht="15.75" x14ac:dyDescent="0.25">
      <c r="A94" s="2">
        <v>84</v>
      </c>
      <c r="B94" s="4">
        <v>170804130306</v>
      </c>
      <c r="C94" s="112">
        <v>40.833333333333336</v>
      </c>
      <c r="D94" s="5"/>
      <c r="E94" s="112">
        <v>38.888888888888893</v>
      </c>
      <c r="F94" s="5"/>
      <c r="G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1"/>
    </row>
    <row r="95" spans="1:20" x14ac:dyDescent="0.25">
      <c r="A95" s="2">
        <v>85</v>
      </c>
      <c r="B95" s="4">
        <v>170804130307</v>
      </c>
      <c r="C95" s="112">
        <v>40.833333333333336</v>
      </c>
      <c r="D95" s="5"/>
      <c r="E95" s="112">
        <v>35.555555555555557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2">
        <v>86</v>
      </c>
      <c r="B96" s="4">
        <v>170804130308</v>
      </c>
      <c r="C96" s="112">
        <v>33.333333333333329</v>
      </c>
      <c r="D96" s="5"/>
      <c r="E96" s="112">
        <v>31.666666666666664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87</v>
      </c>
      <c r="B97" s="4">
        <v>170804130310</v>
      </c>
      <c r="C97" s="112">
        <v>34.166666666666664</v>
      </c>
      <c r="D97" s="5"/>
      <c r="E97" s="112">
        <v>32.777777777777779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88</v>
      </c>
      <c r="B98" s="4">
        <v>170804130311</v>
      </c>
      <c r="C98" s="112">
        <v>35.833333333333336</v>
      </c>
      <c r="D98" s="5"/>
      <c r="E98" s="112">
        <v>33.888888888888893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89</v>
      </c>
      <c r="B99" s="4">
        <v>170804130312</v>
      </c>
      <c r="C99" s="112">
        <v>38.333333333333336</v>
      </c>
      <c r="D99" s="5"/>
      <c r="E99" s="112">
        <v>32.222222222222221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90</v>
      </c>
      <c r="B100" s="4">
        <v>170804130315</v>
      </c>
      <c r="C100" s="112">
        <v>33.333333333333329</v>
      </c>
      <c r="D100" s="5"/>
      <c r="E100" s="112">
        <v>37.222222222222221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x14ac:dyDescent="0.25">
      <c r="A101" s="2">
        <v>91</v>
      </c>
      <c r="B101" s="4">
        <v>170804130318</v>
      </c>
      <c r="C101" s="112">
        <v>33.333333333333329</v>
      </c>
      <c r="D101" s="5"/>
      <c r="E101" s="112">
        <v>31.111111111111111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6"/>
    </row>
    <row r="102" spans="1:20" ht="15.75" x14ac:dyDescent="0.25">
      <c r="A102" s="2">
        <v>92</v>
      </c>
      <c r="B102" s="4">
        <v>170804130322</v>
      </c>
      <c r="C102" s="112">
        <v>42.5</v>
      </c>
      <c r="D102" s="5"/>
      <c r="E102" s="112">
        <v>33.888888888888893</v>
      </c>
      <c r="F102" s="5"/>
      <c r="G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"/>
    </row>
    <row r="103" spans="1:20" x14ac:dyDescent="0.25">
      <c r="A103" s="2">
        <v>93</v>
      </c>
      <c r="B103" s="4">
        <v>170804130325</v>
      </c>
      <c r="C103" s="3">
        <v>32.5</v>
      </c>
      <c r="D103" s="5"/>
      <c r="E103" s="3">
        <v>33.888888888888893</v>
      </c>
      <c r="F103" s="5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2">
        <v>94</v>
      </c>
      <c r="B104" s="4">
        <v>170804130326</v>
      </c>
      <c r="C104" s="3">
        <v>31.666666666666664</v>
      </c>
      <c r="D104" s="2"/>
      <c r="E104" s="3">
        <v>32.222222222222221</v>
      </c>
      <c r="F104" s="2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95</v>
      </c>
      <c r="B105" s="4">
        <v>170804130327</v>
      </c>
      <c r="C105" s="3">
        <v>32.5</v>
      </c>
      <c r="D105" s="2"/>
      <c r="E105" s="3">
        <v>34.444444444444443</v>
      </c>
      <c r="F105" s="2"/>
      <c r="G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96</v>
      </c>
      <c r="B106" s="4">
        <v>170804130328</v>
      </c>
      <c r="C106" s="3">
        <v>30</v>
      </c>
      <c r="D106" s="2"/>
      <c r="E106" s="3">
        <v>27.777777777777779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97</v>
      </c>
      <c r="B107" s="4">
        <v>170804130330</v>
      </c>
      <c r="C107" s="3">
        <v>33.333333333333329</v>
      </c>
      <c r="D107" s="2"/>
      <c r="E107" s="3">
        <v>39.444444444444443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98</v>
      </c>
      <c r="B108" s="4">
        <v>170804130339</v>
      </c>
      <c r="C108" s="3">
        <v>36.666666666666664</v>
      </c>
      <c r="D108" s="2"/>
      <c r="E108" s="3">
        <v>33.888888888888893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99</v>
      </c>
      <c r="B109" s="4">
        <v>170804130342</v>
      </c>
      <c r="C109" s="3">
        <v>33.333333333333329</v>
      </c>
      <c r="D109" s="2"/>
      <c r="E109" s="3">
        <v>32.777777777777779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100</v>
      </c>
      <c r="B110" s="4">
        <v>170804130343</v>
      </c>
      <c r="C110" s="3">
        <v>33.333333333333329</v>
      </c>
      <c r="D110" s="2"/>
      <c r="E110" s="3">
        <v>32.222222222222221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101</v>
      </c>
      <c r="B111" s="4">
        <v>170804130344</v>
      </c>
      <c r="C111" s="3">
        <v>30</v>
      </c>
      <c r="D111" s="2"/>
      <c r="E111" s="3">
        <v>27.222222222222221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102</v>
      </c>
      <c r="B112" s="4">
        <v>170804130347</v>
      </c>
      <c r="C112" s="3">
        <v>39.166666666666664</v>
      </c>
      <c r="D112" s="2"/>
      <c r="E112" s="3">
        <v>37.222222222222221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103</v>
      </c>
      <c r="B113" s="4">
        <v>170804130348</v>
      </c>
      <c r="C113" s="3">
        <v>28.333333333333332</v>
      </c>
      <c r="D113" s="2"/>
      <c r="E113" s="3">
        <v>27.777777777777779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104</v>
      </c>
      <c r="B114" s="4">
        <v>170804130350</v>
      </c>
      <c r="C114" s="3">
        <v>31.666666666666664</v>
      </c>
      <c r="D114" s="2"/>
      <c r="E114" s="3">
        <v>26.666666666666668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105</v>
      </c>
      <c r="B115" s="4">
        <v>170804130354</v>
      </c>
      <c r="C115" s="3">
        <v>35.833333333333336</v>
      </c>
      <c r="D115" s="2"/>
      <c r="E115" s="3">
        <v>33.888888888888893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106</v>
      </c>
      <c r="B116" s="4">
        <v>170804130356</v>
      </c>
      <c r="C116" s="3">
        <v>41.666666666666671</v>
      </c>
      <c r="D116" s="2"/>
      <c r="E116" s="3">
        <v>32.222222222222221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107</v>
      </c>
      <c r="B117" s="4">
        <v>170804130357</v>
      </c>
      <c r="C117" s="3">
        <v>33.333333333333329</v>
      </c>
      <c r="D117" s="2"/>
      <c r="E117" s="3">
        <v>32.777777777777779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108</v>
      </c>
      <c r="B118" s="4">
        <v>170804130358</v>
      </c>
      <c r="C118" s="3">
        <v>33.333333333333329</v>
      </c>
      <c r="D118" s="2"/>
      <c r="E118" s="3">
        <v>37.777777777777779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109</v>
      </c>
      <c r="B119" s="4">
        <v>170804130360</v>
      </c>
      <c r="C119" s="3">
        <v>36.666666666666664</v>
      </c>
      <c r="D119" s="2"/>
      <c r="E119" s="3">
        <v>45.555555555555557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110</v>
      </c>
      <c r="B120" s="4">
        <v>170804130362</v>
      </c>
      <c r="C120" s="3">
        <v>40</v>
      </c>
      <c r="D120" s="2"/>
      <c r="E120" s="3">
        <v>45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111</v>
      </c>
      <c r="B121" s="4">
        <v>170804130365</v>
      </c>
      <c r="C121" s="3">
        <v>33.333333333333329</v>
      </c>
      <c r="D121" s="2"/>
      <c r="E121" s="3">
        <v>33.888888888888893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</sheetData>
  <mergeCells count="8">
    <mergeCell ref="O3:T7"/>
    <mergeCell ref="A4:E4"/>
    <mergeCell ref="A5:E5"/>
    <mergeCell ref="I22:J22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3404A-E5EB-4EE5-8590-DEEF80943478}">
  <dimension ref="A1:W291"/>
  <sheetViews>
    <sheetView zoomScale="85" zoomScaleNormal="85" workbookViewId="0">
      <selection activeCell="F8" sqref="F8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141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142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143</v>
      </c>
      <c r="B5" s="173"/>
      <c r="C5" s="173"/>
      <c r="D5" s="173"/>
      <c r="E5" s="174"/>
      <c r="F5" s="69"/>
      <c r="G5" s="26" t="s">
        <v>38</v>
      </c>
      <c r="H5" s="40">
        <f>D12</f>
        <v>61.29032258064516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61.29032258064516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61.29032258064516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144</v>
      </c>
      <c r="D9" s="23"/>
      <c r="E9" s="23" t="s">
        <v>144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129" t="s">
        <v>18</v>
      </c>
      <c r="I10" s="129" t="s">
        <v>17</v>
      </c>
      <c r="J10" s="130" t="s">
        <v>16</v>
      </c>
      <c r="K10" s="130" t="s">
        <v>15</v>
      </c>
      <c r="L10" s="130" t="s">
        <v>14</v>
      </c>
      <c r="M10" s="130" t="s">
        <v>13</v>
      </c>
      <c r="N10" s="130" t="s">
        <v>12</v>
      </c>
      <c r="O10" s="130" t="s">
        <v>11</v>
      </c>
      <c r="P10" s="130" t="s">
        <v>10</v>
      </c>
      <c r="Q10" s="130" t="s">
        <v>9</v>
      </c>
      <c r="R10" s="130" t="s">
        <v>8</v>
      </c>
      <c r="S10" s="130" t="s">
        <v>7</v>
      </c>
      <c r="T10" s="7" t="s">
        <v>106</v>
      </c>
      <c r="U10" s="21"/>
      <c r="V10" s="21"/>
    </row>
    <row r="11" spans="1:23" ht="24.95" customHeight="1" x14ac:dyDescent="0.25">
      <c r="A11" s="2">
        <v>1</v>
      </c>
      <c r="B11" s="78">
        <v>170804130001</v>
      </c>
      <c r="C11" s="3">
        <v>33.846153846153847</v>
      </c>
      <c r="D11" s="3">
        <f>COUNTIF(C11:C41,"&gt;="&amp;D10)</f>
        <v>19</v>
      </c>
      <c r="E11" s="3">
        <v>32.352941176470587</v>
      </c>
      <c r="F11" s="95">
        <f>COUNTIF(E11:E41,"&gt;="&amp;F10)</f>
        <v>22</v>
      </c>
      <c r="G11" s="108" t="s">
        <v>5</v>
      </c>
      <c r="H11" s="26">
        <v>2</v>
      </c>
      <c r="I11" s="26">
        <v>3</v>
      </c>
      <c r="J11" s="15">
        <v>2</v>
      </c>
      <c r="K11" s="15">
        <v>2</v>
      </c>
      <c r="L11" s="15">
        <v>2</v>
      </c>
      <c r="M11" s="15">
        <v>2</v>
      </c>
      <c r="N11" s="15">
        <v>2</v>
      </c>
      <c r="O11" s="15">
        <v>2</v>
      </c>
      <c r="P11" s="15">
        <v>2</v>
      </c>
      <c r="Q11" s="15">
        <v>3</v>
      </c>
      <c r="R11" s="15">
        <v>0</v>
      </c>
      <c r="S11" s="15">
        <v>1</v>
      </c>
      <c r="T11" s="15">
        <v>0</v>
      </c>
      <c r="U11" s="123"/>
      <c r="V11" s="123"/>
    </row>
    <row r="12" spans="1:23" ht="24.95" customHeight="1" x14ac:dyDescent="0.25">
      <c r="A12" s="2">
        <v>2</v>
      </c>
      <c r="B12" s="78">
        <v>170804130005</v>
      </c>
      <c r="C12" s="3">
        <v>36.153846153846153</v>
      </c>
      <c r="D12" s="96">
        <f>(19/31)*100</f>
        <v>61.29032258064516</v>
      </c>
      <c r="E12" s="3">
        <v>32.352941176470587</v>
      </c>
      <c r="F12" s="97">
        <f>(19/31)*100</f>
        <v>61.29032258064516</v>
      </c>
      <c r="G12" s="108" t="s">
        <v>4</v>
      </c>
      <c r="H12" s="16">
        <v>3</v>
      </c>
      <c r="I12" s="16">
        <v>1</v>
      </c>
      <c r="J12" s="15">
        <v>2</v>
      </c>
      <c r="K12" s="15">
        <v>2</v>
      </c>
      <c r="L12" s="15">
        <v>2</v>
      </c>
      <c r="M12" s="15">
        <v>2</v>
      </c>
      <c r="N12" s="15">
        <v>2</v>
      </c>
      <c r="O12" s="15">
        <v>2</v>
      </c>
      <c r="P12" s="15">
        <v>2</v>
      </c>
      <c r="Q12" s="15">
        <v>3</v>
      </c>
      <c r="R12" s="15">
        <v>2</v>
      </c>
      <c r="S12" s="15">
        <v>2</v>
      </c>
      <c r="T12" s="15">
        <v>2</v>
      </c>
      <c r="U12" s="124"/>
      <c r="V12" s="124"/>
    </row>
    <row r="13" spans="1:23" ht="24.95" customHeight="1" x14ac:dyDescent="0.25">
      <c r="A13" s="2">
        <v>3</v>
      </c>
      <c r="B13" s="78">
        <v>170804130022</v>
      </c>
      <c r="C13" s="3">
        <v>25.384615384615383</v>
      </c>
      <c r="D13" s="3"/>
      <c r="E13" s="3">
        <v>27.647058823529413</v>
      </c>
      <c r="F13" s="109"/>
      <c r="G13" s="108" t="s">
        <v>3</v>
      </c>
      <c r="H13" s="16">
        <v>1</v>
      </c>
      <c r="I13" s="16">
        <v>1</v>
      </c>
      <c r="J13" s="15">
        <v>2</v>
      </c>
      <c r="K13" s="15">
        <v>2</v>
      </c>
      <c r="L13" s="15">
        <v>2</v>
      </c>
      <c r="M13" s="15">
        <v>2</v>
      </c>
      <c r="N13" s="15">
        <v>1</v>
      </c>
      <c r="O13" s="15">
        <v>2</v>
      </c>
      <c r="P13" s="15">
        <v>2</v>
      </c>
      <c r="Q13" s="15">
        <v>3</v>
      </c>
      <c r="R13" s="15">
        <v>2</v>
      </c>
      <c r="S13" s="15">
        <v>2</v>
      </c>
      <c r="T13" s="15">
        <v>2</v>
      </c>
      <c r="U13" s="124"/>
      <c r="V13" s="124"/>
    </row>
    <row r="14" spans="1:23" ht="35.450000000000003" customHeight="1" x14ac:dyDescent="0.25">
      <c r="A14" s="2">
        <v>4</v>
      </c>
      <c r="B14" s="78">
        <v>170804130033</v>
      </c>
      <c r="C14" s="3">
        <v>33.07692307692308</v>
      </c>
      <c r="D14" s="3"/>
      <c r="E14" s="3">
        <v>29.411764705882351</v>
      </c>
      <c r="F14" s="109"/>
      <c r="G14" s="108" t="s">
        <v>87</v>
      </c>
      <c r="H14" s="16">
        <v>3</v>
      </c>
      <c r="I14" s="16">
        <v>1</v>
      </c>
      <c r="J14" s="15">
        <v>2</v>
      </c>
      <c r="K14" s="15">
        <v>2</v>
      </c>
      <c r="L14" s="15">
        <v>2</v>
      </c>
      <c r="M14" s="15">
        <v>2</v>
      </c>
      <c r="N14" s="15">
        <v>2</v>
      </c>
      <c r="O14" s="15">
        <v>2</v>
      </c>
      <c r="P14" s="15">
        <v>2</v>
      </c>
      <c r="Q14" s="15">
        <v>3</v>
      </c>
      <c r="R14" s="15">
        <v>2</v>
      </c>
      <c r="S14" s="15">
        <v>2</v>
      </c>
      <c r="T14" s="15">
        <v>2</v>
      </c>
      <c r="U14" s="59"/>
      <c r="V14" s="59"/>
    </row>
    <row r="15" spans="1:23" ht="38.1" customHeight="1" x14ac:dyDescent="0.25">
      <c r="A15" s="2">
        <v>5</v>
      </c>
      <c r="B15" s="78">
        <v>170804130036</v>
      </c>
      <c r="C15" s="3">
        <v>36.92307692307692</v>
      </c>
      <c r="D15" s="3"/>
      <c r="E15" s="3">
        <v>10</v>
      </c>
      <c r="F15" s="109"/>
      <c r="G15" s="108" t="s">
        <v>88</v>
      </c>
      <c r="H15" s="16">
        <v>2</v>
      </c>
      <c r="I15" s="16">
        <v>1</v>
      </c>
      <c r="J15" s="15">
        <v>2</v>
      </c>
      <c r="K15" s="15">
        <v>2</v>
      </c>
      <c r="L15" s="15">
        <v>2</v>
      </c>
      <c r="M15" s="15">
        <v>2</v>
      </c>
      <c r="N15" s="15">
        <v>2</v>
      </c>
      <c r="O15" s="15">
        <v>2</v>
      </c>
      <c r="P15" s="15">
        <v>2</v>
      </c>
      <c r="Q15" s="15">
        <v>3</v>
      </c>
      <c r="R15" s="15">
        <v>2</v>
      </c>
      <c r="S15" s="15">
        <v>2</v>
      </c>
      <c r="T15" s="15">
        <v>2</v>
      </c>
      <c r="U15" s="103"/>
      <c r="V15" s="103"/>
    </row>
    <row r="16" spans="1:23" ht="24.95" customHeight="1" x14ac:dyDescent="0.25">
      <c r="A16" s="2">
        <v>6</v>
      </c>
      <c r="B16" s="78">
        <v>170804130049</v>
      </c>
      <c r="C16" s="3">
        <v>29.23076923076923</v>
      </c>
      <c r="D16" s="3"/>
      <c r="E16" s="3">
        <v>28.235294117647058</v>
      </c>
      <c r="F16" s="109"/>
      <c r="G16" s="101" t="s">
        <v>2</v>
      </c>
      <c r="H16" s="59">
        <f>AVERAGE(H11:H15)</f>
        <v>2.2000000000000002</v>
      </c>
      <c r="I16" s="59">
        <f t="shared" ref="I16:T16" si="0">AVERAGE(I11:I15)</f>
        <v>1.4</v>
      </c>
      <c r="J16" s="59">
        <f t="shared" si="0"/>
        <v>2</v>
      </c>
      <c r="K16" s="59">
        <f t="shared" si="0"/>
        <v>2</v>
      </c>
      <c r="L16" s="59">
        <f t="shared" si="0"/>
        <v>2</v>
      </c>
      <c r="M16" s="59">
        <f t="shared" si="0"/>
        <v>2</v>
      </c>
      <c r="N16" s="59">
        <f t="shared" si="0"/>
        <v>1.8</v>
      </c>
      <c r="O16" s="59">
        <f t="shared" si="0"/>
        <v>2</v>
      </c>
      <c r="P16" s="59">
        <f t="shared" si="0"/>
        <v>2</v>
      </c>
      <c r="Q16" s="59">
        <f t="shared" si="0"/>
        <v>3</v>
      </c>
      <c r="R16" s="59">
        <f t="shared" si="0"/>
        <v>1.6</v>
      </c>
      <c r="S16" s="59">
        <f t="shared" si="0"/>
        <v>1.8</v>
      </c>
      <c r="T16" s="59">
        <f t="shared" si="0"/>
        <v>1.6</v>
      </c>
      <c r="U16" s="110"/>
      <c r="V16" s="110"/>
    </row>
    <row r="17" spans="1:22" ht="41.1" customHeight="1" x14ac:dyDescent="0.25">
      <c r="A17" s="2">
        <v>7</v>
      </c>
      <c r="B17" s="78">
        <v>170804130053</v>
      </c>
      <c r="C17" s="3">
        <v>24.615384615384617</v>
      </c>
      <c r="D17" s="3"/>
      <c r="E17" s="3">
        <v>27.058823529411764</v>
      </c>
      <c r="F17" s="3"/>
      <c r="G17" s="102" t="s">
        <v>1</v>
      </c>
      <c r="H17" s="103">
        <f>(61.29*H16)/100</f>
        <v>1.3483800000000001</v>
      </c>
      <c r="I17" s="103">
        <f t="shared" ref="I17:T17" si="1">(61.29*I16)/100</f>
        <v>0.85805999999999993</v>
      </c>
      <c r="J17" s="103">
        <f>(61.29*J16)/100</f>
        <v>1.2258</v>
      </c>
      <c r="K17" s="103">
        <f t="shared" si="1"/>
        <v>1.2258</v>
      </c>
      <c r="L17" s="103">
        <f t="shared" si="1"/>
        <v>1.2258</v>
      </c>
      <c r="M17" s="103">
        <f t="shared" si="1"/>
        <v>1.2258</v>
      </c>
      <c r="N17" s="103">
        <f t="shared" si="1"/>
        <v>1.1032200000000001</v>
      </c>
      <c r="O17" s="103">
        <f t="shared" si="1"/>
        <v>1.2258</v>
      </c>
      <c r="P17" s="103">
        <f t="shared" si="1"/>
        <v>1.2258</v>
      </c>
      <c r="Q17" s="103">
        <f t="shared" si="1"/>
        <v>1.8387</v>
      </c>
      <c r="R17" s="103">
        <f t="shared" si="1"/>
        <v>0.98064000000000007</v>
      </c>
      <c r="S17" s="103">
        <f t="shared" si="1"/>
        <v>1.1032200000000001</v>
      </c>
      <c r="T17" s="103">
        <f t="shared" si="1"/>
        <v>0.98064000000000007</v>
      </c>
    </row>
    <row r="18" spans="1:22" ht="24.95" customHeight="1" x14ac:dyDescent="0.25">
      <c r="A18" s="2">
        <v>8</v>
      </c>
      <c r="B18" s="78">
        <v>170804130059</v>
      </c>
      <c r="C18" s="3">
        <v>30</v>
      </c>
      <c r="D18" s="3"/>
      <c r="E18" s="3">
        <v>31.764705882352942</v>
      </c>
      <c r="F18" s="49"/>
    </row>
    <row r="19" spans="1:22" ht="24.95" customHeight="1" x14ac:dyDescent="0.25">
      <c r="A19" s="2">
        <v>9</v>
      </c>
      <c r="B19" s="78">
        <v>170804130067</v>
      </c>
      <c r="C19" s="3">
        <v>41.53846153846154</v>
      </c>
      <c r="D19" s="3"/>
      <c r="E19" s="3">
        <v>47.647058823529413</v>
      </c>
      <c r="F19" s="49"/>
    </row>
    <row r="20" spans="1:22" ht="24.95" customHeight="1" x14ac:dyDescent="0.25">
      <c r="A20" s="2">
        <v>10</v>
      </c>
      <c r="B20" s="78">
        <v>170804130071</v>
      </c>
      <c r="C20" s="3">
        <v>33.07692307692308</v>
      </c>
      <c r="D20" s="3"/>
      <c r="E20" s="3">
        <v>39.411764705882355</v>
      </c>
      <c r="F20" s="49"/>
      <c r="J20" s="7"/>
      <c r="K20" s="7"/>
    </row>
    <row r="21" spans="1:22" ht="31.5" customHeight="1" x14ac:dyDescent="0.25">
      <c r="A21" s="2">
        <v>11</v>
      </c>
      <c r="B21" s="78">
        <v>170804130079</v>
      </c>
      <c r="C21" s="3">
        <v>40.769230769230766</v>
      </c>
      <c r="D21" s="3"/>
      <c r="E21" s="3">
        <v>32.941176470588232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78">
        <v>170804130082</v>
      </c>
      <c r="C22" s="3">
        <v>29.23076923076923</v>
      </c>
      <c r="D22" s="3"/>
      <c r="E22" s="3">
        <v>30.588235294117649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78">
        <v>170804130118</v>
      </c>
      <c r="C23" s="3">
        <v>33.846153846153847</v>
      </c>
      <c r="D23" s="3"/>
      <c r="E23" s="3">
        <v>30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78">
        <v>170804130120</v>
      </c>
      <c r="C24" s="3">
        <v>38.46153846153846</v>
      </c>
      <c r="D24" s="3"/>
      <c r="E24" s="3">
        <v>35.882352941176471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78">
        <v>170804130124</v>
      </c>
      <c r="C25" s="3">
        <v>23.846153846153847</v>
      </c>
      <c r="D25" s="112"/>
      <c r="E25" s="3">
        <v>29.411764705882351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78">
        <v>170804130148</v>
      </c>
      <c r="C26" s="3">
        <v>29.23076923076923</v>
      </c>
      <c r="D26" s="3"/>
      <c r="E26" s="3">
        <v>10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78">
        <v>170804130159</v>
      </c>
      <c r="C27" s="3">
        <v>37.692307692307693</v>
      </c>
      <c r="D27" s="3"/>
      <c r="E27" s="3">
        <v>35.882352941176471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78">
        <v>170804130163</v>
      </c>
      <c r="C28" s="3">
        <v>41.53846153846154</v>
      </c>
      <c r="D28" s="3"/>
      <c r="E28" s="3">
        <v>34.705882352941174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78">
        <v>170804130179</v>
      </c>
      <c r="C29" s="3">
        <v>16.923076923076923</v>
      </c>
      <c r="D29" s="3"/>
      <c r="E29" s="3">
        <v>0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78">
        <v>170804130192</v>
      </c>
      <c r="C30" s="3">
        <v>27.692307692307693</v>
      </c>
      <c r="D30" s="3"/>
      <c r="E30" s="3">
        <v>31.176470588235293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78">
        <v>170804130196</v>
      </c>
      <c r="C31" s="3">
        <v>33.846153846153847</v>
      </c>
      <c r="D31" s="3"/>
      <c r="E31" s="3">
        <v>38.235294117647058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78">
        <v>170804130257</v>
      </c>
      <c r="C32" s="3">
        <v>29.23076923076923</v>
      </c>
      <c r="D32" s="3"/>
      <c r="E32" s="3">
        <v>31.176470588235293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78">
        <v>170804130270</v>
      </c>
      <c r="C33" s="3">
        <v>27.692307692307693</v>
      </c>
      <c r="D33" s="3"/>
      <c r="E33" s="3">
        <v>29.411764705882351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78">
        <v>170804130274</v>
      </c>
      <c r="C34" s="3">
        <v>33.07692307692308</v>
      </c>
      <c r="D34" s="3"/>
      <c r="E34" s="3">
        <v>36.470588235294116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78">
        <v>170804130286</v>
      </c>
      <c r="C35" s="3">
        <v>42.307692307692307</v>
      </c>
      <c r="D35" s="3"/>
      <c r="E35" s="3">
        <v>37.647058823529413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78">
        <v>170804130302</v>
      </c>
      <c r="C36" s="3">
        <v>36.153846153846153</v>
      </c>
      <c r="D36" s="3"/>
      <c r="E36" s="3">
        <v>41.176470588235297</v>
      </c>
      <c r="F36" s="49"/>
    </row>
    <row r="37" spans="1:23" ht="24.95" customHeight="1" x14ac:dyDescent="0.25">
      <c r="A37" s="2">
        <v>27</v>
      </c>
      <c r="B37" s="78">
        <v>170804130309</v>
      </c>
      <c r="C37" s="3">
        <v>43.07692307692308</v>
      </c>
      <c r="D37" s="3"/>
      <c r="E37" s="3">
        <v>43.529411764705884</v>
      </c>
      <c r="F37" s="49"/>
    </row>
    <row r="38" spans="1:23" ht="24.95" customHeight="1" x14ac:dyDescent="0.25">
      <c r="A38" s="2">
        <v>28</v>
      </c>
      <c r="B38" s="78">
        <v>170804130319</v>
      </c>
      <c r="C38" s="3">
        <v>35.384615384615387</v>
      </c>
      <c r="D38" s="3"/>
      <c r="E38" s="3">
        <v>37.058823529411768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78">
        <v>170804130332</v>
      </c>
      <c r="C39" s="3">
        <v>24.615384615384617</v>
      </c>
      <c r="D39" s="3"/>
      <c r="E39" s="3">
        <v>31.176470588235293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78">
        <v>170804130345</v>
      </c>
      <c r="C40" s="3">
        <v>28.46153846153846</v>
      </c>
      <c r="D40" s="3"/>
      <c r="E40" s="3">
        <v>32.352941176470587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78">
        <v>170804130346</v>
      </c>
      <c r="C41" s="3">
        <v>38.46153846153846</v>
      </c>
      <c r="D41" s="3"/>
      <c r="E41" s="3">
        <v>39.411764705882355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/>
      <c r="C42" s="121"/>
      <c r="D42" s="3"/>
      <c r="E42" s="121"/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/>
      <c r="C43" s="121"/>
      <c r="D43" s="3"/>
      <c r="E43" s="121"/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/>
      <c r="C44" s="121"/>
      <c r="D44" s="3"/>
      <c r="E44" s="121"/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/>
      <c r="C45" s="121"/>
      <c r="D45" s="3"/>
      <c r="E45" s="121"/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/>
      <c r="C46" s="121"/>
      <c r="D46" s="3"/>
      <c r="E46" s="121"/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/>
      <c r="C47" s="121"/>
      <c r="D47" s="3"/>
      <c r="E47" s="121"/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/>
      <c r="C48" s="121"/>
      <c r="D48" s="3"/>
      <c r="E48" s="121"/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/>
      <c r="C49" s="121"/>
      <c r="D49" s="3"/>
      <c r="E49" s="121"/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/>
      <c r="C50" s="121"/>
      <c r="D50" s="3"/>
      <c r="E50" s="121"/>
      <c r="F50" s="49"/>
    </row>
    <row r="51" spans="1:22" ht="24.95" customHeight="1" x14ac:dyDescent="0.25">
      <c r="A51" s="2">
        <v>41</v>
      </c>
      <c r="B51" s="4"/>
      <c r="C51" s="121"/>
      <c r="D51" s="3"/>
      <c r="E51" s="121"/>
      <c r="F51" s="49"/>
    </row>
    <row r="52" spans="1:22" ht="24.95" customHeight="1" x14ac:dyDescent="0.25">
      <c r="A52" s="2">
        <v>42</v>
      </c>
      <c r="B52" s="4"/>
      <c r="C52" s="121"/>
      <c r="D52" s="112"/>
      <c r="E52" s="121"/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/>
      <c r="C53" s="121"/>
      <c r="D53" s="112"/>
      <c r="E53" s="121"/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/>
      <c r="C54" s="121"/>
      <c r="D54" s="3"/>
      <c r="E54" s="121"/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/>
      <c r="C55" s="121"/>
      <c r="D55" s="3"/>
      <c r="E55" s="121"/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/>
      <c r="C56" s="121"/>
      <c r="D56" s="3"/>
      <c r="E56" s="121"/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/>
      <c r="C57" s="121"/>
      <c r="D57" s="3"/>
      <c r="E57" s="121"/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/>
      <c r="C58" s="121"/>
      <c r="D58" s="3"/>
      <c r="E58" s="121"/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/>
      <c r="C59" s="121"/>
      <c r="D59" s="3"/>
      <c r="E59" s="121"/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/>
      <c r="C60" s="121"/>
      <c r="D60" s="3"/>
      <c r="E60" s="121"/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/>
      <c r="C61" s="121"/>
      <c r="D61" s="3"/>
      <c r="E61" s="121"/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/>
      <c r="C62" s="121"/>
      <c r="D62" s="3"/>
      <c r="E62" s="121"/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/>
      <c r="C63" s="121"/>
      <c r="D63" s="3"/>
      <c r="E63" s="121"/>
      <c r="F63" s="49"/>
    </row>
    <row r="64" spans="1:22" ht="24.95" customHeight="1" x14ac:dyDescent="0.25">
      <c r="A64" s="2">
        <v>54</v>
      </c>
      <c r="B64" s="4"/>
      <c r="C64" s="121"/>
      <c r="D64" s="3"/>
      <c r="E64" s="121"/>
      <c r="F64" s="49"/>
    </row>
    <row r="65" spans="1:9" ht="24.95" customHeight="1" x14ac:dyDescent="0.25">
      <c r="A65" s="2">
        <v>55</v>
      </c>
      <c r="B65" s="4"/>
      <c r="C65" s="121"/>
      <c r="D65" s="3"/>
      <c r="E65" s="121"/>
      <c r="F65" s="49"/>
    </row>
    <row r="66" spans="1:9" ht="24.95" customHeight="1" x14ac:dyDescent="0.25">
      <c r="A66" s="2">
        <v>56</v>
      </c>
      <c r="B66" s="4"/>
      <c r="C66" s="121"/>
      <c r="D66" s="3"/>
      <c r="E66" s="121"/>
      <c r="F66" s="49"/>
    </row>
    <row r="67" spans="1:9" ht="24.95" customHeight="1" x14ac:dyDescent="0.25">
      <c r="A67" s="2">
        <v>57</v>
      </c>
      <c r="B67" s="4"/>
      <c r="C67" s="121"/>
      <c r="D67" s="3"/>
      <c r="E67" s="121"/>
      <c r="F67" s="49"/>
    </row>
    <row r="68" spans="1:9" ht="24.95" customHeight="1" x14ac:dyDescent="0.25">
      <c r="A68" s="2">
        <v>58</v>
      </c>
      <c r="B68" s="4"/>
      <c r="C68" s="121"/>
      <c r="D68" s="3"/>
      <c r="E68" s="121"/>
      <c r="F68" s="49"/>
    </row>
    <row r="69" spans="1:9" ht="24.95" customHeight="1" x14ac:dyDescent="0.25">
      <c r="A69" s="2">
        <v>59</v>
      </c>
      <c r="B69" s="4"/>
      <c r="C69" s="121"/>
      <c r="D69" s="3"/>
      <c r="E69" s="121"/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59EF1-8C3B-4B60-9F0A-28D10BE8AB7A}">
  <dimension ref="A1:W291"/>
  <sheetViews>
    <sheetView zoomScale="85" zoomScaleNormal="85" workbookViewId="0">
      <selection activeCell="D11" sqref="D11:D12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135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136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137</v>
      </c>
      <c r="B5" s="173"/>
      <c r="C5" s="173"/>
      <c r="D5" s="173"/>
      <c r="E5" s="174"/>
      <c r="F5" s="69"/>
      <c r="G5" s="26" t="s">
        <v>38</v>
      </c>
      <c r="H5" s="40">
        <f>D12</f>
        <v>93.333333333333329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93.333333333333329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93.333333333333329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6</v>
      </c>
      <c r="U10" s="21"/>
      <c r="V10" s="21"/>
    </row>
    <row r="11" spans="1:23" ht="24.95" customHeight="1" x14ac:dyDescent="0.25">
      <c r="A11" s="2">
        <v>1</v>
      </c>
      <c r="B11" s="78">
        <v>170804130054</v>
      </c>
      <c r="C11" s="3">
        <v>45.384615384615387</v>
      </c>
      <c r="D11" s="3">
        <f>COUNTIF(C11:C25,"&gt;="&amp;D10)</f>
        <v>14</v>
      </c>
      <c r="E11" s="3">
        <v>35.882352941176471</v>
      </c>
      <c r="F11" s="95">
        <f>COUNTIF(E11:E25,"&gt;="&amp;F10)</f>
        <v>14</v>
      </c>
      <c r="G11" s="108" t="s">
        <v>5</v>
      </c>
      <c r="H11" s="26">
        <v>3</v>
      </c>
      <c r="I11" s="26"/>
      <c r="J11" s="15">
        <v>2</v>
      </c>
      <c r="K11" s="15">
        <v>1</v>
      </c>
      <c r="L11" s="15">
        <v>2</v>
      </c>
      <c r="M11" s="15">
        <v>2</v>
      </c>
      <c r="N11" s="15">
        <v>1</v>
      </c>
      <c r="O11" s="15">
        <v>1</v>
      </c>
      <c r="P11" s="15">
        <v>1</v>
      </c>
      <c r="Q11" s="15">
        <v>1</v>
      </c>
      <c r="R11" s="15">
        <v>1</v>
      </c>
      <c r="S11" s="15"/>
      <c r="T11" s="15"/>
      <c r="U11" s="123"/>
      <c r="V11" s="123"/>
    </row>
    <row r="12" spans="1:23" ht="24.95" customHeight="1" x14ac:dyDescent="0.25">
      <c r="A12" s="2">
        <v>2</v>
      </c>
      <c r="B12" s="78">
        <v>170804130064</v>
      </c>
      <c r="C12" s="3">
        <v>38.46153846153846</v>
      </c>
      <c r="D12" s="96">
        <f>(14/15)*100</f>
        <v>93.333333333333329</v>
      </c>
      <c r="E12" s="3">
        <v>37.647058823529413</v>
      </c>
      <c r="F12" s="97">
        <f>(14/15)*100</f>
        <v>93.333333333333329</v>
      </c>
      <c r="G12" s="108" t="s">
        <v>4</v>
      </c>
      <c r="H12" s="16">
        <v>3</v>
      </c>
      <c r="I12" s="16">
        <v>1</v>
      </c>
      <c r="J12" s="15">
        <v>3</v>
      </c>
      <c r="K12" s="15">
        <v>1</v>
      </c>
      <c r="L12" s="15">
        <v>2</v>
      </c>
      <c r="M12" s="15">
        <v>3</v>
      </c>
      <c r="N12" s="15">
        <v>2</v>
      </c>
      <c r="O12" s="15">
        <v>1</v>
      </c>
      <c r="P12" s="15">
        <v>1</v>
      </c>
      <c r="Q12" s="15"/>
      <c r="R12" s="15"/>
      <c r="S12" s="15">
        <v>1</v>
      </c>
      <c r="T12" s="15">
        <v>1</v>
      </c>
      <c r="U12" s="124"/>
      <c r="V12" s="124"/>
    </row>
    <row r="13" spans="1:23" ht="24.95" customHeight="1" x14ac:dyDescent="0.25">
      <c r="A13" s="2">
        <v>3</v>
      </c>
      <c r="B13" s="78">
        <v>170804130077</v>
      </c>
      <c r="C13" s="3">
        <v>46.92307692307692</v>
      </c>
      <c r="D13" s="3"/>
      <c r="E13" s="3">
        <v>42.352941176470587</v>
      </c>
      <c r="F13" s="109"/>
      <c r="G13" s="108" t="s">
        <v>3</v>
      </c>
      <c r="H13" s="16"/>
      <c r="I13" s="16">
        <v>1</v>
      </c>
      <c r="J13" s="15">
        <v>3</v>
      </c>
      <c r="K13" s="15">
        <v>1</v>
      </c>
      <c r="L13" s="15">
        <v>2</v>
      </c>
      <c r="M13" s="15">
        <v>3</v>
      </c>
      <c r="N13" s="15">
        <v>1</v>
      </c>
      <c r="O13" s="15">
        <v>1</v>
      </c>
      <c r="P13" s="15"/>
      <c r="Q13" s="15"/>
      <c r="R13" s="15"/>
      <c r="S13" s="15">
        <v>2</v>
      </c>
      <c r="T13" s="15">
        <v>2</v>
      </c>
      <c r="U13" s="124"/>
      <c r="V13" s="124"/>
    </row>
    <row r="14" spans="1:23" ht="35.450000000000003" customHeight="1" x14ac:dyDescent="0.25">
      <c r="A14" s="2">
        <v>4</v>
      </c>
      <c r="B14" s="78">
        <v>170804130171</v>
      </c>
      <c r="C14" s="3">
        <v>0</v>
      </c>
      <c r="D14" s="3"/>
      <c r="E14" s="3">
        <v>0</v>
      </c>
      <c r="F14" s="109"/>
      <c r="G14" s="101" t="s">
        <v>2</v>
      </c>
      <c r="H14" s="59">
        <f>AVERAGE(H11:H13)</f>
        <v>3</v>
      </c>
      <c r="I14" s="59">
        <f t="shared" ref="I14:T14" si="0">AVERAGE(I11:I13)</f>
        <v>1</v>
      </c>
      <c r="J14" s="59">
        <f t="shared" si="0"/>
        <v>2.6666666666666665</v>
      </c>
      <c r="K14" s="59">
        <f t="shared" si="0"/>
        <v>1</v>
      </c>
      <c r="L14" s="59">
        <f t="shared" si="0"/>
        <v>2</v>
      </c>
      <c r="M14" s="59">
        <f t="shared" si="0"/>
        <v>2.6666666666666665</v>
      </c>
      <c r="N14" s="59">
        <f t="shared" si="0"/>
        <v>1.3333333333333333</v>
      </c>
      <c r="O14" s="59">
        <f t="shared" si="0"/>
        <v>1</v>
      </c>
      <c r="P14" s="59">
        <f t="shared" si="0"/>
        <v>1</v>
      </c>
      <c r="Q14" s="59">
        <f t="shared" si="0"/>
        <v>1</v>
      </c>
      <c r="R14" s="59">
        <f t="shared" si="0"/>
        <v>1</v>
      </c>
      <c r="S14" s="59">
        <f t="shared" si="0"/>
        <v>1.5</v>
      </c>
      <c r="T14" s="59">
        <f t="shared" si="0"/>
        <v>1.5</v>
      </c>
      <c r="U14" s="59"/>
      <c r="V14" s="59"/>
    </row>
    <row r="15" spans="1:23" ht="38.1" customHeight="1" x14ac:dyDescent="0.25">
      <c r="A15" s="2">
        <v>5</v>
      </c>
      <c r="B15" s="78">
        <v>170804130220</v>
      </c>
      <c r="C15" s="3">
        <v>44.615384615384613</v>
      </c>
      <c r="D15" s="3"/>
      <c r="E15" s="3">
        <v>42.352941176470587</v>
      </c>
      <c r="F15" s="109"/>
      <c r="G15" s="102" t="s">
        <v>1</v>
      </c>
      <c r="H15" s="103">
        <f>(93.33*H14)/100</f>
        <v>2.7999000000000001</v>
      </c>
      <c r="I15" s="103">
        <f t="shared" ref="I15:T15" si="1">(93.33*I14)/100</f>
        <v>0.93330000000000002</v>
      </c>
      <c r="J15" s="103">
        <f t="shared" si="1"/>
        <v>2.4887999999999999</v>
      </c>
      <c r="K15" s="103">
        <f t="shared" si="1"/>
        <v>0.93330000000000002</v>
      </c>
      <c r="L15" s="103">
        <f t="shared" si="1"/>
        <v>1.8666</v>
      </c>
      <c r="M15" s="103">
        <f t="shared" si="1"/>
        <v>2.4887999999999999</v>
      </c>
      <c r="N15" s="103">
        <f t="shared" si="1"/>
        <v>1.2444</v>
      </c>
      <c r="O15" s="103">
        <f t="shared" si="1"/>
        <v>0.93330000000000002</v>
      </c>
      <c r="P15" s="103">
        <f t="shared" si="1"/>
        <v>0.93330000000000002</v>
      </c>
      <c r="Q15" s="103">
        <f t="shared" si="1"/>
        <v>0.93330000000000002</v>
      </c>
      <c r="R15" s="103">
        <f t="shared" si="1"/>
        <v>0.93330000000000002</v>
      </c>
      <c r="S15" s="103">
        <f t="shared" si="1"/>
        <v>1.39995</v>
      </c>
      <c r="T15" s="103">
        <f t="shared" si="1"/>
        <v>1.39995</v>
      </c>
      <c r="U15" s="103"/>
      <c r="V15" s="103"/>
    </row>
    <row r="16" spans="1:23" ht="24.95" customHeight="1" x14ac:dyDescent="0.25">
      <c r="A16" s="2">
        <v>6</v>
      </c>
      <c r="B16" s="78">
        <v>170804130234</v>
      </c>
      <c r="C16" s="3">
        <v>48.46153846153846</v>
      </c>
      <c r="D16" s="3"/>
      <c r="E16" s="3">
        <v>42.352941176470587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78">
        <v>170804130244</v>
      </c>
      <c r="C17" s="3">
        <v>40</v>
      </c>
      <c r="D17" s="3"/>
      <c r="E17" s="3">
        <v>34.705882352941174</v>
      </c>
      <c r="F17" s="3"/>
    </row>
    <row r="18" spans="1:22" ht="24.95" customHeight="1" x14ac:dyDescent="0.25">
      <c r="A18" s="2">
        <v>8</v>
      </c>
      <c r="B18" s="78">
        <v>170804130265</v>
      </c>
      <c r="C18" s="3">
        <v>45.384615384615387</v>
      </c>
      <c r="D18" s="3"/>
      <c r="E18" s="3">
        <v>35.882352941176471</v>
      </c>
      <c r="F18" s="49"/>
    </row>
    <row r="19" spans="1:22" ht="24.95" customHeight="1" x14ac:dyDescent="0.25">
      <c r="A19" s="2">
        <v>9</v>
      </c>
      <c r="B19" s="78">
        <v>170804130285</v>
      </c>
      <c r="C19" s="3">
        <v>46.153846153846153</v>
      </c>
      <c r="D19" s="3"/>
      <c r="E19" s="3">
        <v>43.529411764705884</v>
      </c>
      <c r="F19" s="49"/>
    </row>
    <row r="20" spans="1:22" ht="24.95" customHeight="1" x14ac:dyDescent="0.25">
      <c r="A20" s="2">
        <v>10</v>
      </c>
      <c r="B20" s="78">
        <v>170804130298</v>
      </c>
      <c r="C20" s="3">
        <v>40.769230769230766</v>
      </c>
      <c r="D20" s="3"/>
      <c r="E20" s="3">
        <v>32.941176470588232</v>
      </c>
      <c r="F20" s="49"/>
      <c r="J20" s="7"/>
      <c r="K20" s="7"/>
    </row>
    <row r="21" spans="1:22" ht="31.5" customHeight="1" x14ac:dyDescent="0.25">
      <c r="A21" s="2">
        <v>11</v>
      </c>
      <c r="B21" s="78">
        <v>170804130338</v>
      </c>
      <c r="C21" s="3">
        <v>41.53846153846154</v>
      </c>
      <c r="D21" s="3"/>
      <c r="E21" s="3">
        <v>41.176470588235297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78">
        <v>170804130341</v>
      </c>
      <c r="C22" s="3">
        <v>36.153846153846153</v>
      </c>
      <c r="D22" s="3"/>
      <c r="E22" s="3">
        <v>43.529411764705884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78">
        <v>170804130353</v>
      </c>
      <c r="C23" s="3">
        <v>39.230769230769234</v>
      </c>
      <c r="D23" s="3"/>
      <c r="E23" s="3">
        <v>41.764705882352942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78">
        <v>170804130361</v>
      </c>
      <c r="C24" s="3">
        <v>38.46153846153846</v>
      </c>
      <c r="D24" s="3"/>
      <c r="E24" s="3">
        <v>37.058823529411768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78">
        <v>170804130361</v>
      </c>
      <c r="C25" s="3">
        <v>37.692307692307693</v>
      </c>
      <c r="D25" s="112"/>
      <c r="E25" s="3">
        <v>34.117647058823529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/>
      <c r="C26" s="121"/>
      <c r="D26" s="3"/>
      <c r="E26" s="121"/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/>
      <c r="C27" s="121"/>
      <c r="D27" s="3"/>
      <c r="E27" s="121"/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/>
      <c r="C28" s="121"/>
      <c r="D28" s="3"/>
      <c r="E28" s="121"/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/>
      <c r="C29" s="121"/>
      <c r="D29" s="3"/>
      <c r="E29" s="121"/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/>
      <c r="C30" s="121"/>
      <c r="D30" s="3"/>
      <c r="E30" s="121"/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/>
      <c r="C31" s="121"/>
      <c r="D31" s="3"/>
      <c r="E31" s="121"/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/>
      <c r="C32" s="121"/>
      <c r="D32" s="3"/>
      <c r="E32" s="121"/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/>
      <c r="C33" s="121"/>
      <c r="D33" s="3"/>
      <c r="E33" s="121"/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/>
      <c r="C34" s="121"/>
      <c r="D34" s="3"/>
      <c r="E34" s="121"/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/>
      <c r="C35" s="121"/>
      <c r="D35" s="3"/>
      <c r="E35" s="121"/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/>
      <c r="C36" s="121"/>
      <c r="D36" s="3"/>
      <c r="E36" s="121"/>
      <c r="F36" s="49"/>
    </row>
    <row r="37" spans="1:23" ht="24.95" customHeight="1" x14ac:dyDescent="0.25">
      <c r="A37" s="2">
        <v>27</v>
      </c>
      <c r="B37" s="4"/>
      <c r="C37" s="121"/>
      <c r="D37" s="3"/>
      <c r="E37" s="121"/>
      <c r="F37" s="49"/>
    </row>
    <row r="38" spans="1:23" ht="24.95" customHeight="1" x14ac:dyDescent="0.25">
      <c r="A38" s="2">
        <v>28</v>
      </c>
      <c r="B38" s="4"/>
      <c r="C38" s="121"/>
      <c r="D38" s="3"/>
      <c r="E38" s="121"/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/>
      <c r="C39" s="121"/>
      <c r="D39" s="3"/>
      <c r="E39" s="121"/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/>
      <c r="C40" s="121"/>
      <c r="D40" s="3"/>
      <c r="E40" s="121"/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/>
      <c r="C41" s="121"/>
      <c r="D41" s="3"/>
      <c r="E41" s="121"/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/>
      <c r="C42" s="121"/>
      <c r="D42" s="3"/>
      <c r="E42" s="121"/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/>
      <c r="C43" s="121"/>
      <c r="D43" s="3"/>
      <c r="E43" s="121"/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/>
      <c r="C44" s="121"/>
      <c r="D44" s="3"/>
      <c r="E44" s="121"/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/>
      <c r="C45" s="121"/>
      <c r="D45" s="3"/>
      <c r="E45" s="121"/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/>
      <c r="C46" s="121"/>
      <c r="D46" s="3"/>
      <c r="E46" s="121"/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/>
      <c r="C47" s="121"/>
      <c r="D47" s="3"/>
      <c r="E47" s="121"/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/>
      <c r="C48" s="121"/>
      <c r="D48" s="3"/>
      <c r="E48" s="121"/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/>
      <c r="C49" s="121"/>
      <c r="D49" s="3"/>
      <c r="E49" s="121"/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/>
      <c r="C50" s="121"/>
      <c r="D50" s="3"/>
      <c r="E50" s="121"/>
      <c r="F50" s="49"/>
    </row>
    <row r="51" spans="1:22" ht="24.95" customHeight="1" x14ac:dyDescent="0.25">
      <c r="A51" s="2">
        <v>41</v>
      </c>
      <c r="B51" s="4"/>
      <c r="C51" s="121"/>
      <c r="D51" s="3"/>
      <c r="E51" s="121"/>
      <c r="F51" s="49"/>
    </row>
    <row r="52" spans="1:22" ht="24.95" customHeight="1" x14ac:dyDescent="0.25">
      <c r="A52" s="2">
        <v>42</v>
      </c>
      <c r="B52" s="4"/>
      <c r="C52" s="121"/>
      <c r="D52" s="112"/>
      <c r="E52" s="121"/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/>
      <c r="C53" s="121"/>
      <c r="D53" s="112"/>
      <c r="E53" s="121"/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/>
      <c r="C54" s="121"/>
      <c r="D54" s="3"/>
      <c r="E54" s="121"/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/>
      <c r="C55" s="121"/>
      <c r="D55" s="3"/>
      <c r="E55" s="121"/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/>
      <c r="C56" s="121"/>
      <c r="D56" s="3"/>
      <c r="E56" s="121"/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/>
      <c r="C57" s="121"/>
      <c r="D57" s="3"/>
      <c r="E57" s="121"/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/>
      <c r="C58" s="121"/>
      <c r="D58" s="3"/>
      <c r="E58" s="121"/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/>
      <c r="C59" s="121"/>
      <c r="D59" s="3"/>
      <c r="E59" s="121"/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/>
      <c r="C60" s="121"/>
      <c r="D60" s="3"/>
      <c r="E60" s="121"/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/>
      <c r="C61" s="121"/>
      <c r="D61" s="3"/>
      <c r="E61" s="121"/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/>
      <c r="C62" s="121"/>
      <c r="D62" s="3"/>
      <c r="E62" s="121"/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/>
      <c r="C63" s="121"/>
      <c r="D63" s="3"/>
      <c r="E63" s="121"/>
      <c r="F63" s="49"/>
    </row>
    <row r="64" spans="1:22" ht="24.95" customHeight="1" x14ac:dyDescent="0.25">
      <c r="A64" s="2">
        <v>54</v>
      </c>
      <c r="B64" s="4"/>
      <c r="C64" s="121"/>
      <c r="D64" s="3"/>
      <c r="E64" s="121"/>
      <c r="F64" s="49"/>
    </row>
    <row r="65" spans="1:9" ht="24.95" customHeight="1" x14ac:dyDescent="0.25">
      <c r="A65" s="2">
        <v>55</v>
      </c>
      <c r="B65" s="4"/>
      <c r="C65" s="121"/>
      <c r="D65" s="3"/>
      <c r="E65" s="121"/>
      <c r="F65" s="49"/>
    </row>
    <row r="66" spans="1:9" ht="24.95" customHeight="1" x14ac:dyDescent="0.25">
      <c r="A66" s="2">
        <v>56</v>
      </c>
      <c r="B66" s="4"/>
      <c r="C66" s="121"/>
      <c r="D66" s="3"/>
      <c r="E66" s="121"/>
      <c r="F66" s="49"/>
    </row>
    <row r="67" spans="1:9" ht="24.95" customHeight="1" x14ac:dyDescent="0.25">
      <c r="A67" s="2">
        <v>57</v>
      </c>
      <c r="B67" s="4"/>
      <c r="C67" s="121"/>
      <c r="D67" s="3"/>
      <c r="E67" s="121"/>
      <c r="F67" s="49"/>
    </row>
    <row r="68" spans="1:9" ht="24.95" customHeight="1" x14ac:dyDescent="0.25">
      <c r="A68" s="2">
        <v>58</v>
      </c>
      <c r="B68" s="4"/>
      <c r="C68" s="121"/>
      <c r="D68" s="3"/>
      <c r="E68" s="121"/>
      <c r="F68" s="49"/>
    </row>
    <row r="69" spans="1:9" ht="24.95" customHeight="1" x14ac:dyDescent="0.25">
      <c r="A69" s="2">
        <v>59</v>
      </c>
      <c r="B69" s="4"/>
      <c r="C69" s="121"/>
      <c r="D69" s="3"/>
      <c r="E69" s="121"/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2DAC0-F810-441E-9A6E-EECF74CC22D4}">
  <dimension ref="A1:W291"/>
  <sheetViews>
    <sheetView workbookViewId="0">
      <selection activeCell="D11" sqref="D11:D12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138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139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140</v>
      </c>
      <c r="B5" s="173"/>
      <c r="C5" s="173"/>
      <c r="D5" s="173"/>
      <c r="E5" s="174"/>
      <c r="F5" s="69"/>
      <c r="G5" s="26" t="s">
        <v>38</v>
      </c>
      <c r="H5" s="40">
        <f>D12</f>
        <v>93.333333333333329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93.333333333333329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93.333333333333329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6</v>
      </c>
      <c r="U10" s="21"/>
      <c r="V10" s="21"/>
    </row>
    <row r="11" spans="1:23" ht="24.95" customHeight="1" x14ac:dyDescent="0.25">
      <c r="A11" s="2">
        <v>1</v>
      </c>
      <c r="B11" s="78">
        <v>170804130054</v>
      </c>
      <c r="C11" s="3">
        <v>42.307692307692307</v>
      </c>
      <c r="D11" s="3">
        <f>COUNTIF(C11:C25,"&gt;="&amp;D10)</f>
        <v>14</v>
      </c>
      <c r="E11" s="3">
        <v>38.235294117647058</v>
      </c>
      <c r="F11" s="95">
        <f>COUNTIF(E11:E25,"&gt;="&amp;F10)</f>
        <v>12</v>
      </c>
      <c r="G11" s="108" t="s">
        <v>5</v>
      </c>
      <c r="H11" s="26">
        <v>1</v>
      </c>
      <c r="I11" s="26">
        <v>2</v>
      </c>
      <c r="J11" s="15">
        <v>1</v>
      </c>
      <c r="K11" s="15">
        <v>1</v>
      </c>
      <c r="L11" s="15">
        <v>1</v>
      </c>
      <c r="M11" s="15">
        <v>2</v>
      </c>
      <c r="N11" s="15">
        <v>2</v>
      </c>
      <c r="O11" s="15">
        <v>1</v>
      </c>
      <c r="P11" s="15">
        <v>1</v>
      </c>
      <c r="Q11" s="15">
        <v>1</v>
      </c>
      <c r="R11" s="15">
        <v>2</v>
      </c>
      <c r="S11" s="15"/>
      <c r="T11" s="15"/>
      <c r="U11" s="123"/>
      <c r="V11" s="123"/>
    </row>
    <row r="12" spans="1:23" ht="24.95" customHeight="1" x14ac:dyDescent="0.25">
      <c r="A12" s="2">
        <v>2</v>
      </c>
      <c r="B12" s="78">
        <v>170804130064</v>
      </c>
      <c r="C12" s="3">
        <v>40</v>
      </c>
      <c r="D12" s="96">
        <f>(14/15)*100</f>
        <v>93.333333333333329</v>
      </c>
      <c r="E12" s="3">
        <v>34.117647058823529</v>
      </c>
      <c r="F12" s="97">
        <f>(14/15)*100</f>
        <v>93.333333333333329</v>
      </c>
      <c r="G12" s="108" t="s">
        <v>4</v>
      </c>
      <c r="H12" s="16">
        <v>1</v>
      </c>
      <c r="I12" s="16">
        <v>1</v>
      </c>
      <c r="J12" s="15">
        <v>3</v>
      </c>
      <c r="K12" s="15">
        <v>1</v>
      </c>
      <c r="L12" s="15">
        <v>1</v>
      </c>
      <c r="M12" s="15">
        <v>3</v>
      </c>
      <c r="N12" s="15">
        <v>1</v>
      </c>
      <c r="O12" s="15">
        <v>1</v>
      </c>
      <c r="P12" s="15">
        <v>1</v>
      </c>
      <c r="Q12" s="15"/>
      <c r="R12" s="15"/>
      <c r="S12" s="15">
        <v>1</v>
      </c>
      <c r="T12" s="15">
        <v>1</v>
      </c>
      <c r="U12" s="124"/>
      <c r="V12" s="124"/>
    </row>
    <row r="13" spans="1:23" ht="24.95" customHeight="1" x14ac:dyDescent="0.25">
      <c r="A13" s="2">
        <v>3</v>
      </c>
      <c r="B13" s="78">
        <v>170804130077</v>
      </c>
      <c r="C13" s="3">
        <v>44.615384615384613</v>
      </c>
      <c r="D13" s="3"/>
      <c r="E13" s="3">
        <v>40</v>
      </c>
      <c r="F13" s="109"/>
      <c r="G13" s="108" t="s">
        <v>3</v>
      </c>
      <c r="H13" s="16"/>
      <c r="I13" s="16">
        <v>1</v>
      </c>
      <c r="J13" s="15">
        <v>3</v>
      </c>
      <c r="K13" s="15">
        <v>1</v>
      </c>
      <c r="L13" s="15">
        <v>2</v>
      </c>
      <c r="M13" s="15">
        <v>3</v>
      </c>
      <c r="N13" s="15">
        <v>1</v>
      </c>
      <c r="O13" s="15">
        <v>1</v>
      </c>
      <c r="P13" s="15"/>
      <c r="Q13" s="15"/>
      <c r="R13" s="15"/>
      <c r="S13" s="15">
        <v>2</v>
      </c>
      <c r="T13" s="15">
        <v>2</v>
      </c>
      <c r="U13" s="124"/>
      <c r="V13" s="124"/>
    </row>
    <row r="14" spans="1:23" ht="35.450000000000003" customHeight="1" x14ac:dyDescent="0.25">
      <c r="A14" s="2">
        <v>4</v>
      </c>
      <c r="B14" s="78">
        <v>170804130171</v>
      </c>
      <c r="C14" s="3">
        <v>0</v>
      </c>
      <c r="D14" s="3"/>
      <c r="E14" s="3">
        <v>0</v>
      </c>
      <c r="F14" s="109"/>
      <c r="G14" s="108" t="s">
        <v>87</v>
      </c>
      <c r="H14" s="16">
        <v>2</v>
      </c>
      <c r="I14" s="16">
        <v>1</v>
      </c>
      <c r="J14" s="15">
        <v>3</v>
      </c>
      <c r="K14" s="15">
        <v>1</v>
      </c>
      <c r="L14" s="15">
        <v>1</v>
      </c>
      <c r="M14" s="15">
        <v>2</v>
      </c>
      <c r="N14" s="15">
        <v>1</v>
      </c>
      <c r="O14" s="15">
        <v>1</v>
      </c>
      <c r="P14" s="15">
        <v>1</v>
      </c>
      <c r="Q14" s="15">
        <v>1</v>
      </c>
      <c r="R14" s="15">
        <v>1</v>
      </c>
      <c r="S14" s="15">
        <v>0</v>
      </c>
      <c r="T14" s="15">
        <v>1</v>
      </c>
      <c r="U14" s="15"/>
      <c r="V14" s="15"/>
    </row>
    <row r="15" spans="1:23" ht="38.1" customHeight="1" x14ac:dyDescent="0.25">
      <c r="A15" s="2">
        <v>5</v>
      </c>
      <c r="B15" s="78">
        <v>170804130220</v>
      </c>
      <c r="C15" s="3">
        <v>44.615384615384613</v>
      </c>
      <c r="D15" s="3"/>
      <c r="E15" s="3">
        <v>41.764705882352942</v>
      </c>
      <c r="F15" s="109"/>
      <c r="G15" s="101" t="s">
        <v>2</v>
      </c>
      <c r="H15" s="59">
        <f>AVERAGE(H11:H14)</f>
        <v>1.3333333333333333</v>
      </c>
      <c r="I15" s="59">
        <f t="shared" ref="I15:T15" si="0">AVERAGE(I11:I14)</f>
        <v>1.25</v>
      </c>
      <c r="J15" s="59">
        <f t="shared" si="0"/>
        <v>2.5</v>
      </c>
      <c r="K15" s="59">
        <f t="shared" si="0"/>
        <v>1</v>
      </c>
      <c r="L15" s="59">
        <f t="shared" si="0"/>
        <v>1.25</v>
      </c>
      <c r="M15" s="59">
        <f t="shared" si="0"/>
        <v>2.5</v>
      </c>
      <c r="N15" s="59">
        <f t="shared" si="0"/>
        <v>1.25</v>
      </c>
      <c r="O15" s="59">
        <f t="shared" si="0"/>
        <v>1</v>
      </c>
      <c r="P15" s="59">
        <f t="shared" si="0"/>
        <v>1</v>
      </c>
      <c r="Q15" s="59">
        <f t="shared" si="0"/>
        <v>1</v>
      </c>
      <c r="R15" s="59">
        <f t="shared" si="0"/>
        <v>1.5</v>
      </c>
      <c r="S15" s="59">
        <f t="shared" si="0"/>
        <v>1</v>
      </c>
      <c r="T15" s="59">
        <f t="shared" si="0"/>
        <v>1.3333333333333333</v>
      </c>
      <c r="U15" s="59"/>
      <c r="V15" s="59"/>
    </row>
    <row r="16" spans="1:23" ht="24.95" customHeight="1" x14ac:dyDescent="0.25">
      <c r="A16" s="2">
        <v>6</v>
      </c>
      <c r="B16" s="78">
        <v>170804130234</v>
      </c>
      <c r="C16" s="3">
        <v>42.307692307692307</v>
      </c>
      <c r="D16" s="3"/>
      <c r="E16" s="3">
        <v>41.764705882352942</v>
      </c>
      <c r="F16" s="109"/>
      <c r="G16" s="102" t="s">
        <v>1</v>
      </c>
      <c r="H16" s="103">
        <f>(93.33*H15)/100</f>
        <v>1.2444</v>
      </c>
      <c r="I16" s="103">
        <f t="shared" ref="I16:T16" si="1">(93.33*I15)/100</f>
        <v>1.166625</v>
      </c>
      <c r="J16" s="103">
        <f t="shared" si="1"/>
        <v>2.33325</v>
      </c>
      <c r="K16" s="103">
        <f t="shared" si="1"/>
        <v>0.93330000000000002</v>
      </c>
      <c r="L16" s="103">
        <f t="shared" si="1"/>
        <v>1.166625</v>
      </c>
      <c r="M16" s="103">
        <f t="shared" si="1"/>
        <v>2.33325</v>
      </c>
      <c r="N16" s="103">
        <f t="shared" si="1"/>
        <v>1.166625</v>
      </c>
      <c r="O16" s="103">
        <f t="shared" si="1"/>
        <v>0.93330000000000002</v>
      </c>
      <c r="P16" s="103">
        <f t="shared" si="1"/>
        <v>0.93330000000000002</v>
      </c>
      <c r="Q16" s="103">
        <f t="shared" si="1"/>
        <v>0.93330000000000002</v>
      </c>
      <c r="R16" s="103">
        <f t="shared" si="1"/>
        <v>1.39995</v>
      </c>
      <c r="S16" s="103">
        <f t="shared" si="1"/>
        <v>0.93330000000000002</v>
      </c>
      <c r="T16" s="103">
        <f t="shared" si="1"/>
        <v>1.2444</v>
      </c>
      <c r="U16" s="103"/>
      <c r="V16" s="103"/>
    </row>
    <row r="17" spans="1:22" ht="41.1" customHeight="1" x14ac:dyDescent="0.25">
      <c r="A17" s="2">
        <v>7</v>
      </c>
      <c r="B17" s="78">
        <v>170804130244</v>
      </c>
      <c r="C17" s="3">
        <v>40</v>
      </c>
      <c r="D17" s="3"/>
      <c r="E17" s="3">
        <v>41.176470588235297</v>
      </c>
      <c r="F17" s="3"/>
    </row>
    <row r="18" spans="1:22" ht="24.95" customHeight="1" x14ac:dyDescent="0.25">
      <c r="A18" s="2">
        <v>8</v>
      </c>
      <c r="B18" s="78">
        <v>170804130265</v>
      </c>
      <c r="C18" s="3">
        <v>40</v>
      </c>
      <c r="D18" s="3"/>
      <c r="E18" s="3">
        <v>40.588235294117645</v>
      </c>
      <c r="F18" s="49"/>
    </row>
    <row r="19" spans="1:22" ht="24.95" customHeight="1" x14ac:dyDescent="0.25">
      <c r="A19" s="2">
        <v>9</v>
      </c>
      <c r="B19" s="78">
        <v>170804130285</v>
      </c>
      <c r="C19" s="3">
        <v>43.846153846153847</v>
      </c>
      <c r="D19" s="3"/>
      <c r="E19" s="3">
        <v>40.588235294117645</v>
      </c>
      <c r="F19" s="49"/>
    </row>
    <row r="20" spans="1:22" ht="24.95" customHeight="1" x14ac:dyDescent="0.25">
      <c r="A20" s="2">
        <v>10</v>
      </c>
      <c r="B20" s="78">
        <v>170804130298</v>
      </c>
      <c r="C20" s="3">
        <v>36.153846153846153</v>
      </c>
      <c r="D20" s="3"/>
      <c r="E20" s="3">
        <v>37.647058823529413</v>
      </c>
      <c r="F20" s="49"/>
      <c r="J20" s="7"/>
      <c r="K20" s="7"/>
    </row>
    <row r="21" spans="1:22" ht="31.5" customHeight="1" x14ac:dyDescent="0.25">
      <c r="A21" s="2">
        <v>11</v>
      </c>
      <c r="B21" s="78">
        <v>170804130338</v>
      </c>
      <c r="C21" s="3">
        <v>43.07692307692308</v>
      </c>
      <c r="D21" s="3"/>
      <c r="E21" s="3">
        <v>32.352941176470587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78">
        <v>170804130341</v>
      </c>
      <c r="C22" s="3">
        <v>43.07692307692308</v>
      </c>
      <c r="D22" s="3"/>
      <c r="E22" s="3">
        <v>34.705882352941174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78">
        <v>170804130353</v>
      </c>
      <c r="C23" s="3">
        <v>40.769230769230766</v>
      </c>
      <c r="D23" s="3"/>
      <c r="E23" s="3">
        <v>28.235294117647058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78">
        <v>170804130361</v>
      </c>
      <c r="C24" s="3">
        <v>42.307692307692307</v>
      </c>
      <c r="D24" s="3"/>
      <c r="E24" s="3">
        <v>29.411764705882351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78">
        <v>170804130361</v>
      </c>
      <c r="C25" s="3">
        <v>37.692307692307693</v>
      </c>
      <c r="D25" s="112"/>
      <c r="E25" s="3">
        <v>34.117647058823529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/>
      <c r="C26" s="121"/>
      <c r="D26" s="3"/>
      <c r="E26" s="121"/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/>
      <c r="C27" s="121"/>
      <c r="D27" s="3"/>
      <c r="E27" s="121"/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/>
      <c r="C28" s="121"/>
      <c r="D28" s="3"/>
      <c r="E28" s="121"/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/>
      <c r="C29" s="121"/>
      <c r="D29" s="3"/>
      <c r="E29" s="121"/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/>
      <c r="C30" s="121"/>
      <c r="D30" s="3"/>
      <c r="E30" s="121"/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/>
      <c r="C31" s="121"/>
      <c r="D31" s="3"/>
      <c r="E31" s="121"/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/>
      <c r="C32" s="121"/>
      <c r="D32" s="3"/>
      <c r="E32" s="121"/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/>
      <c r="C33" s="121"/>
      <c r="D33" s="3"/>
      <c r="E33" s="121"/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/>
      <c r="C34" s="121"/>
      <c r="D34" s="3"/>
      <c r="E34" s="121"/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/>
      <c r="C35" s="121"/>
      <c r="D35" s="3"/>
      <c r="E35" s="121"/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/>
      <c r="C36" s="121"/>
      <c r="D36" s="3"/>
      <c r="E36" s="121"/>
      <c r="F36" s="49"/>
    </row>
    <row r="37" spans="1:23" ht="24.95" customHeight="1" x14ac:dyDescent="0.25">
      <c r="A37" s="2">
        <v>27</v>
      </c>
      <c r="B37" s="4"/>
      <c r="C37" s="121"/>
      <c r="D37" s="3"/>
      <c r="E37" s="121"/>
      <c r="F37" s="49"/>
    </row>
    <row r="38" spans="1:23" ht="24.95" customHeight="1" x14ac:dyDescent="0.25">
      <c r="A38" s="2">
        <v>28</v>
      </c>
      <c r="B38" s="4"/>
      <c r="C38" s="121"/>
      <c r="D38" s="3"/>
      <c r="E38" s="121"/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/>
      <c r="C39" s="121"/>
      <c r="D39" s="3"/>
      <c r="E39" s="121"/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/>
      <c r="C40" s="121"/>
      <c r="D40" s="3"/>
      <c r="E40" s="121"/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/>
      <c r="C41" s="121"/>
      <c r="D41" s="3"/>
      <c r="E41" s="121"/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/>
      <c r="C42" s="121"/>
      <c r="D42" s="3"/>
      <c r="E42" s="121"/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/>
      <c r="C43" s="121"/>
      <c r="D43" s="3"/>
      <c r="E43" s="121"/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/>
      <c r="C44" s="121"/>
      <c r="D44" s="3"/>
      <c r="E44" s="121"/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/>
      <c r="C45" s="121"/>
      <c r="D45" s="3"/>
      <c r="E45" s="121"/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/>
      <c r="C46" s="121"/>
      <c r="D46" s="3"/>
      <c r="E46" s="121"/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/>
      <c r="C47" s="121"/>
      <c r="D47" s="3"/>
      <c r="E47" s="121"/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/>
      <c r="C48" s="121"/>
      <c r="D48" s="3"/>
      <c r="E48" s="121"/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/>
      <c r="C49" s="121"/>
      <c r="D49" s="3"/>
      <c r="E49" s="121"/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/>
      <c r="C50" s="121"/>
      <c r="D50" s="3"/>
      <c r="E50" s="121"/>
      <c r="F50" s="49"/>
    </row>
    <row r="51" spans="1:22" ht="24.95" customHeight="1" x14ac:dyDescent="0.25">
      <c r="A51" s="2">
        <v>41</v>
      </c>
      <c r="B51" s="4"/>
      <c r="C51" s="121"/>
      <c r="D51" s="3"/>
      <c r="E51" s="121"/>
      <c r="F51" s="49"/>
    </row>
    <row r="52" spans="1:22" ht="24.95" customHeight="1" x14ac:dyDescent="0.25">
      <c r="A52" s="2">
        <v>42</v>
      </c>
      <c r="B52" s="4"/>
      <c r="C52" s="121"/>
      <c r="D52" s="112"/>
      <c r="E52" s="121"/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/>
      <c r="C53" s="121"/>
      <c r="D53" s="112"/>
      <c r="E53" s="121"/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/>
      <c r="C54" s="121"/>
      <c r="D54" s="3"/>
      <c r="E54" s="121"/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/>
      <c r="C55" s="121"/>
      <c r="D55" s="3"/>
      <c r="E55" s="121"/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/>
      <c r="C56" s="121"/>
      <c r="D56" s="3"/>
      <c r="E56" s="121"/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/>
      <c r="C57" s="121"/>
      <c r="D57" s="3"/>
      <c r="E57" s="121"/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/>
      <c r="C58" s="121"/>
      <c r="D58" s="3"/>
      <c r="E58" s="121"/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/>
      <c r="C59" s="121"/>
      <c r="D59" s="3"/>
      <c r="E59" s="121"/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/>
      <c r="C60" s="121"/>
      <c r="D60" s="3"/>
      <c r="E60" s="121"/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/>
      <c r="C61" s="121"/>
      <c r="D61" s="3"/>
      <c r="E61" s="121"/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/>
      <c r="C62" s="121"/>
      <c r="D62" s="3"/>
      <c r="E62" s="121"/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/>
      <c r="C63" s="121"/>
      <c r="D63" s="3"/>
      <c r="E63" s="121"/>
      <c r="F63" s="49"/>
    </row>
    <row r="64" spans="1:22" ht="24.95" customHeight="1" x14ac:dyDescent="0.25">
      <c r="A64" s="2">
        <v>54</v>
      </c>
      <c r="B64" s="4"/>
      <c r="C64" s="121"/>
      <c r="D64" s="3"/>
      <c r="E64" s="121"/>
      <c r="F64" s="49"/>
    </row>
    <row r="65" spans="1:9" ht="24.95" customHeight="1" x14ac:dyDescent="0.25">
      <c r="A65" s="2">
        <v>55</v>
      </c>
      <c r="B65" s="4"/>
      <c r="C65" s="121"/>
      <c r="D65" s="3"/>
      <c r="E65" s="121"/>
      <c r="F65" s="49"/>
    </row>
    <row r="66" spans="1:9" ht="24.95" customHeight="1" x14ac:dyDescent="0.25">
      <c r="A66" s="2">
        <v>56</v>
      </c>
      <c r="B66" s="4"/>
      <c r="C66" s="121"/>
      <c r="D66" s="3"/>
      <c r="E66" s="121"/>
      <c r="F66" s="49"/>
    </row>
    <row r="67" spans="1:9" ht="24.95" customHeight="1" x14ac:dyDescent="0.25">
      <c r="A67" s="2">
        <v>57</v>
      </c>
      <c r="B67" s="4"/>
      <c r="C67" s="121"/>
      <c r="D67" s="3"/>
      <c r="E67" s="121"/>
      <c r="F67" s="49"/>
    </row>
    <row r="68" spans="1:9" ht="24.95" customHeight="1" x14ac:dyDescent="0.25">
      <c r="A68" s="2">
        <v>58</v>
      </c>
      <c r="B68" s="4"/>
      <c r="C68" s="121"/>
      <c r="D68" s="3"/>
      <c r="E68" s="121"/>
      <c r="F68" s="49"/>
    </row>
    <row r="69" spans="1:9" ht="24.95" customHeight="1" x14ac:dyDescent="0.25">
      <c r="A69" s="2">
        <v>59</v>
      </c>
      <c r="B69" s="4"/>
      <c r="C69" s="121"/>
      <c r="D69" s="3"/>
      <c r="E69" s="121"/>
      <c r="F69" s="49"/>
    </row>
    <row r="70" spans="1:9" ht="24.95" customHeight="1" x14ac:dyDescent="0.25">
      <c r="A70" s="2">
        <v>60</v>
      </c>
      <c r="B70" s="4"/>
      <c r="C70" s="121"/>
      <c r="D70" s="3"/>
      <c r="E70" s="121"/>
      <c r="F70" s="49"/>
    </row>
    <row r="71" spans="1:9" ht="24.95" customHeight="1" x14ac:dyDescent="0.25">
      <c r="A71" s="2">
        <v>61</v>
      </c>
      <c r="B71" s="4"/>
      <c r="C71" s="121"/>
      <c r="D71" s="3"/>
      <c r="E71" s="121"/>
      <c r="F71" s="49"/>
    </row>
    <row r="72" spans="1:9" ht="24.95" customHeight="1" x14ac:dyDescent="0.25">
      <c r="A72" s="2">
        <v>62</v>
      </c>
      <c r="B72" s="4"/>
      <c r="C72" s="121"/>
      <c r="D72" s="3"/>
      <c r="E72" s="121"/>
      <c r="F72" s="49"/>
    </row>
    <row r="73" spans="1:9" ht="24.95" customHeight="1" x14ac:dyDescent="0.25">
      <c r="A73" s="2">
        <v>63</v>
      </c>
      <c r="B73" s="4"/>
      <c r="C73" s="121"/>
      <c r="D73" s="3"/>
      <c r="E73" s="121"/>
      <c r="F73" s="49"/>
    </row>
    <row r="74" spans="1:9" ht="24.95" customHeight="1" x14ac:dyDescent="0.25">
      <c r="A74" s="2">
        <v>64</v>
      </c>
      <c r="B74" s="4"/>
      <c r="C74" s="121"/>
      <c r="D74" s="3"/>
      <c r="E74" s="121"/>
      <c r="F74" s="49"/>
    </row>
    <row r="75" spans="1:9" ht="24.95" customHeight="1" x14ac:dyDescent="0.25">
      <c r="A75" s="2">
        <v>65</v>
      </c>
      <c r="B75" s="4"/>
      <c r="C75" s="121"/>
      <c r="D75" s="3"/>
      <c r="E75" s="121"/>
      <c r="F75" s="49"/>
    </row>
    <row r="76" spans="1:9" ht="24.95" customHeight="1" x14ac:dyDescent="0.25">
      <c r="A76" s="2">
        <v>66</v>
      </c>
      <c r="B76" s="4"/>
      <c r="C76" s="121"/>
      <c r="D76" s="3"/>
      <c r="E76" s="121"/>
      <c r="F76" s="49"/>
    </row>
    <row r="77" spans="1:9" ht="24.95" customHeight="1" x14ac:dyDescent="0.25">
      <c r="A77" s="2">
        <v>67</v>
      </c>
      <c r="B77" s="4"/>
      <c r="C77" s="121"/>
      <c r="D77" s="3"/>
      <c r="E77" s="121"/>
      <c r="F77" s="49"/>
    </row>
    <row r="78" spans="1:9" ht="24.95" customHeight="1" x14ac:dyDescent="0.25">
      <c r="A78" s="2">
        <v>68</v>
      </c>
      <c r="B78" s="4"/>
      <c r="C78" s="121"/>
      <c r="D78" s="3"/>
      <c r="E78" s="121"/>
      <c r="F78" s="49"/>
    </row>
    <row r="79" spans="1:9" ht="24.95" customHeight="1" x14ac:dyDescent="0.25">
      <c r="A79" s="2">
        <v>69</v>
      </c>
      <c r="B79" s="4"/>
      <c r="C79" s="121"/>
      <c r="D79" s="3"/>
      <c r="E79" s="121"/>
      <c r="F79" s="49"/>
      <c r="G79" s="5"/>
    </row>
    <row r="80" spans="1:9" ht="24.95" customHeight="1" x14ac:dyDescent="0.25">
      <c r="A80" s="2">
        <v>70</v>
      </c>
      <c r="B80" s="4"/>
      <c r="C80" s="121"/>
      <c r="D80" s="112"/>
      <c r="E80" s="121"/>
      <c r="F80" s="113"/>
      <c r="G80" s="5"/>
      <c r="H80"/>
      <c r="I80"/>
    </row>
    <row r="81" spans="1:23" ht="24.95" customHeight="1" x14ac:dyDescent="0.25">
      <c r="A81" s="2">
        <v>71</v>
      </c>
      <c r="B81" s="4"/>
      <c r="C81" s="121"/>
      <c r="D81" s="112"/>
      <c r="E81" s="121"/>
      <c r="F81" s="113"/>
      <c r="G81" s="5"/>
      <c r="H81"/>
      <c r="I81"/>
    </row>
    <row r="82" spans="1:23" ht="24.95" customHeight="1" x14ac:dyDescent="0.25">
      <c r="A82" s="2">
        <v>72</v>
      </c>
      <c r="B82" s="4"/>
      <c r="C82" s="121"/>
      <c r="D82" s="3"/>
      <c r="E82" s="121"/>
      <c r="F82" s="49"/>
      <c r="G82" s="5"/>
      <c r="H82"/>
      <c r="I82"/>
    </row>
    <row r="83" spans="1:23" x14ac:dyDescent="0.25">
      <c r="A83" s="2">
        <v>73</v>
      </c>
      <c r="B83" s="4"/>
      <c r="C83" s="121"/>
      <c r="D83" s="5"/>
      <c r="E83" s="121"/>
      <c r="F83" s="5"/>
      <c r="G83" s="5"/>
      <c r="H83"/>
      <c r="I83"/>
    </row>
    <row r="84" spans="1:23" s="6" customFormat="1" ht="15.75" x14ac:dyDescent="0.25">
      <c r="A84" s="2">
        <v>74</v>
      </c>
      <c r="B84" s="4"/>
      <c r="C84" s="121"/>
      <c r="D84" s="115"/>
      <c r="E84" s="121"/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/>
      <c r="C85" s="121"/>
      <c r="D85" s="5"/>
      <c r="E85" s="121"/>
      <c r="F85" s="5"/>
      <c r="G85" s="5"/>
      <c r="H85"/>
      <c r="I85"/>
      <c r="W85" s="6"/>
    </row>
    <row r="86" spans="1:23" ht="15.75" x14ac:dyDescent="0.25">
      <c r="A86" s="2">
        <v>76</v>
      </c>
      <c r="B86" s="4"/>
      <c r="C86" s="121"/>
      <c r="D86" s="116"/>
      <c r="E86" s="121"/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/>
      <c r="C87" s="121"/>
      <c r="D87" s="5"/>
      <c r="E87" s="121"/>
      <c r="F87" s="5"/>
      <c r="G87" s="5"/>
      <c r="H87"/>
      <c r="I87"/>
    </row>
    <row r="88" spans="1:23" x14ac:dyDescent="0.25">
      <c r="A88" s="2">
        <v>78</v>
      </c>
      <c r="B88" s="4"/>
      <c r="C88" s="121"/>
      <c r="D88" s="5"/>
      <c r="E88" s="121"/>
      <c r="F88" s="5"/>
      <c r="G88" s="5"/>
      <c r="H88"/>
      <c r="I88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s="6" customFormat="1" ht="15.75" x14ac:dyDescent="0.25">
      <c r="A91" s="2">
        <v>81</v>
      </c>
      <c r="B91" s="4"/>
      <c r="C91" s="121"/>
      <c r="D91" s="5"/>
      <c r="E91" s="121"/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/>
      <c r="C92" s="121"/>
      <c r="D92" s="5"/>
      <c r="E92" s="121"/>
      <c r="F92" s="5"/>
      <c r="G92" s="5"/>
      <c r="H92"/>
      <c r="I92"/>
      <c r="W92" s="6"/>
    </row>
    <row r="93" spans="1:23" ht="15.75" x14ac:dyDescent="0.25">
      <c r="A93" s="2">
        <v>83</v>
      </c>
      <c r="B93" s="4"/>
      <c r="C93" s="121"/>
      <c r="D93" s="5"/>
      <c r="E93" s="121"/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/>
      <c r="C94" s="121"/>
      <c r="D94" s="5"/>
      <c r="E94" s="121"/>
      <c r="F94" s="5"/>
      <c r="G94" s="5"/>
      <c r="H94"/>
      <c r="I94"/>
    </row>
    <row r="95" spans="1:23" x14ac:dyDescent="0.25">
      <c r="A95" s="2">
        <v>85</v>
      </c>
      <c r="B95" s="4"/>
      <c r="C95" s="121"/>
      <c r="D95" s="5"/>
      <c r="E95" s="121"/>
      <c r="F95" s="5"/>
      <c r="G95" s="5"/>
      <c r="H95"/>
      <c r="I95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s="6" customFormat="1" ht="15.75" x14ac:dyDescent="0.25">
      <c r="A99" s="2">
        <v>89</v>
      </c>
      <c r="B99" s="4"/>
      <c r="C99" s="121"/>
      <c r="D99" s="5"/>
      <c r="E99" s="121"/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  <c r="W100" s="6"/>
    </row>
    <row r="101" spans="1:23" ht="15.75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</row>
    <row r="103" spans="1:23" x14ac:dyDescent="0.25">
      <c r="A103" s="2">
        <v>93</v>
      </c>
      <c r="B103" s="4"/>
      <c r="C103" s="121"/>
      <c r="E103" s="121"/>
      <c r="G103" s="5"/>
      <c r="H103"/>
      <c r="I103"/>
    </row>
    <row r="104" spans="1:23" x14ac:dyDescent="0.25">
      <c r="A104" s="2">
        <v>94</v>
      </c>
      <c r="B104" s="4"/>
      <c r="C104" s="121"/>
      <c r="E104" s="121"/>
      <c r="H104"/>
      <c r="I104"/>
    </row>
    <row r="105" spans="1:23" x14ac:dyDescent="0.25">
      <c r="A105" s="2">
        <v>95</v>
      </c>
      <c r="B105" s="4"/>
      <c r="C105" s="121"/>
      <c r="E105" s="121"/>
    </row>
    <row r="106" spans="1:23" x14ac:dyDescent="0.25">
      <c r="A106" s="2">
        <v>96</v>
      </c>
      <c r="B106" s="4"/>
      <c r="C106" s="121"/>
      <c r="E106" s="121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A290" s="2">
        <v>280</v>
      </c>
      <c r="B290" s="4"/>
      <c r="C290" s="121"/>
      <c r="E290" s="121"/>
    </row>
    <row r="291" spans="1:5" x14ac:dyDescent="0.25">
      <c r="A291" s="2">
        <v>281</v>
      </c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08771-EC12-42E8-B6D9-01F73D18FD75}">
  <dimension ref="A1:W291"/>
  <sheetViews>
    <sheetView zoomScale="85" zoomScaleNormal="85" workbookViewId="0">
      <selection activeCell="N10" sqref="N10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121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122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123</v>
      </c>
      <c r="B5" s="173"/>
      <c r="C5" s="173"/>
      <c r="D5" s="173"/>
      <c r="E5" s="174"/>
      <c r="F5" s="69"/>
      <c r="G5" s="26" t="s">
        <v>38</v>
      </c>
      <c r="H5" s="40">
        <f>D12</f>
        <v>88.571428571428569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86.428571428571431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87.5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/>
      <c r="I10" s="22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</row>
    <row r="11" spans="1:23" ht="24.95" customHeight="1" x14ac:dyDescent="0.25">
      <c r="A11" s="2">
        <v>1</v>
      </c>
      <c r="B11" s="4">
        <v>170804130001</v>
      </c>
      <c r="C11" s="121">
        <v>28.333333333333332</v>
      </c>
      <c r="D11" s="3">
        <f>COUNTIF(C11:C150,"&gt;="&amp;D10)</f>
        <v>124</v>
      </c>
      <c r="E11" s="121">
        <v>28.333333333333332</v>
      </c>
      <c r="F11" s="95">
        <f>COUNTIF(E11:E150,"&gt;="&amp;F10)</f>
        <v>121</v>
      </c>
      <c r="G11" s="108"/>
      <c r="H11" s="59"/>
      <c r="I11" s="59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123"/>
    </row>
    <row r="12" spans="1:23" ht="24.95" customHeight="1" x14ac:dyDescent="0.25">
      <c r="A12" s="2">
        <v>2</v>
      </c>
      <c r="B12" s="4">
        <v>170804130004</v>
      </c>
      <c r="C12" s="121">
        <v>38.333333333333336</v>
      </c>
      <c r="D12" s="96">
        <f>(124/140)*100</f>
        <v>88.571428571428569</v>
      </c>
      <c r="E12" s="121">
        <v>40.555555555555557</v>
      </c>
      <c r="F12" s="97">
        <f>(121/140)*100</f>
        <v>86.428571428571431</v>
      </c>
      <c r="G12" s="108"/>
      <c r="H12" s="59"/>
      <c r="I12" s="59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4"/>
      <c r="V12" s="124"/>
    </row>
    <row r="13" spans="1:23" ht="24.95" customHeight="1" x14ac:dyDescent="0.25">
      <c r="A13" s="2">
        <v>3</v>
      </c>
      <c r="B13" s="4">
        <v>170804130005</v>
      </c>
      <c r="C13" s="121">
        <v>25</v>
      </c>
      <c r="D13" s="3"/>
      <c r="E13" s="121">
        <v>36.666666666666664</v>
      </c>
      <c r="F13" s="109"/>
      <c r="G13" s="108"/>
      <c r="H13" s="59"/>
      <c r="I13" s="59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4"/>
      <c r="V13" s="124"/>
    </row>
    <row r="14" spans="1:23" ht="35.450000000000003" customHeight="1" x14ac:dyDescent="0.25">
      <c r="A14" s="2">
        <v>4</v>
      </c>
      <c r="B14" s="4">
        <v>170804130006</v>
      </c>
      <c r="C14" s="121">
        <v>30</v>
      </c>
      <c r="D14" s="3"/>
      <c r="E14" s="121">
        <v>33.333333333333336</v>
      </c>
      <c r="F14" s="109"/>
      <c r="G14" s="101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3" ht="38.1" customHeight="1" x14ac:dyDescent="0.25">
      <c r="A15" s="2">
        <v>5</v>
      </c>
      <c r="B15" s="4">
        <v>170804130009</v>
      </c>
      <c r="C15" s="121">
        <v>38.333333333333336</v>
      </c>
      <c r="D15" s="3"/>
      <c r="E15" s="121">
        <v>37.222222222222221</v>
      </c>
      <c r="F15" s="109"/>
      <c r="G15" s="102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</row>
    <row r="16" spans="1:23" ht="24.95" customHeight="1" x14ac:dyDescent="0.25">
      <c r="A16" s="2">
        <v>6</v>
      </c>
      <c r="B16" s="4">
        <v>170804130010</v>
      </c>
      <c r="C16" s="121">
        <v>37.5</v>
      </c>
      <c r="D16" s="3"/>
      <c r="E16" s="121">
        <v>34.444444444444443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3" ht="41.1" customHeight="1" x14ac:dyDescent="0.25">
      <c r="A17" s="2">
        <v>7</v>
      </c>
      <c r="B17" s="4">
        <v>170804130012</v>
      </c>
      <c r="C17" s="121">
        <v>33.333333333333336</v>
      </c>
      <c r="D17" s="3"/>
      <c r="E17" s="121">
        <v>35</v>
      </c>
      <c r="F17" s="3"/>
    </row>
    <row r="18" spans="1:23" ht="24.95" customHeight="1" x14ac:dyDescent="0.25">
      <c r="A18" s="2">
        <v>8</v>
      </c>
      <c r="B18" s="4">
        <v>170804130017</v>
      </c>
      <c r="C18" s="121">
        <v>25</v>
      </c>
      <c r="D18" s="3"/>
      <c r="E18" s="121">
        <v>35</v>
      </c>
      <c r="F18" s="49"/>
    </row>
    <row r="19" spans="1:23" ht="24.95" customHeight="1" x14ac:dyDescent="0.25">
      <c r="A19" s="2">
        <v>9</v>
      </c>
      <c r="B19" s="4">
        <v>170804130027</v>
      </c>
      <c r="C19" s="121">
        <v>33.333333333333336</v>
      </c>
      <c r="D19" s="3"/>
      <c r="E19" s="121">
        <v>33.888888888888886</v>
      </c>
      <c r="F19" s="49"/>
    </row>
    <row r="20" spans="1:23" ht="24.95" customHeight="1" x14ac:dyDescent="0.25">
      <c r="A20" s="2">
        <v>10</v>
      </c>
      <c r="B20" s="4">
        <v>170804130028</v>
      </c>
      <c r="C20" s="121">
        <v>25.833333333333332</v>
      </c>
      <c r="D20" s="3"/>
      <c r="E20" s="121">
        <v>32.222222222222221</v>
      </c>
      <c r="F20" s="49"/>
      <c r="J20" s="7"/>
      <c r="K20" s="7"/>
    </row>
    <row r="21" spans="1:23" ht="31.5" customHeight="1" x14ac:dyDescent="0.25">
      <c r="A21" s="2">
        <v>11</v>
      </c>
      <c r="B21" s="4">
        <v>170804130031</v>
      </c>
      <c r="C21" s="121">
        <v>33.333333333333336</v>
      </c>
      <c r="D21" s="3"/>
      <c r="E21" s="121">
        <v>35.555555555555557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3" ht="24.95" customHeight="1" x14ac:dyDescent="0.25">
      <c r="A22" s="2">
        <v>12</v>
      </c>
      <c r="B22" s="4">
        <v>170804130032</v>
      </c>
      <c r="C22" s="121">
        <v>28.333333333333332</v>
      </c>
      <c r="D22" s="3"/>
      <c r="E22" s="121">
        <v>29.444444444444443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3" ht="24.95" customHeight="1" x14ac:dyDescent="0.25">
      <c r="A23" s="2">
        <v>13</v>
      </c>
      <c r="B23" s="4">
        <v>170804130036</v>
      </c>
      <c r="C23" s="121">
        <v>40.833333333333336</v>
      </c>
      <c r="D23" s="3"/>
      <c r="E23" s="121">
        <v>36.666666666666664</v>
      </c>
      <c r="F23" s="49"/>
      <c r="H23" s="2"/>
      <c r="N23" s="7"/>
      <c r="O23" s="7"/>
      <c r="P23" s="7"/>
      <c r="Q23" s="7"/>
      <c r="R23" s="7"/>
    </row>
    <row r="24" spans="1:23" ht="24.95" customHeight="1" x14ac:dyDescent="0.25">
      <c r="A24" s="2">
        <v>14</v>
      </c>
      <c r="B24" s="4">
        <v>170804130045</v>
      </c>
      <c r="C24" s="121">
        <v>40</v>
      </c>
      <c r="D24" s="3"/>
      <c r="E24" s="121">
        <v>36.666666666666664</v>
      </c>
      <c r="F24" s="49"/>
      <c r="H24" s="1" t="s">
        <v>35</v>
      </c>
      <c r="I24" s="111" t="s">
        <v>34</v>
      </c>
      <c r="J24" s="111" t="s">
        <v>124</v>
      </c>
      <c r="K24" s="111" t="s">
        <v>18</v>
      </c>
      <c r="L24" s="111" t="s">
        <v>17</v>
      </c>
      <c r="M24" s="111" t="s">
        <v>16</v>
      </c>
      <c r="N24" s="111" t="s">
        <v>15</v>
      </c>
      <c r="O24" s="111" t="s">
        <v>14</v>
      </c>
      <c r="P24" s="111" t="s">
        <v>13</v>
      </c>
      <c r="Q24" s="111" t="s">
        <v>12</v>
      </c>
      <c r="R24" s="111" t="s">
        <v>11</v>
      </c>
      <c r="S24" s="111" t="s">
        <v>10</v>
      </c>
      <c r="T24" s="111" t="s">
        <v>9</v>
      </c>
      <c r="U24" s="111" t="s">
        <v>8</v>
      </c>
      <c r="V24" s="111" t="s">
        <v>7</v>
      </c>
      <c r="W24" s="50" t="s">
        <v>106</v>
      </c>
    </row>
    <row r="25" spans="1:23" ht="24.95" customHeight="1" x14ac:dyDescent="0.25">
      <c r="A25" s="2">
        <v>15</v>
      </c>
      <c r="B25" s="4">
        <v>170804130047</v>
      </c>
      <c r="C25" s="121">
        <v>34.166666666666664</v>
      </c>
      <c r="D25" s="112"/>
      <c r="E25" s="121">
        <v>36.111111111111114</v>
      </c>
      <c r="F25" s="113"/>
      <c r="G25" s="114" t="s">
        <v>5</v>
      </c>
      <c r="H25" s="111">
        <v>3</v>
      </c>
      <c r="I25" s="111">
        <v>3</v>
      </c>
      <c r="J25" s="111">
        <v>3</v>
      </c>
      <c r="K25" s="111">
        <v>3</v>
      </c>
      <c r="L25" s="111">
        <v>3</v>
      </c>
      <c r="M25" s="111">
        <v>2</v>
      </c>
      <c r="N25" s="111">
        <v>2</v>
      </c>
      <c r="O25" s="111">
        <v>2</v>
      </c>
      <c r="P25" s="111">
        <v>3</v>
      </c>
      <c r="Q25" s="111">
        <v>2</v>
      </c>
      <c r="R25" s="111">
        <v>2</v>
      </c>
      <c r="S25" s="111">
        <v>3</v>
      </c>
      <c r="T25" s="111">
        <v>3</v>
      </c>
      <c r="U25" s="111">
        <v>2</v>
      </c>
      <c r="V25" s="111">
        <v>2</v>
      </c>
      <c r="W25" s="50">
        <v>3</v>
      </c>
    </row>
    <row r="26" spans="1:23" ht="24.95" customHeight="1" x14ac:dyDescent="0.25">
      <c r="A26" s="2">
        <v>16</v>
      </c>
      <c r="B26" s="4">
        <v>170804130048</v>
      </c>
      <c r="C26" s="121">
        <v>38.333333333333336</v>
      </c>
      <c r="D26" s="3"/>
      <c r="E26" s="121">
        <v>35.555555555555557</v>
      </c>
      <c r="F26" s="49"/>
      <c r="G26" s="114" t="s">
        <v>4</v>
      </c>
      <c r="H26" s="111">
        <v>3</v>
      </c>
      <c r="I26" s="111">
        <v>3</v>
      </c>
      <c r="J26" s="111">
        <v>3</v>
      </c>
      <c r="K26" s="111">
        <v>3</v>
      </c>
      <c r="L26" s="111">
        <v>2</v>
      </c>
      <c r="M26" s="111">
        <v>2</v>
      </c>
      <c r="N26" s="111">
        <v>2</v>
      </c>
      <c r="O26" s="111">
        <v>2</v>
      </c>
      <c r="P26" s="111">
        <v>2</v>
      </c>
      <c r="Q26" s="111">
        <v>2</v>
      </c>
      <c r="R26" s="111">
        <v>2</v>
      </c>
      <c r="S26" s="111">
        <v>2</v>
      </c>
      <c r="T26" s="111">
        <v>3</v>
      </c>
      <c r="U26" s="111">
        <v>2</v>
      </c>
      <c r="V26" s="111">
        <v>2</v>
      </c>
      <c r="W26" s="50">
        <v>3</v>
      </c>
    </row>
    <row r="27" spans="1:23" ht="24.95" customHeight="1" x14ac:dyDescent="0.25">
      <c r="A27" s="2">
        <v>17</v>
      </c>
      <c r="B27" s="4">
        <v>170804130049</v>
      </c>
      <c r="C27" s="121">
        <v>32.5</v>
      </c>
      <c r="D27" s="3"/>
      <c r="E27" s="121">
        <v>30</v>
      </c>
      <c r="F27" s="49"/>
      <c r="G27" s="114" t="s">
        <v>3</v>
      </c>
      <c r="H27" s="111">
        <v>3</v>
      </c>
      <c r="I27" s="111">
        <v>3</v>
      </c>
      <c r="J27" s="111">
        <v>3</v>
      </c>
      <c r="K27" s="111">
        <v>2</v>
      </c>
      <c r="L27" s="111">
        <v>2</v>
      </c>
      <c r="M27" s="111">
        <v>1</v>
      </c>
      <c r="N27" s="111">
        <v>2</v>
      </c>
      <c r="O27" s="111">
        <v>2</v>
      </c>
      <c r="P27" s="111">
        <v>2</v>
      </c>
      <c r="Q27" s="111">
        <v>1</v>
      </c>
      <c r="R27" s="111">
        <v>2</v>
      </c>
      <c r="S27" s="111">
        <v>2</v>
      </c>
      <c r="T27" s="111">
        <v>3</v>
      </c>
      <c r="U27" s="111">
        <v>2</v>
      </c>
      <c r="V27" s="111">
        <v>1</v>
      </c>
      <c r="W27" s="50">
        <v>2</v>
      </c>
    </row>
    <row r="28" spans="1:23" ht="24.95" customHeight="1" x14ac:dyDescent="0.25">
      <c r="A28" s="2">
        <v>18</v>
      </c>
      <c r="B28" s="4">
        <v>170804130050</v>
      </c>
      <c r="C28" s="121">
        <v>35</v>
      </c>
      <c r="D28" s="3"/>
      <c r="E28" s="121">
        <v>27.777777777777779</v>
      </c>
      <c r="F28" s="49"/>
      <c r="G28" s="114" t="s">
        <v>87</v>
      </c>
      <c r="H28" s="111">
        <v>3</v>
      </c>
      <c r="I28" s="111">
        <v>3</v>
      </c>
      <c r="J28" s="111">
        <v>3</v>
      </c>
      <c r="K28" s="111">
        <v>2</v>
      </c>
      <c r="L28" s="111">
        <v>2</v>
      </c>
      <c r="M28" s="111">
        <v>1</v>
      </c>
      <c r="N28" s="111">
        <v>2</v>
      </c>
      <c r="O28" s="111">
        <v>2</v>
      </c>
      <c r="P28" s="111">
        <v>3</v>
      </c>
      <c r="Q28" s="111">
        <v>2</v>
      </c>
      <c r="R28" s="111">
        <v>1</v>
      </c>
      <c r="S28" s="111">
        <v>2</v>
      </c>
      <c r="T28" s="111">
        <v>2</v>
      </c>
      <c r="U28" s="111">
        <v>1</v>
      </c>
      <c r="V28" s="111">
        <v>2</v>
      </c>
      <c r="W28" s="50">
        <v>2</v>
      </c>
    </row>
    <row r="29" spans="1:23" ht="24.95" customHeight="1" x14ac:dyDescent="0.25">
      <c r="A29" s="2">
        <v>19</v>
      </c>
      <c r="B29" s="4">
        <v>170804130051</v>
      </c>
      <c r="C29" s="121">
        <v>29.166666666666668</v>
      </c>
      <c r="D29" s="3"/>
      <c r="E29" s="121">
        <v>33.333333333333336</v>
      </c>
      <c r="F29" s="49"/>
      <c r="G29" s="114" t="s">
        <v>88</v>
      </c>
      <c r="H29" s="111">
        <v>3</v>
      </c>
      <c r="I29" s="111">
        <v>3</v>
      </c>
      <c r="J29" s="111">
        <v>3</v>
      </c>
      <c r="K29" s="111">
        <v>3</v>
      </c>
      <c r="L29" s="111">
        <v>1</v>
      </c>
      <c r="M29" s="111">
        <v>1</v>
      </c>
      <c r="N29" s="111">
        <v>2</v>
      </c>
      <c r="O29" s="111">
        <v>2</v>
      </c>
      <c r="P29" s="111">
        <v>2</v>
      </c>
      <c r="Q29" s="111">
        <v>3</v>
      </c>
      <c r="R29" s="111">
        <v>2</v>
      </c>
      <c r="S29" s="111">
        <v>3</v>
      </c>
      <c r="T29" s="111">
        <v>1</v>
      </c>
      <c r="U29" s="111">
        <v>2</v>
      </c>
      <c r="V29" s="111">
        <v>2</v>
      </c>
      <c r="W29" s="50">
        <v>2</v>
      </c>
    </row>
    <row r="30" spans="1:23" ht="24.95" customHeight="1" x14ac:dyDescent="0.25">
      <c r="A30" s="2">
        <v>20</v>
      </c>
      <c r="B30" s="4">
        <v>170804130052</v>
      </c>
      <c r="C30" s="121">
        <v>41.666666666666664</v>
      </c>
      <c r="D30" s="3"/>
      <c r="E30" s="121">
        <v>33.333333333333336</v>
      </c>
      <c r="F30" s="49"/>
      <c r="G30" s="125" t="s">
        <v>125</v>
      </c>
      <c r="H30" s="126"/>
      <c r="I30" s="126"/>
      <c r="J30" s="126"/>
      <c r="K30" s="126">
        <f>AVERAGE(K25:K29)</f>
        <v>2.6</v>
      </c>
      <c r="L30" s="126">
        <f t="shared" ref="L30:W30" si="0">AVERAGE(L25:L29)</f>
        <v>2</v>
      </c>
      <c r="M30" s="126">
        <f t="shared" si="0"/>
        <v>1.4</v>
      </c>
      <c r="N30" s="126">
        <f t="shared" si="0"/>
        <v>2</v>
      </c>
      <c r="O30" s="126">
        <f t="shared" si="0"/>
        <v>2</v>
      </c>
      <c r="P30" s="126">
        <f t="shared" si="0"/>
        <v>2.4</v>
      </c>
      <c r="Q30" s="126">
        <f t="shared" si="0"/>
        <v>2</v>
      </c>
      <c r="R30" s="126">
        <f>AVERAGE(R25:R29)</f>
        <v>1.8</v>
      </c>
      <c r="S30" s="126">
        <f t="shared" si="0"/>
        <v>2.4</v>
      </c>
      <c r="T30" s="126">
        <f t="shared" si="0"/>
        <v>2.4</v>
      </c>
      <c r="U30" s="126">
        <f t="shared" si="0"/>
        <v>1.8</v>
      </c>
      <c r="V30" s="126">
        <f t="shared" si="0"/>
        <v>1.8</v>
      </c>
      <c r="W30" s="126">
        <f t="shared" si="0"/>
        <v>2.4</v>
      </c>
    </row>
    <row r="31" spans="1:23" ht="24.95" customHeight="1" x14ac:dyDescent="0.25">
      <c r="A31" s="2">
        <v>21</v>
      </c>
      <c r="B31" s="4">
        <v>170804130053</v>
      </c>
      <c r="C31" s="121">
        <v>25.833333333333332</v>
      </c>
      <c r="D31" s="3"/>
      <c r="E31" s="121">
        <v>29.444444444444443</v>
      </c>
      <c r="F31" s="49"/>
      <c r="G31" s="127" t="s">
        <v>1</v>
      </c>
      <c r="H31" s="128"/>
      <c r="I31" s="128"/>
      <c r="J31" s="128"/>
      <c r="K31" s="128">
        <f>(87.5*K30)/100</f>
        <v>2.2749999999999999</v>
      </c>
      <c r="L31" s="128">
        <f>(87.5*L30)/100</f>
        <v>1.75</v>
      </c>
      <c r="M31" s="128">
        <f>(87.5*M30)/100</f>
        <v>1.2249999999999999</v>
      </c>
      <c r="N31" s="128">
        <f>(87.5*N30)/100</f>
        <v>1.75</v>
      </c>
      <c r="O31" s="128">
        <f>(87.5*O30)/100</f>
        <v>1.75</v>
      </c>
      <c r="P31" s="128">
        <f t="shared" ref="P31:W31" si="1">(87.5*P30)/100</f>
        <v>2.1</v>
      </c>
      <c r="Q31" s="128">
        <f t="shared" si="1"/>
        <v>1.75</v>
      </c>
      <c r="R31" s="128">
        <f>(87.5*R30)/100</f>
        <v>1.575</v>
      </c>
      <c r="S31" s="128">
        <f t="shared" si="1"/>
        <v>2.1</v>
      </c>
      <c r="T31" s="128">
        <f t="shared" si="1"/>
        <v>2.1</v>
      </c>
      <c r="U31" s="128">
        <f t="shared" si="1"/>
        <v>1.575</v>
      </c>
      <c r="V31" s="128">
        <f t="shared" si="1"/>
        <v>1.575</v>
      </c>
      <c r="W31" s="128">
        <f t="shared" si="1"/>
        <v>2.1</v>
      </c>
    </row>
    <row r="32" spans="1:23" ht="24.95" customHeight="1" x14ac:dyDescent="0.25">
      <c r="A32" s="2">
        <v>22</v>
      </c>
      <c r="B32" s="4">
        <v>170804130054</v>
      </c>
      <c r="C32" s="121">
        <v>35.833333333333336</v>
      </c>
      <c r="D32" s="3"/>
      <c r="E32" s="121">
        <v>33.333333333333336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170804130056</v>
      </c>
      <c r="C33" s="121">
        <v>35</v>
      </c>
      <c r="D33" s="3"/>
      <c r="E33" s="121">
        <v>27.777777777777779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170804130057</v>
      </c>
      <c r="C34" s="121">
        <v>34.166666666666664</v>
      </c>
      <c r="D34" s="3"/>
      <c r="E34" s="121">
        <v>32.222222222222221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170804130058</v>
      </c>
      <c r="C35" s="121">
        <v>40</v>
      </c>
      <c r="D35" s="3"/>
      <c r="E35" s="121">
        <v>35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170804130059</v>
      </c>
      <c r="C36" s="121">
        <v>25</v>
      </c>
      <c r="D36" s="3"/>
      <c r="E36" s="121">
        <v>13.333333333333334</v>
      </c>
      <c r="F36" s="49"/>
    </row>
    <row r="37" spans="1:23" ht="24.95" customHeight="1" x14ac:dyDescent="0.25">
      <c r="A37" s="2">
        <v>27</v>
      </c>
      <c r="B37" s="4">
        <v>170804130061</v>
      </c>
      <c r="C37" s="121">
        <v>35.833333333333336</v>
      </c>
      <c r="D37" s="3"/>
      <c r="E37" s="121">
        <v>34.444444444444443</v>
      </c>
      <c r="F37" s="49"/>
    </row>
    <row r="38" spans="1:23" ht="24.95" customHeight="1" x14ac:dyDescent="0.25">
      <c r="A38" s="2">
        <v>28</v>
      </c>
      <c r="B38" s="4">
        <v>170804130062</v>
      </c>
      <c r="C38" s="121">
        <v>35.833333333333336</v>
      </c>
      <c r="D38" s="3"/>
      <c r="E38" s="121">
        <v>35.555555555555557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170804130063</v>
      </c>
      <c r="C39" s="121">
        <v>43.333333333333336</v>
      </c>
      <c r="D39" s="3"/>
      <c r="E39" s="121">
        <v>34.444444444444443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170804130065</v>
      </c>
      <c r="C40" s="121">
        <v>25</v>
      </c>
      <c r="D40" s="3"/>
      <c r="E40" s="121">
        <v>17.222222222222221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170804130066</v>
      </c>
      <c r="C41" s="121">
        <v>37.5</v>
      </c>
      <c r="D41" s="3"/>
      <c r="E41" s="121">
        <v>37.222222222222221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170804130067</v>
      </c>
      <c r="C42" s="121">
        <v>40</v>
      </c>
      <c r="D42" s="3"/>
      <c r="E42" s="121">
        <v>36.111111111111114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170804130069</v>
      </c>
      <c r="C43" s="121">
        <v>40.833333333333336</v>
      </c>
      <c r="D43" s="3"/>
      <c r="E43" s="121">
        <v>37.222222222222221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170804130071</v>
      </c>
      <c r="C44" s="121">
        <v>30</v>
      </c>
      <c r="D44" s="3"/>
      <c r="E44" s="121">
        <v>27.777777777777779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170804130075</v>
      </c>
      <c r="C45" s="121">
        <v>42.5</v>
      </c>
      <c r="D45" s="3"/>
      <c r="E45" s="121">
        <v>35.555555555555557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170804130076</v>
      </c>
      <c r="C46" s="121">
        <v>36.666666666666664</v>
      </c>
      <c r="D46" s="3"/>
      <c r="E46" s="121">
        <v>36.111111111111114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170804130077</v>
      </c>
      <c r="C47" s="121">
        <v>30.833333333333332</v>
      </c>
      <c r="D47" s="3"/>
      <c r="E47" s="121">
        <v>35.555555555555557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170804130078</v>
      </c>
      <c r="C48" s="121">
        <v>26.666666666666668</v>
      </c>
      <c r="D48" s="3"/>
      <c r="E48" s="121">
        <v>35.555555555555557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170804130079</v>
      </c>
      <c r="C49" s="121">
        <v>40.833333333333336</v>
      </c>
      <c r="D49" s="3"/>
      <c r="E49" s="121">
        <v>35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170804130080</v>
      </c>
      <c r="C50" s="121">
        <v>25.833333333333332</v>
      </c>
      <c r="D50" s="3"/>
      <c r="E50" s="121">
        <v>32.222222222222221</v>
      </c>
      <c r="F50" s="49"/>
    </row>
    <row r="51" spans="1:22" ht="24.95" customHeight="1" x14ac:dyDescent="0.25">
      <c r="A51" s="2">
        <v>41</v>
      </c>
      <c r="B51" s="4">
        <v>170804130081</v>
      </c>
      <c r="C51" s="121">
        <v>37.5</v>
      </c>
      <c r="D51" s="3"/>
      <c r="E51" s="121">
        <v>36.111111111111114</v>
      </c>
      <c r="F51" s="49"/>
    </row>
    <row r="52" spans="1:22" ht="24.95" customHeight="1" x14ac:dyDescent="0.25">
      <c r="A52" s="2">
        <v>42</v>
      </c>
      <c r="B52" s="4">
        <v>170804130082</v>
      </c>
      <c r="C52" s="121">
        <v>30.833333333333332</v>
      </c>
      <c r="D52" s="112"/>
      <c r="E52" s="121">
        <v>34.444444444444443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170804130083</v>
      </c>
      <c r="C53" s="121">
        <v>39.166666666666664</v>
      </c>
      <c r="D53" s="112"/>
      <c r="E53" s="121">
        <v>38.333333333333336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170804130084</v>
      </c>
      <c r="C54" s="121">
        <v>40.833333333333336</v>
      </c>
      <c r="D54" s="3"/>
      <c r="E54" s="121">
        <v>36.666666666666664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170804130085</v>
      </c>
      <c r="C55" s="121">
        <v>39.166666666666664</v>
      </c>
      <c r="D55" s="3"/>
      <c r="E55" s="121">
        <v>36.111111111111114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170804130089</v>
      </c>
      <c r="C56" s="121">
        <v>35.833333333333336</v>
      </c>
      <c r="D56" s="3"/>
      <c r="E56" s="121">
        <v>36.666666666666664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170804130090</v>
      </c>
      <c r="C57" s="121">
        <v>38.333333333333336</v>
      </c>
      <c r="D57" s="3"/>
      <c r="E57" s="121">
        <v>27.777777777777779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170804130091</v>
      </c>
      <c r="C58" s="121">
        <v>24.166666666666668</v>
      </c>
      <c r="D58" s="3"/>
      <c r="E58" s="121">
        <v>37.222222222222221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170804130092</v>
      </c>
      <c r="C59" s="121">
        <v>42.5</v>
      </c>
      <c r="D59" s="3"/>
      <c r="E59" s="121">
        <v>39.444444444444443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170804130093</v>
      </c>
      <c r="C60" s="121">
        <v>25</v>
      </c>
      <c r="D60" s="3"/>
      <c r="E60" s="121">
        <v>23.333333333333332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170804130094</v>
      </c>
      <c r="C61" s="121">
        <v>35</v>
      </c>
      <c r="D61" s="3"/>
      <c r="E61" s="121">
        <v>29.444444444444443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170804130096</v>
      </c>
      <c r="C62" s="121">
        <v>15</v>
      </c>
      <c r="D62" s="3"/>
      <c r="E62" s="121">
        <v>16.111111111111111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170804130097</v>
      </c>
      <c r="C63" s="121">
        <v>39.166666666666664</v>
      </c>
      <c r="D63" s="3"/>
      <c r="E63" s="121">
        <v>35.555555555555557</v>
      </c>
      <c r="F63" s="49"/>
    </row>
    <row r="64" spans="1:22" ht="24.95" customHeight="1" x14ac:dyDescent="0.25">
      <c r="A64" s="2">
        <v>54</v>
      </c>
      <c r="B64" s="4">
        <v>170804130101</v>
      </c>
      <c r="C64" s="121">
        <v>16.666666666666668</v>
      </c>
      <c r="D64" s="3"/>
      <c r="E64" s="121">
        <v>17.222222222222221</v>
      </c>
      <c r="F64" s="49"/>
    </row>
    <row r="65" spans="1:9" ht="24.95" customHeight="1" x14ac:dyDescent="0.25">
      <c r="A65" s="2">
        <v>55</v>
      </c>
      <c r="B65" s="4">
        <v>170804130102</v>
      </c>
      <c r="C65" s="121">
        <v>35</v>
      </c>
      <c r="D65" s="3"/>
      <c r="E65" s="121">
        <v>34.444444444444443</v>
      </c>
      <c r="F65" s="49"/>
    </row>
    <row r="66" spans="1:9" ht="24.95" customHeight="1" x14ac:dyDescent="0.25">
      <c r="A66" s="2">
        <v>56</v>
      </c>
      <c r="B66" s="4">
        <v>170804130103</v>
      </c>
      <c r="C66" s="121">
        <v>34.166666666666664</v>
      </c>
      <c r="D66" s="3"/>
      <c r="E66" s="121">
        <v>35.555555555555557</v>
      </c>
      <c r="F66" s="49"/>
    </row>
    <row r="67" spans="1:9" ht="24.95" customHeight="1" x14ac:dyDescent="0.25">
      <c r="A67" s="2">
        <v>57</v>
      </c>
      <c r="B67" s="4">
        <v>170804130104</v>
      </c>
      <c r="C67" s="121">
        <v>40</v>
      </c>
      <c r="D67" s="3"/>
      <c r="E67" s="121">
        <v>36.666666666666664</v>
      </c>
      <c r="F67" s="49"/>
    </row>
    <row r="68" spans="1:9" ht="24.95" customHeight="1" x14ac:dyDescent="0.25">
      <c r="A68" s="2">
        <v>58</v>
      </c>
      <c r="B68" s="4">
        <v>170804130105</v>
      </c>
      <c r="C68" s="121">
        <v>30</v>
      </c>
      <c r="D68" s="3"/>
      <c r="E68" s="121">
        <v>34.444444444444443</v>
      </c>
      <c r="F68" s="49"/>
    </row>
    <row r="69" spans="1:9" ht="24.95" customHeight="1" x14ac:dyDescent="0.25">
      <c r="A69" s="2">
        <v>59</v>
      </c>
      <c r="B69" s="4">
        <v>170804130106</v>
      </c>
      <c r="C69" s="121">
        <v>45.833333333333336</v>
      </c>
      <c r="D69" s="3"/>
      <c r="E69" s="121">
        <v>36.666666666666664</v>
      </c>
      <c r="F69" s="49"/>
    </row>
    <row r="70" spans="1:9" ht="24.95" customHeight="1" x14ac:dyDescent="0.25">
      <c r="A70" s="2">
        <v>60</v>
      </c>
      <c r="B70" s="4">
        <v>170804130107</v>
      </c>
      <c r="C70" s="121">
        <v>38.333333333333336</v>
      </c>
      <c r="D70" s="3"/>
      <c r="E70" s="121">
        <v>36.666666666666664</v>
      </c>
      <c r="F70" s="49"/>
    </row>
    <row r="71" spans="1:9" ht="24.95" customHeight="1" x14ac:dyDescent="0.25">
      <c r="A71" s="2">
        <v>61</v>
      </c>
      <c r="B71" s="4">
        <v>170804130108</v>
      </c>
      <c r="C71" s="121">
        <v>40.833333333333336</v>
      </c>
      <c r="D71" s="3"/>
      <c r="E71" s="121">
        <v>33.888888888888886</v>
      </c>
      <c r="F71" s="49"/>
    </row>
    <row r="72" spans="1:9" ht="24.95" customHeight="1" x14ac:dyDescent="0.25">
      <c r="A72" s="2">
        <v>62</v>
      </c>
      <c r="B72" s="4">
        <v>170804130109</v>
      </c>
      <c r="C72" s="121">
        <v>32.5</v>
      </c>
      <c r="D72" s="3"/>
      <c r="E72" s="121">
        <v>23.888888888888889</v>
      </c>
      <c r="F72" s="49"/>
    </row>
    <row r="73" spans="1:9" ht="24.95" customHeight="1" x14ac:dyDescent="0.25">
      <c r="A73" s="2">
        <v>63</v>
      </c>
      <c r="B73" s="4">
        <v>170804130110</v>
      </c>
      <c r="C73" s="121">
        <v>35.833333333333336</v>
      </c>
      <c r="D73" s="3"/>
      <c r="E73" s="121">
        <v>35.555555555555557</v>
      </c>
      <c r="F73" s="49"/>
    </row>
    <row r="74" spans="1:9" ht="24.95" customHeight="1" x14ac:dyDescent="0.25">
      <c r="A74" s="2">
        <v>64</v>
      </c>
      <c r="B74" s="4">
        <v>170804130112</v>
      </c>
      <c r="C74" s="121">
        <v>38.333333333333336</v>
      </c>
      <c r="D74" s="3"/>
      <c r="E74" s="121">
        <v>38.888888888888886</v>
      </c>
      <c r="F74" s="49"/>
    </row>
    <row r="75" spans="1:9" ht="24.95" customHeight="1" x14ac:dyDescent="0.25">
      <c r="A75" s="2">
        <v>65</v>
      </c>
      <c r="B75" s="4">
        <v>170804130113</v>
      </c>
      <c r="C75" s="121">
        <v>39.166666666666664</v>
      </c>
      <c r="D75" s="3"/>
      <c r="E75" s="121">
        <v>39.444444444444443</v>
      </c>
      <c r="F75" s="49"/>
    </row>
    <row r="76" spans="1:9" ht="24.95" customHeight="1" x14ac:dyDescent="0.25">
      <c r="A76" s="2">
        <v>66</v>
      </c>
      <c r="B76" s="4" t="s">
        <v>0</v>
      </c>
      <c r="C76" s="121">
        <v>40</v>
      </c>
      <c r="D76" s="3"/>
      <c r="E76" s="121">
        <v>37.222222222222221</v>
      </c>
      <c r="F76" s="49"/>
    </row>
    <row r="77" spans="1:9" ht="24.95" customHeight="1" x14ac:dyDescent="0.25">
      <c r="A77" s="2">
        <v>67</v>
      </c>
      <c r="B77" s="4">
        <v>170804130118</v>
      </c>
      <c r="C77" s="121">
        <v>43.333333333333336</v>
      </c>
      <c r="D77" s="3"/>
      <c r="E77" s="121">
        <v>35</v>
      </c>
      <c r="F77" s="49"/>
    </row>
    <row r="78" spans="1:9" ht="24.95" customHeight="1" x14ac:dyDescent="0.25">
      <c r="A78" s="2">
        <v>68</v>
      </c>
      <c r="B78" s="4">
        <v>170804130119</v>
      </c>
      <c r="C78" s="121">
        <v>34.166666666666664</v>
      </c>
      <c r="D78" s="3"/>
      <c r="E78" s="121">
        <v>36.111111111111114</v>
      </c>
      <c r="F78" s="49"/>
    </row>
    <row r="79" spans="1:9" ht="24.95" customHeight="1" x14ac:dyDescent="0.25">
      <c r="A79" s="2">
        <v>69</v>
      </c>
      <c r="B79" s="4">
        <v>170804130120</v>
      </c>
      <c r="C79" s="121">
        <v>43.333333333333336</v>
      </c>
      <c r="D79" s="3"/>
      <c r="E79" s="121">
        <v>36.666666666666664</v>
      </c>
      <c r="F79" s="49"/>
      <c r="G79" s="5"/>
    </row>
    <row r="80" spans="1:9" ht="24.95" customHeight="1" x14ac:dyDescent="0.25">
      <c r="A80" s="2">
        <v>70</v>
      </c>
      <c r="B80" s="4">
        <v>170804130125</v>
      </c>
      <c r="C80" s="121">
        <v>40.833333333333336</v>
      </c>
      <c r="D80" s="112"/>
      <c r="E80" s="121">
        <v>40.555555555555557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170804130126</v>
      </c>
      <c r="C81" s="121">
        <v>35</v>
      </c>
      <c r="D81" s="112"/>
      <c r="E81" s="121">
        <v>40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170804130127</v>
      </c>
      <c r="C82" s="121">
        <v>41.666666666666664</v>
      </c>
      <c r="D82" s="3"/>
      <c r="E82" s="121">
        <v>34.444444444444443</v>
      </c>
      <c r="F82" s="49"/>
      <c r="G82" s="5"/>
      <c r="H82"/>
      <c r="I82"/>
    </row>
    <row r="83" spans="1:23" x14ac:dyDescent="0.25">
      <c r="A83" s="2">
        <v>73</v>
      </c>
      <c r="B83" s="4">
        <v>170804130128</v>
      </c>
      <c r="C83" s="121">
        <v>39.166666666666664</v>
      </c>
      <c r="D83" s="5"/>
      <c r="E83" s="121">
        <v>37.222222222222221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170804130133</v>
      </c>
      <c r="C84" s="121">
        <v>38.333333333333336</v>
      </c>
      <c r="D84" s="115"/>
      <c r="E84" s="121">
        <v>35.555555555555557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170804130134</v>
      </c>
      <c r="C85" s="121">
        <v>35</v>
      </c>
      <c r="D85" s="5"/>
      <c r="E85" s="121">
        <v>35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170804130135</v>
      </c>
      <c r="C86" s="121">
        <v>31.666666666666668</v>
      </c>
      <c r="D86" s="116"/>
      <c r="E86" s="121">
        <v>35.555555555555557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170804130136</v>
      </c>
      <c r="C87" s="121">
        <v>31.666666666666668</v>
      </c>
      <c r="D87" s="5"/>
      <c r="E87" s="121">
        <v>23.333333333333332</v>
      </c>
      <c r="F87" s="5"/>
      <c r="G87" s="5"/>
      <c r="H87"/>
      <c r="I87"/>
    </row>
    <row r="88" spans="1:23" x14ac:dyDescent="0.25">
      <c r="A88" s="2">
        <v>78</v>
      </c>
      <c r="B88" s="4">
        <v>170804130137</v>
      </c>
      <c r="C88" s="121">
        <v>34.166666666666664</v>
      </c>
      <c r="D88" s="5"/>
      <c r="E88" s="121">
        <v>36.111111111111114</v>
      </c>
      <c r="F88" s="5"/>
      <c r="G88" s="5"/>
      <c r="H88"/>
      <c r="I88"/>
    </row>
    <row r="89" spans="1:23" x14ac:dyDescent="0.25">
      <c r="A89" s="2">
        <v>79</v>
      </c>
      <c r="B89" s="4">
        <v>170804130140</v>
      </c>
      <c r="C89" s="121">
        <v>38.333333333333336</v>
      </c>
      <c r="D89" s="5"/>
      <c r="E89" s="121">
        <v>39.444444444444443</v>
      </c>
      <c r="F89" s="5"/>
      <c r="G89" s="5"/>
      <c r="H89"/>
      <c r="I89"/>
    </row>
    <row r="90" spans="1:23" x14ac:dyDescent="0.25">
      <c r="A90" s="2">
        <v>80</v>
      </c>
      <c r="B90" s="4">
        <v>170804130142</v>
      </c>
      <c r="C90" s="121">
        <v>37.5</v>
      </c>
      <c r="D90" s="5"/>
      <c r="E90" s="121">
        <v>33.888888888888886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170804130143</v>
      </c>
      <c r="C91" s="121">
        <v>39.166666666666664</v>
      </c>
      <c r="D91" s="5"/>
      <c r="E91" s="121">
        <v>42.222222222222221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170804130144</v>
      </c>
      <c r="C92" s="121">
        <v>33.333333333333336</v>
      </c>
      <c r="D92" s="5"/>
      <c r="E92" s="121">
        <v>37.222222222222221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170804130145</v>
      </c>
      <c r="C93" s="121">
        <v>38.333333333333336</v>
      </c>
      <c r="D93" s="5"/>
      <c r="E93" s="121">
        <v>37.777777777777779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170804130146</v>
      </c>
      <c r="C94" s="121">
        <v>35.833333333333336</v>
      </c>
      <c r="D94" s="5"/>
      <c r="E94" s="121">
        <v>33.333333333333336</v>
      </c>
      <c r="F94" s="5"/>
      <c r="G94" s="5"/>
      <c r="H94"/>
      <c r="I94"/>
    </row>
    <row r="95" spans="1:23" x14ac:dyDescent="0.25">
      <c r="A95" s="2">
        <v>85</v>
      </c>
      <c r="B95" s="4">
        <v>170804130147</v>
      </c>
      <c r="C95" s="121">
        <v>35.833333333333336</v>
      </c>
      <c r="D95" s="5"/>
      <c r="E95" s="121">
        <v>34.444444444444443</v>
      </c>
      <c r="F95" s="5"/>
      <c r="G95" s="5"/>
      <c r="H95"/>
      <c r="I95"/>
    </row>
    <row r="96" spans="1:23" x14ac:dyDescent="0.25">
      <c r="A96" s="2">
        <v>86</v>
      </c>
      <c r="B96" s="4">
        <v>170804130149</v>
      </c>
      <c r="C96" s="121">
        <v>33.333333333333336</v>
      </c>
      <c r="D96" s="5"/>
      <c r="E96" s="121">
        <v>28.888888888888889</v>
      </c>
      <c r="F96" s="5"/>
      <c r="G96" s="5"/>
      <c r="H96"/>
      <c r="I96"/>
    </row>
    <row r="97" spans="1:23" x14ac:dyDescent="0.25">
      <c r="A97" s="2">
        <v>87</v>
      </c>
      <c r="B97" s="4">
        <v>170804130150</v>
      </c>
      <c r="C97" s="121">
        <v>38.333333333333336</v>
      </c>
      <c r="D97" s="5"/>
      <c r="E97" s="121">
        <v>34.444444444444443</v>
      </c>
      <c r="F97" s="5"/>
      <c r="G97" s="5"/>
      <c r="H97"/>
      <c r="I97"/>
    </row>
    <row r="98" spans="1:23" x14ac:dyDescent="0.25">
      <c r="A98" s="2">
        <v>88</v>
      </c>
      <c r="B98" s="4">
        <v>170804130151</v>
      </c>
      <c r="C98" s="121">
        <v>35</v>
      </c>
      <c r="D98" s="5"/>
      <c r="E98" s="121">
        <v>37.222222222222221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170804130152</v>
      </c>
      <c r="C99" s="121">
        <v>39.166666666666664</v>
      </c>
      <c r="D99" s="5"/>
      <c r="E99" s="121">
        <v>36.666666666666664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170804130154</v>
      </c>
      <c r="C100" s="121">
        <v>38.333333333333336</v>
      </c>
      <c r="D100" s="5"/>
      <c r="E100" s="121">
        <v>35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170804130155</v>
      </c>
      <c r="C101" s="121">
        <v>35.833333333333336</v>
      </c>
      <c r="D101" s="5"/>
      <c r="E101" s="121">
        <v>35.555555555555557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170804130157</v>
      </c>
      <c r="C102" s="121">
        <v>41.666666666666664</v>
      </c>
      <c r="D102" s="5"/>
      <c r="E102" s="121">
        <v>38.333333333333336</v>
      </c>
      <c r="F102" s="5"/>
      <c r="G102" s="5"/>
      <c r="H102"/>
      <c r="I102"/>
    </row>
    <row r="103" spans="1:23" x14ac:dyDescent="0.25">
      <c r="A103" s="2">
        <v>93</v>
      </c>
      <c r="B103" s="4">
        <v>170804130161</v>
      </c>
      <c r="C103" s="121">
        <v>38.333333333333336</v>
      </c>
      <c r="E103" s="121">
        <v>33.333333333333336</v>
      </c>
      <c r="G103" s="5"/>
      <c r="H103"/>
      <c r="I103"/>
    </row>
    <row r="104" spans="1:23" x14ac:dyDescent="0.25">
      <c r="A104" s="2">
        <v>94</v>
      </c>
      <c r="B104" s="4">
        <v>170804130162</v>
      </c>
      <c r="C104" s="121">
        <v>41.666666666666664</v>
      </c>
      <c r="E104" s="121">
        <v>38.888888888888886</v>
      </c>
      <c r="H104"/>
      <c r="I104"/>
    </row>
    <row r="105" spans="1:23" x14ac:dyDescent="0.25">
      <c r="A105" s="2">
        <v>95</v>
      </c>
      <c r="B105" s="4">
        <v>170804130163</v>
      </c>
      <c r="C105" s="121">
        <v>43.333333333333336</v>
      </c>
      <c r="E105" s="121">
        <v>37.222222222222221</v>
      </c>
    </row>
    <row r="106" spans="1:23" x14ac:dyDescent="0.25">
      <c r="A106" s="2">
        <v>96</v>
      </c>
      <c r="B106" s="4">
        <v>170804130166</v>
      </c>
      <c r="C106" s="121">
        <v>8.3333333333333339</v>
      </c>
      <c r="E106" s="121">
        <v>17.222222222222221</v>
      </c>
    </row>
    <row r="107" spans="1:23" x14ac:dyDescent="0.25">
      <c r="A107" s="2">
        <v>97</v>
      </c>
      <c r="B107" s="4">
        <v>170804130168</v>
      </c>
      <c r="C107" s="121">
        <v>42.5</v>
      </c>
      <c r="E107" s="121">
        <v>36.111111111111114</v>
      </c>
    </row>
    <row r="108" spans="1:23" x14ac:dyDescent="0.25">
      <c r="A108" s="2">
        <v>98</v>
      </c>
      <c r="B108" s="4">
        <v>170804130169</v>
      </c>
      <c r="C108" s="121">
        <v>39.166666666666664</v>
      </c>
      <c r="E108" s="121">
        <v>36.666666666666664</v>
      </c>
    </row>
    <row r="109" spans="1:23" x14ac:dyDescent="0.25">
      <c r="A109" s="2">
        <v>99</v>
      </c>
      <c r="B109" s="4">
        <v>170804130171</v>
      </c>
      <c r="C109" s="121">
        <v>32.5</v>
      </c>
      <c r="E109" s="121">
        <v>18.888888888888889</v>
      </c>
    </row>
    <row r="110" spans="1:23" x14ac:dyDescent="0.25">
      <c r="A110" s="2">
        <v>100</v>
      </c>
      <c r="B110" s="4">
        <v>170804130172</v>
      </c>
      <c r="C110" s="121">
        <v>39.166666666666664</v>
      </c>
      <c r="E110" s="121">
        <v>35.555555555555557</v>
      </c>
    </row>
    <row r="111" spans="1:23" x14ac:dyDescent="0.25">
      <c r="A111" s="2">
        <v>101</v>
      </c>
      <c r="B111" s="4">
        <v>170804130173</v>
      </c>
      <c r="C111" s="121">
        <v>35</v>
      </c>
      <c r="E111" s="121">
        <v>32.222222222222221</v>
      </c>
    </row>
    <row r="112" spans="1:23" x14ac:dyDescent="0.25">
      <c r="A112" s="2">
        <v>102</v>
      </c>
      <c r="B112" s="4">
        <v>170804130174</v>
      </c>
      <c r="C112" s="121">
        <v>37.5</v>
      </c>
      <c r="E112" s="121">
        <v>35.555555555555557</v>
      </c>
    </row>
    <row r="113" spans="1:5" x14ac:dyDescent="0.25">
      <c r="A113" s="2">
        <v>103</v>
      </c>
      <c r="B113" s="4">
        <v>170804130176</v>
      </c>
      <c r="C113" s="121">
        <v>37.5</v>
      </c>
      <c r="E113" s="121">
        <v>38.333333333333336</v>
      </c>
    </row>
    <row r="114" spans="1:5" x14ac:dyDescent="0.25">
      <c r="A114" s="2">
        <v>104</v>
      </c>
      <c r="B114" s="4">
        <v>170804130177</v>
      </c>
      <c r="C114" s="121">
        <v>40</v>
      </c>
      <c r="E114" s="121">
        <v>39.444444444444443</v>
      </c>
    </row>
    <row r="115" spans="1:5" x14ac:dyDescent="0.25">
      <c r="A115" s="2">
        <v>105</v>
      </c>
      <c r="B115" s="4">
        <v>170804130178</v>
      </c>
      <c r="C115" s="121">
        <v>36.666666666666664</v>
      </c>
      <c r="E115" s="121">
        <v>33.333333333333336</v>
      </c>
    </row>
    <row r="116" spans="1:5" x14ac:dyDescent="0.25">
      <c r="A116" s="2">
        <v>106</v>
      </c>
      <c r="B116" s="4">
        <v>170804130180</v>
      </c>
      <c r="C116" s="121">
        <v>35.833333333333336</v>
      </c>
      <c r="E116" s="121">
        <v>35</v>
      </c>
    </row>
    <row r="117" spans="1:5" x14ac:dyDescent="0.25">
      <c r="A117" s="2">
        <v>107</v>
      </c>
      <c r="B117" s="4">
        <v>170804130181</v>
      </c>
      <c r="C117" s="121">
        <v>40.833333333333336</v>
      </c>
      <c r="E117" s="121">
        <v>36.111111111111114</v>
      </c>
    </row>
    <row r="118" spans="1:5" x14ac:dyDescent="0.25">
      <c r="A118" s="2">
        <v>108</v>
      </c>
      <c r="B118" s="4">
        <v>170804130183</v>
      </c>
      <c r="C118" s="121">
        <v>34.166666666666664</v>
      </c>
      <c r="E118" s="121">
        <v>38.888888888888886</v>
      </c>
    </row>
    <row r="119" spans="1:5" x14ac:dyDescent="0.25">
      <c r="A119" s="2">
        <v>109</v>
      </c>
      <c r="B119" s="4">
        <v>170804130185</v>
      </c>
      <c r="C119" s="121">
        <v>37.5</v>
      </c>
      <c r="E119" s="121">
        <v>36.666666666666664</v>
      </c>
    </row>
    <row r="120" spans="1:5" x14ac:dyDescent="0.25">
      <c r="A120" s="2">
        <v>110</v>
      </c>
      <c r="B120" s="4">
        <v>170804130186</v>
      </c>
      <c r="C120" s="121">
        <v>40.833333333333336</v>
      </c>
      <c r="E120" s="121">
        <v>32.222222222222221</v>
      </c>
    </row>
    <row r="121" spans="1:5" x14ac:dyDescent="0.25">
      <c r="A121" s="2">
        <v>111</v>
      </c>
      <c r="B121" s="4">
        <v>170804130187</v>
      </c>
      <c r="C121" s="121">
        <v>34.166666666666664</v>
      </c>
      <c r="E121" s="121">
        <v>29.444444444444443</v>
      </c>
    </row>
    <row r="122" spans="1:5" x14ac:dyDescent="0.25">
      <c r="A122" s="2">
        <v>112</v>
      </c>
      <c r="B122" s="4">
        <v>170804130188</v>
      </c>
      <c r="C122" s="121">
        <v>34.166666666666664</v>
      </c>
      <c r="E122" s="121">
        <v>35</v>
      </c>
    </row>
    <row r="123" spans="1:5" x14ac:dyDescent="0.25">
      <c r="A123" s="2">
        <v>113</v>
      </c>
      <c r="B123" s="4">
        <v>170804130191</v>
      </c>
      <c r="C123" s="121">
        <v>40.833333333333336</v>
      </c>
      <c r="E123" s="121">
        <v>36.666666666666664</v>
      </c>
    </row>
    <row r="124" spans="1:5" x14ac:dyDescent="0.25">
      <c r="A124" s="2">
        <v>114</v>
      </c>
      <c r="B124" s="4">
        <v>170804130195</v>
      </c>
      <c r="C124" s="121">
        <v>40.833333333333336</v>
      </c>
      <c r="E124" s="121">
        <v>37.222222222222221</v>
      </c>
    </row>
    <row r="125" spans="1:5" x14ac:dyDescent="0.25">
      <c r="A125" s="2">
        <v>115</v>
      </c>
      <c r="B125" s="4">
        <v>170804130196</v>
      </c>
      <c r="C125" s="121">
        <v>38.333333333333336</v>
      </c>
      <c r="E125" s="121">
        <v>33.333333333333336</v>
      </c>
    </row>
    <row r="126" spans="1:5" x14ac:dyDescent="0.25">
      <c r="A126" s="2">
        <v>116</v>
      </c>
      <c r="B126" s="4">
        <v>170804130197</v>
      </c>
      <c r="C126" s="121">
        <v>32.5</v>
      </c>
      <c r="E126" s="121">
        <v>30.555555555555557</v>
      </c>
    </row>
    <row r="127" spans="1:5" x14ac:dyDescent="0.25">
      <c r="A127" s="2">
        <v>117</v>
      </c>
      <c r="B127" s="4">
        <v>170804130198</v>
      </c>
      <c r="C127" s="121">
        <v>31.666666666666668</v>
      </c>
      <c r="E127" s="121">
        <v>31.666666666666668</v>
      </c>
    </row>
    <row r="128" spans="1:5" x14ac:dyDescent="0.25">
      <c r="A128" s="2">
        <v>118</v>
      </c>
      <c r="B128" s="4">
        <v>170804130200</v>
      </c>
      <c r="C128" s="121">
        <v>40.833333333333336</v>
      </c>
      <c r="E128" s="121">
        <v>37.777777777777779</v>
      </c>
    </row>
    <row r="129" spans="1:5" x14ac:dyDescent="0.25">
      <c r="A129" s="2">
        <v>119</v>
      </c>
      <c r="B129" s="4">
        <v>170804130202</v>
      </c>
      <c r="C129" s="121">
        <v>40</v>
      </c>
      <c r="E129" s="121">
        <v>38.888888888888886</v>
      </c>
    </row>
    <row r="130" spans="1:5" x14ac:dyDescent="0.25">
      <c r="A130" s="2">
        <v>120</v>
      </c>
      <c r="B130" s="4">
        <v>170804130203</v>
      </c>
      <c r="C130" s="121">
        <v>40.833333333333336</v>
      </c>
      <c r="E130" s="121">
        <v>37.777777777777779</v>
      </c>
    </row>
    <row r="131" spans="1:5" x14ac:dyDescent="0.25">
      <c r="A131" s="2">
        <v>121</v>
      </c>
      <c r="B131" s="4">
        <v>170804130204</v>
      </c>
      <c r="C131" s="121">
        <v>37.5</v>
      </c>
      <c r="E131" s="121">
        <v>36.111111111111114</v>
      </c>
    </row>
    <row r="132" spans="1:5" x14ac:dyDescent="0.25">
      <c r="A132" s="2">
        <v>122</v>
      </c>
      <c r="B132" s="4">
        <v>170804130205</v>
      </c>
      <c r="C132" s="121">
        <v>35</v>
      </c>
      <c r="E132" s="121">
        <v>33.333333333333336</v>
      </c>
    </row>
    <row r="133" spans="1:5" x14ac:dyDescent="0.25">
      <c r="A133" s="2">
        <v>123</v>
      </c>
      <c r="B133" s="4">
        <v>170804130206</v>
      </c>
      <c r="C133" s="121">
        <v>39.166666666666664</v>
      </c>
      <c r="E133" s="121">
        <v>34.444444444444443</v>
      </c>
    </row>
    <row r="134" spans="1:5" x14ac:dyDescent="0.25">
      <c r="A134" s="2">
        <v>124</v>
      </c>
      <c r="B134" s="4">
        <v>170804130207</v>
      </c>
      <c r="C134" s="121">
        <v>40</v>
      </c>
      <c r="E134" s="121">
        <v>36.666666666666664</v>
      </c>
    </row>
    <row r="135" spans="1:5" x14ac:dyDescent="0.25">
      <c r="A135" s="2">
        <v>125</v>
      </c>
      <c r="B135" s="4">
        <v>170804130208</v>
      </c>
      <c r="C135" s="121">
        <v>33.333333333333336</v>
      </c>
      <c r="E135" s="121">
        <v>38.888888888888886</v>
      </c>
    </row>
    <row r="136" spans="1:5" x14ac:dyDescent="0.25">
      <c r="A136" s="2">
        <v>126</v>
      </c>
      <c r="B136" s="4">
        <v>170804130209</v>
      </c>
      <c r="C136" s="121">
        <v>40.833333333333336</v>
      </c>
      <c r="E136" s="121">
        <v>41.666666666666664</v>
      </c>
    </row>
    <row r="137" spans="1:5" x14ac:dyDescent="0.25">
      <c r="A137" s="2">
        <v>127</v>
      </c>
      <c r="B137" s="4">
        <v>170804130211</v>
      </c>
      <c r="C137" s="121">
        <v>41.666666666666664</v>
      </c>
      <c r="E137" s="121">
        <v>41.111111111111114</v>
      </c>
    </row>
    <row r="138" spans="1:5" x14ac:dyDescent="0.25">
      <c r="A138" s="2">
        <v>128</v>
      </c>
      <c r="B138" s="4">
        <v>170804130212</v>
      </c>
      <c r="C138" s="121">
        <v>38.333333333333336</v>
      </c>
      <c r="E138" s="121">
        <v>36.666666666666664</v>
      </c>
    </row>
    <row r="139" spans="1:5" x14ac:dyDescent="0.25">
      <c r="A139" s="2">
        <v>129</v>
      </c>
      <c r="B139" s="4">
        <v>170804130213</v>
      </c>
      <c r="C139" s="121">
        <v>36.666666666666664</v>
      </c>
      <c r="E139" s="121">
        <v>33.333333333333336</v>
      </c>
    </row>
    <row r="140" spans="1:5" x14ac:dyDescent="0.25">
      <c r="A140" s="2">
        <v>130</v>
      </c>
      <c r="B140" s="4">
        <v>170804130214</v>
      </c>
      <c r="C140" s="121">
        <v>39.166666666666664</v>
      </c>
      <c r="E140" s="121">
        <v>38.333333333333336</v>
      </c>
    </row>
    <row r="141" spans="1:5" x14ac:dyDescent="0.25">
      <c r="A141" s="2">
        <v>131</v>
      </c>
      <c r="B141" s="4">
        <v>170804130216</v>
      </c>
      <c r="C141" s="121">
        <v>36.666666666666664</v>
      </c>
      <c r="E141" s="121">
        <v>36.666666666666664</v>
      </c>
    </row>
    <row r="142" spans="1:5" x14ac:dyDescent="0.25">
      <c r="A142" s="2">
        <v>132</v>
      </c>
      <c r="B142" s="4">
        <v>170804130217</v>
      </c>
      <c r="C142" s="121">
        <v>40.833333333333336</v>
      </c>
      <c r="E142" s="121">
        <v>37.777777777777779</v>
      </c>
    </row>
    <row r="143" spans="1:5" x14ac:dyDescent="0.25">
      <c r="A143" s="2">
        <v>133</v>
      </c>
      <c r="B143" s="4">
        <v>170804130218</v>
      </c>
      <c r="C143" s="121">
        <v>40</v>
      </c>
      <c r="E143" s="121">
        <v>36.666666666666664</v>
      </c>
    </row>
    <row r="144" spans="1:5" x14ac:dyDescent="0.25">
      <c r="A144" s="2">
        <v>134</v>
      </c>
      <c r="B144" s="4">
        <v>170804130220</v>
      </c>
      <c r="C144" s="121">
        <v>38.333333333333336</v>
      </c>
      <c r="E144" s="121">
        <v>32.777777777777779</v>
      </c>
    </row>
    <row r="145" spans="1:5" x14ac:dyDescent="0.25">
      <c r="A145" s="2">
        <v>135</v>
      </c>
      <c r="B145" s="4">
        <v>170804130221</v>
      </c>
      <c r="C145" s="121">
        <v>39.166666666666664</v>
      </c>
      <c r="E145" s="121">
        <v>38.333333333333336</v>
      </c>
    </row>
    <row r="146" spans="1:5" x14ac:dyDescent="0.25">
      <c r="A146" s="2">
        <v>136</v>
      </c>
      <c r="B146" s="4">
        <v>170804130222</v>
      </c>
      <c r="C146" s="121">
        <v>37.5</v>
      </c>
      <c r="E146" s="121">
        <v>35.555555555555557</v>
      </c>
    </row>
    <row r="147" spans="1:5" x14ac:dyDescent="0.25">
      <c r="A147" s="2">
        <v>137</v>
      </c>
      <c r="B147" s="4">
        <v>170804130223</v>
      </c>
      <c r="C147" s="121">
        <v>41.666666666666664</v>
      </c>
      <c r="E147" s="121">
        <v>37.222222222222221</v>
      </c>
    </row>
    <row r="148" spans="1:5" x14ac:dyDescent="0.25">
      <c r="A148" s="2">
        <v>138</v>
      </c>
      <c r="B148" s="4">
        <v>170804130224</v>
      </c>
      <c r="C148" s="121">
        <v>37.5</v>
      </c>
      <c r="E148" s="121">
        <v>37.777777777777779</v>
      </c>
    </row>
    <row r="149" spans="1:5" x14ac:dyDescent="0.25">
      <c r="A149" s="2">
        <v>139</v>
      </c>
      <c r="B149" s="4">
        <v>170804130226</v>
      </c>
      <c r="C149" s="121">
        <v>34.166666666666664</v>
      </c>
      <c r="E149" s="121">
        <v>30</v>
      </c>
    </row>
    <row r="150" spans="1:5" x14ac:dyDescent="0.25">
      <c r="A150" s="2">
        <v>140</v>
      </c>
      <c r="B150" s="4">
        <v>170804130286</v>
      </c>
      <c r="C150" s="121">
        <v>40.833333333333336</v>
      </c>
      <c r="E150" s="121">
        <v>38.333333333333336</v>
      </c>
    </row>
    <row r="151" spans="1:5" x14ac:dyDescent="0.25">
      <c r="B151" s="4"/>
      <c r="C151" s="121"/>
      <c r="E151" s="121"/>
    </row>
    <row r="152" spans="1:5" x14ac:dyDescent="0.25">
      <c r="B152" s="4"/>
      <c r="C152" s="121"/>
      <c r="E152" s="121"/>
    </row>
    <row r="153" spans="1:5" x14ac:dyDescent="0.25">
      <c r="B153" s="4"/>
      <c r="C153" s="121"/>
      <c r="E153" s="121"/>
    </row>
    <row r="154" spans="1:5" x14ac:dyDescent="0.25">
      <c r="B154" s="4"/>
      <c r="C154" s="121"/>
      <c r="E154" s="121"/>
    </row>
    <row r="155" spans="1:5" x14ac:dyDescent="0.25">
      <c r="B155" s="4"/>
      <c r="C155" s="121"/>
      <c r="E155" s="121"/>
    </row>
    <row r="156" spans="1:5" x14ac:dyDescent="0.25">
      <c r="B156" s="4"/>
      <c r="C156" s="121"/>
      <c r="E156" s="121"/>
    </row>
    <row r="157" spans="1:5" x14ac:dyDescent="0.25">
      <c r="B157" s="4"/>
      <c r="C157" s="121"/>
      <c r="E157" s="121"/>
    </row>
    <row r="158" spans="1:5" x14ac:dyDescent="0.25">
      <c r="B158" s="4"/>
      <c r="C158" s="121"/>
      <c r="E158" s="121"/>
    </row>
    <row r="159" spans="1:5" x14ac:dyDescent="0.25">
      <c r="B159" s="4"/>
      <c r="C159" s="121"/>
      <c r="E159" s="121"/>
    </row>
    <row r="160" spans="1:5" x14ac:dyDescent="0.25">
      <c r="B160" s="4"/>
      <c r="C160" s="121"/>
      <c r="E160" s="121"/>
    </row>
    <row r="161" spans="2:5" x14ac:dyDescent="0.25">
      <c r="B161" s="4"/>
      <c r="C161" s="121"/>
      <c r="E161" s="121"/>
    </row>
    <row r="162" spans="2:5" x14ac:dyDescent="0.25">
      <c r="B162" s="4"/>
      <c r="C162" s="121"/>
      <c r="E162" s="121"/>
    </row>
    <row r="163" spans="2:5" x14ac:dyDescent="0.25">
      <c r="B163" s="4"/>
      <c r="C163" s="121"/>
      <c r="E163" s="121"/>
    </row>
    <row r="164" spans="2:5" x14ac:dyDescent="0.25">
      <c r="B164" s="4"/>
      <c r="C164" s="121"/>
      <c r="E164" s="121"/>
    </row>
    <row r="165" spans="2:5" x14ac:dyDescent="0.25">
      <c r="B165" s="4"/>
      <c r="C165" s="121"/>
      <c r="E165" s="121"/>
    </row>
    <row r="166" spans="2:5" x14ac:dyDescent="0.25">
      <c r="B166" s="4"/>
      <c r="C166" s="121"/>
      <c r="E166" s="121"/>
    </row>
    <row r="167" spans="2:5" x14ac:dyDescent="0.25">
      <c r="B167" s="4"/>
      <c r="C167" s="121"/>
      <c r="E167" s="121"/>
    </row>
    <row r="168" spans="2:5" x14ac:dyDescent="0.25">
      <c r="B168" s="4"/>
      <c r="C168" s="121"/>
      <c r="E168" s="121"/>
    </row>
    <row r="169" spans="2:5" x14ac:dyDescent="0.25">
      <c r="B169" s="4"/>
      <c r="C169" s="121"/>
      <c r="E169" s="121"/>
    </row>
    <row r="170" spans="2:5" x14ac:dyDescent="0.25">
      <c r="B170" s="4"/>
      <c r="C170" s="121"/>
      <c r="E170" s="121"/>
    </row>
    <row r="171" spans="2:5" x14ac:dyDescent="0.25">
      <c r="B171" s="4"/>
      <c r="C171" s="121"/>
      <c r="E171" s="121"/>
    </row>
    <row r="172" spans="2:5" x14ac:dyDescent="0.25">
      <c r="B172" s="4"/>
      <c r="C172" s="121"/>
      <c r="E172" s="121"/>
    </row>
    <row r="173" spans="2:5" x14ac:dyDescent="0.25">
      <c r="B173" s="4"/>
      <c r="C173" s="121"/>
      <c r="E173" s="121"/>
    </row>
    <row r="174" spans="2:5" x14ac:dyDescent="0.25">
      <c r="B174" s="4"/>
      <c r="C174" s="121"/>
      <c r="E174" s="121"/>
    </row>
    <row r="175" spans="2:5" x14ac:dyDescent="0.25">
      <c r="B175" s="4"/>
      <c r="C175" s="121"/>
      <c r="E175" s="121"/>
    </row>
    <row r="176" spans="2:5" x14ac:dyDescent="0.25">
      <c r="B176" s="4"/>
      <c r="C176" s="121"/>
      <c r="E176" s="121"/>
    </row>
    <row r="177" spans="2:5" x14ac:dyDescent="0.25">
      <c r="B177" s="4"/>
      <c r="C177" s="121"/>
      <c r="E177" s="121"/>
    </row>
    <row r="178" spans="2:5" x14ac:dyDescent="0.25">
      <c r="B178" s="4"/>
      <c r="C178" s="121"/>
      <c r="E178" s="121"/>
    </row>
    <row r="179" spans="2:5" x14ac:dyDescent="0.25">
      <c r="B179" s="4"/>
      <c r="C179" s="121"/>
      <c r="E179" s="121"/>
    </row>
    <row r="180" spans="2:5" x14ac:dyDescent="0.25">
      <c r="B180" s="4"/>
      <c r="C180" s="121"/>
      <c r="E180" s="121"/>
    </row>
    <row r="181" spans="2:5" x14ac:dyDescent="0.25">
      <c r="B181" s="4"/>
      <c r="C181" s="121"/>
      <c r="E181" s="121"/>
    </row>
    <row r="182" spans="2:5" x14ac:dyDescent="0.25">
      <c r="B182" s="4"/>
      <c r="C182" s="121"/>
      <c r="E182" s="121"/>
    </row>
    <row r="183" spans="2:5" x14ac:dyDescent="0.25">
      <c r="B183" s="4"/>
      <c r="C183" s="121"/>
      <c r="E183" s="121"/>
    </row>
    <row r="184" spans="2:5" x14ac:dyDescent="0.25">
      <c r="B184" s="4"/>
      <c r="C184" s="121"/>
      <c r="E184" s="121"/>
    </row>
    <row r="185" spans="2:5" x14ac:dyDescent="0.25">
      <c r="B185" s="4"/>
      <c r="C185" s="121"/>
      <c r="E185" s="121"/>
    </row>
    <row r="186" spans="2:5" x14ac:dyDescent="0.25">
      <c r="B186" s="4"/>
      <c r="C186" s="121"/>
      <c r="E186" s="121"/>
    </row>
    <row r="187" spans="2:5" x14ac:dyDescent="0.25">
      <c r="B187" s="4"/>
      <c r="C187" s="121"/>
      <c r="E187" s="121"/>
    </row>
    <row r="188" spans="2:5" x14ac:dyDescent="0.25">
      <c r="B188" s="4"/>
      <c r="C188" s="121"/>
      <c r="E188" s="121"/>
    </row>
    <row r="189" spans="2:5" x14ac:dyDescent="0.25">
      <c r="B189" s="4"/>
      <c r="C189" s="121"/>
      <c r="E189" s="121"/>
    </row>
    <row r="190" spans="2:5" x14ac:dyDescent="0.25">
      <c r="B190" s="4"/>
      <c r="C190" s="121"/>
      <c r="E190" s="121"/>
    </row>
    <row r="191" spans="2:5" x14ac:dyDescent="0.25">
      <c r="B191" s="4"/>
      <c r="C191" s="121"/>
      <c r="E191" s="121"/>
    </row>
    <row r="192" spans="2:5" x14ac:dyDescent="0.25">
      <c r="B192" s="4"/>
      <c r="C192" s="121"/>
      <c r="E192" s="121"/>
    </row>
    <row r="193" spans="2:5" x14ac:dyDescent="0.25">
      <c r="B193" s="4"/>
      <c r="C193" s="121"/>
      <c r="E193" s="121"/>
    </row>
    <row r="194" spans="2:5" x14ac:dyDescent="0.25">
      <c r="B194" s="4"/>
      <c r="C194" s="121"/>
      <c r="E194" s="121"/>
    </row>
    <row r="195" spans="2:5" x14ac:dyDescent="0.25">
      <c r="B195" s="4"/>
      <c r="C195" s="121"/>
      <c r="E195" s="121"/>
    </row>
    <row r="196" spans="2:5" x14ac:dyDescent="0.25">
      <c r="B196" s="4"/>
      <c r="C196" s="121"/>
      <c r="E196" s="121"/>
    </row>
    <row r="197" spans="2:5" x14ac:dyDescent="0.25">
      <c r="B197" s="4"/>
      <c r="C197" s="121"/>
      <c r="E197" s="121"/>
    </row>
    <row r="198" spans="2:5" x14ac:dyDescent="0.25">
      <c r="B198" s="4"/>
      <c r="C198" s="121"/>
      <c r="E198" s="121"/>
    </row>
    <row r="199" spans="2:5" x14ac:dyDescent="0.25">
      <c r="B199" s="4"/>
      <c r="C199" s="121"/>
      <c r="E199" s="121"/>
    </row>
    <row r="200" spans="2:5" x14ac:dyDescent="0.25">
      <c r="B200" s="4"/>
      <c r="C200" s="121"/>
      <c r="E200" s="121"/>
    </row>
    <row r="201" spans="2:5" x14ac:dyDescent="0.25">
      <c r="B201" s="4"/>
      <c r="C201" s="121"/>
      <c r="E201" s="121"/>
    </row>
    <row r="202" spans="2:5" x14ac:dyDescent="0.25">
      <c r="B202" s="4"/>
      <c r="C202" s="121"/>
      <c r="E202" s="121"/>
    </row>
    <row r="203" spans="2:5" x14ac:dyDescent="0.25">
      <c r="B203" s="4"/>
      <c r="C203" s="121"/>
      <c r="E203" s="121"/>
    </row>
    <row r="204" spans="2:5" x14ac:dyDescent="0.25">
      <c r="B204" s="4"/>
      <c r="C204" s="121"/>
      <c r="E204" s="121"/>
    </row>
    <row r="205" spans="2:5" x14ac:dyDescent="0.25">
      <c r="B205" s="4"/>
      <c r="C205" s="121"/>
      <c r="E205" s="121"/>
    </row>
    <row r="206" spans="2:5" x14ac:dyDescent="0.25">
      <c r="B206" s="4"/>
      <c r="C206" s="121"/>
      <c r="E206" s="121"/>
    </row>
    <row r="207" spans="2:5" x14ac:dyDescent="0.25">
      <c r="B207" s="4"/>
      <c r="C207" s="121"/>
      <c r="E207" s="121"/>
    </row>
    <row r="208" spans="2:5" x14ac:dyDescent="0.25">
      <c r="B208" s="4"/>
      <c r="C208" s="121"/>
      <c r="E208" s="121"/>
    </row>
    <row r="209" spans="2:5" x14ac:dyDescent="0.25">
      <c r="B209" s="4"/>
      <c r="C209" s="121"/>
      <c r="E209" s="121"/>
    </row>
    <row r="210" spans="2:5" x14ac:dyDescent="0.25">
      <c r="B210" s="4"/>
      <c r="C210" s="121"/>
      <c r="E210" s="121"/>
    </row>
    <row r="211" spans="2:5" x14ac:dyDescent="0.25">
      <c r="B211" s="4"/>
      <c r="C211" s="121"/>
      <c r="E211" s="121"/>
    </row>
    <row r="212" spans="2:5" x14ac:dyDescent="0.25">
      <c r="B212" s="4"/>
      <c r="C212" s="121"/>
      <c r="E212" s="121"/>
    </row>
    <row r="213" spans="2:5" x14ac:dyDescent="0.25">
      <c r="B213" s="4"/>
      <c r="C213" s="121"/>
      <c r="E213" s="121"/>
    </row>
    <row r="214" spans="2:5" x14ac:dyDescent="0.25">
      <c r="B214" s="4"/>
      <c r="C214" s="121"/>
      <c r="E214" s="121"/>
    </row>
    <row r="215" spans="2:5" x14ac:dyDescent="0.25">
      <c r="B215" s="4"/>
      <c r="C215" s="121"/>
      <c r="E215" s="121"/>
    </row>
    <row r="216" spans="2:5" x14ac:dyDescent="0.25">
      <c r="B216" s="4"/>
      <c r="C216" s="121"/>
      <c r="E216" s="121"/>
    </row>
    <row r="217" spans="2:5" x14ac:dyDescent="0.25">
      <c r="B217" s="4"/>
      <c r="C217" s="121"/>
      <c r="E217" s="121"/>
    </row>
    <row r="218" spans="2:5" x14ac:dyDescent="0.25">
      <c r="B218" s="4"/>
      <c r="C218" s="121"/>
      <c r="E218" s="121"/>
    </row>
    <row r="219" spans="2:5" x14ac:dyDescent="0.25">
      <c r="B219" s="4"/>
      <c r="C219" s="121"/>
      <c r="E219" s="121"/>
    </row>
    <row r="220" spans="2:5" x14ac:dyDescent="0.25">
      <c r="B220" s="4"/>
      <c r="C220" s="121"/>
      <c r="E220" s="121"/>
    </row>
    <row r="221" spans="2:5" x14ac:dyDescent="0.25">
      <c r="B221" s="4"/>
      <c r="C221" s="121"/>
      <c r="E221" s="121"/>
    </row>
    <row r="222" spans="2:5" x14ac:dyDescent="0.25">
      <c r="B222" s="4"/>
      <c r="C222" s="121"/>
      <c r="E222" s="121"/>
    </row>
    <row r="223" spans="2:5" x14ac:dyDescent="0.25">
      <c r="B223" s="4"/>
      <c r="C223" s="121"/>
      <c r="E223" s="121"/>
    </row>
    <row r="224" spans="2:5" x14ac:dyDescent="0.25">
      <c r="B224" s="4"/>
      <c r="C224" s="121"/>
      <c r="E224" s="121"/>
    </row>
    <row r="225" spans="2:5" x14ac:dyDescent="0.25">
      <c r="B225" s="4"/>
      <c r="C225" s="121"/>
      <c r="E225" s="121"/>
    </row>
    <row r="226" spans="2:5" x14ac:dyDescent="0.25">
      <c r="B226" s="4"/>
      <c r="C226" s="121"/>
      <c r="E226" s="121"/>
    </row>
    <row r="227" spans="2:5" x14ac:dyDescent="0.25">
      <c r="B227" s="4"/>
      <c r="C227" s="121"/>
      <c r="E227" s="121"/>
    </row>
    <row r="228" spans="2:5" x14ac:dyDescent="0.25">
      <c r="B228" s="4"/>
      <c r="C228" s="121"/>
      <c r="E228" s="121"/>
    </row>
    <row r="229" spans="2:5" x14ac:dyDescent="0.25">
      <c r="B229" s="4"/>
      <c r="C229" s="121"/>
      <c r="E229" s="121"/>
    </row>
    <row r="230" spans="2:5" x14ac:dyDescent="0.25">
      <c r="B230" s="4"/>
      <c r="C230" s="121"/>
      <c r="E230" s="121"/>
    </row>
    <row r="231" spans="2:5" x14ac:dyDescent="0.25">
      <c r="B231" s="4"/>
      <c r="C231" s="121"/>
      <c r="E231" s="121"/>
    </row>
    <row r="232" spans="2:5" x14ac:dyDescent="0.25">
      <c r="B232" s="4"/>
      <c r="C232" s="121"/>
      <c r="E232" s="121"/>
    </row>
    <row r="233" spans="2:5" x14ac:dyDescent="0.25">
      <c r="B233" s="4"/>
      <c r="C233" s="121"/>
      <c r="E233" s="121"/>
    </row>
    <row r="234" spans="2:5" x14ac:dyDescent="0.25">
      <c r="B234" s="4"/>
      <c r="C234" s="121"/>
      <c r="E234" s="121"/>
    </row>
    <row r="235" spans="2:5" x14ac:dyDescent="0.25">
      <c r="B235" s="4"/>
      <c r="C235" s="121"/>
      <c r="E235" s="121"/>
    </row>
    <row r="236" spans="2:5" x14ac:dyDescent="0.25">
      <c r="B236" s="4"/>
      <c r="C236" s="121"/>
      <c r="E236" s="121"/>
    </row>
    <row r="237" spans="2:5" x14ac:dyDescent="0.25">
      <c r="B237" s="4"/>
      <c r="C237" s="121"/>
      <c r="E237" s="121"/>
    </row>
    <row r="238" spans="2:5" x14ac:dyDescent="0.25">
      <c r="B238" s="4"/>
      <c r="C238" s="121"/>
      <c r="E238" s="121"/>
    </row>
    <row r="239" spans="2:5" x14ac:dyDescent="0.25">
      <c r="B239" s="4"/>
      <c r="C239" s="121"/>
      <c r="E239" s="121"/>
    </row>
    <row r="240" spans="2:5" x14ac:dyDescent="0.25">
      <c r="B240" s="4"/>
      <c r="C240" s="121"/>
      <c r="E240" s="121"/>
    </row>
    <row r="241" spans="2:5" x14ac:dyDescent="0.25">
      <c r="B241" s="4"/>
      <c r="C241" s="121"/>
      <c r="E241" s="121"/>
    </row>
    <row r="242" spans="2:5" x14ac:dyDescent="0.25">
      <c r="B242" s="4"/>
      <c r="C242" s="121"/>
      <c r="E242" s="121"/>
    </row>
    <row r="243" spans="2:5" x14ac:dyDescent="0.25">
      <c r="B243" s="4"/>
      <c r="C243" s="121"/>
      <c r="E243" s="121"/>
    </row>
    <row r="244" spans="2:5" x14ac:dyDescent="0.25">
      <c r="B244" s="4"/>
      <c r="C244" s="121"/>
      <c r="E244" s="121"/>
    </row>
    <row r="245" spans="2:5" x14ac:dyDescent="0.25">
      <c r="B245" s="4"/>
      <c r="C245" s="121"/>
      <c r="E245" s="121"/>
    </row>
    <row r="246" spans="2:5" x14ac:dyDescent="0.25">
      <c r="B246" s="4"/>
      <c r="C246" s="121"/>
      <c r="E246" s="121"/>
    </row>
    <row r="247" spans="2:5" x14ac:dyDescent="0.25">
      <c r="B247" s="4"/>
      <c r="C247" s="121"/>
      <c r="E247" s="121"/>
    </row>
    <row r="248" spans="2:5" x14ac:dyDescent="0.25">
      <c r="B248" s="4"/>
      <c r="C248" s="121"/>
      <c r="E248" s="121"/>
    </row>
    <row r="249" spans="2:5" x14ac:dyDescent="0.25">
      <c r="B249" s="4"/>
      <c r="C249" s="121"/>
      <c r="E249" s="121"/>
    </row>
    <row r="250" spans="2:5" x14ac:dyDescent="0.25">
      <c r="B250" s="4"/>
      <c r="C250" s="121"/>
      <c r="E250" s="121"/>
    </row>
    <row r="251" spans="2:5" x14ac:dyDescent="0.25">
      <c r="B251" s="4"/>
      <c r="C251" s="121"/>
      <c r="E251" s="121"/>
    </row>
    <row r="252" spans="2:5" x14ac:dyDescent="0.25">
      <c r="B252" s="4"/>
      <c r="C252" s="121"/>
      <c r="E252" s="121"/>
    </row>
    <row r="253" spans="2:5" x14ac:dyDescent="0.25">
      <c r="B253" s="4"/>
      <c r="C253" s="121"/>
      <c r="E253" s="121"/>
    </row>
    <row r="254" spans="2:5" x14ac:dyDescent="0.25">
      <c r="B254" s="4"/>
      <c r="C254" s="121"/>
      <c r="E254" s="121"/>
    </row>
    <row r="255" spans="2:5" x14ac:dyDescent="0.25">
      <c r="B255" s="4"/>
      <c r="C255" s="121"/>
      <c r="E255" s="121"/>
    </row>
    <row r="256" spans="2:5" x14ac:dyDescent="0.25">
      <c r="B256" s="4"/>
      <c r="C256" s="121"/>
      <c r="E256" s="121"/>
    </row>
    <row r="257" spans="2:5" x14ac:dyDescent="0.25">
      <c r="B257" s="4"/>
      <c r="C257" s="121"/>
      <c r="E257" s="121"/>
    </row>
    <row r="258" spans="2:5" x14ac:dyDescent="0.25">
      <c r="B258" s="4"/>
      <c r="C258" s="121"/>
      <c r="E258" s="121"/>
    </row>
    <row r="259" spans="2:5" x14ac:dyDescent="0.25">
      <c r="B259" s="4"/>
      <c r="C259" s="121"/>
      <c r="E259" s="121"/>
    </row>
    <row r="260" spans="2:5" x14ac:dyDescent="0.25">
      <c r="B260" s="4"/>
      <c r="C260" s="121"/>
      <c r="E260" s="121"/>
    </row>
    <row r="261" spans="2:5" x14ac:dyDescent="0.25">
      <c r="B261" s="4"/>
      <c r="C261" s="121"/>
      <c r="E261" s="121"/>
    </row>
    <row r="262" spans="2:5" x14ac:dyDescent="0.25">
      <c r="B262" s="4"/>
      <c r="C262" s="121"/>
      <c r="E262" s="121"/>
    </row>
    <row r="263" spans="2:5" x14ac:dyDescent="0.25">
      <c r="B263" s="4"/>
      <c r="C263" s="121"/>
      <c r="E263" s="121"/>
    </row>
    <row r="264" spans="2:5" x14ac:dyDescent="0.25">
      <c r="B264" s="4"/>
      <c r="C264" s="121"/>
      <c r="E264" s="121"/>
    </row>
    <row r="265" spans="2:5" x14ac:dyDescent="0.25">
      <c r="B265" s="4"/>
      <c r="C265" s="121"/>
      <c r="E265" s="121"/>
    </row>
    <row r="266" spans="2:5" x14ac:dyDescent="0.25">
      <c r="B266" s="4"/>
      <c r="C266" s="121"/>
      <c r="E266" s="121"/>
    </row>
    <row r="267" spans="2:5" x14ac:dyDescent="0.25">
      <c r="B267" s="4"/>
      <c r="C267" s="121"/>
      <c r="E267" s="121"/>
    </row>
    <row r="268" spans="2:5" x14ac:dyDescent="0.25">
      <c r="B268" s="4"/>
      <c r="C268" s="121"/>
      <c r="E268" s="121"/>
    </row>
    <row r="269" spans="2:5" x14ac:dyDescent="0.25">
      <c r="B269" s="4"/>
      <c r="C269" s="121"/>
      <c r="E269" s="121"/>
    </row>
    <row r="270" spans="2:5" x14ac:dyDescent="0.25">
      <c r="B270" s="4"/>
      <c r="C270" s="121"/>
      <c r="E270" s="121"/>
    </row>
    <row r="271" spans="2:5" x14ac:dyDescent="0.25">
      <c r="B271" s="4"/>
      <c r="C271" s="121"/>
      <c r="E271" s="121"/>
    </row>
    <row r="272" spans="2:5" x14ac:dyDescent="0.25">
      <c r="B272" s="4"/>
      <c r="C272" s="121"/>
      <c r="E272" s="121"/>
    </row>
    <row r="273" spans="2:5" x14ac:dyDescent="0.25">
      <c r="B273" s="4"/>
      <c r="C273" s="121"/>
      <c r="E273" s="121"/>
    </row>
    <row r="274" spans="2:5" x14ac:dyDescent="0.25">
      <c r="B274" s="4"/>
      <c r="C274" s="121"/>
      <c r="E274" s="121"/>
    </row>
    <row r="275" spans="2:5" x14ac:dyDescent="0.25">
      <c r="B275" s="4"/>
      <c r="C275" s="121"/>
      <c r="E275" s="121"/>
    </row>
    <row r="276" spans="2:5" x14ac:dyDescent="0.25">
      <c r="B276" s="4"/>
      <c r="C276" s="121"/>
      <c r="E276" s="121"/>
    </row>
    <row r="277" spans="2:5" x14ac:dyDescent="0.25">
      <c r="B277" s="4"/>
      <c r="C277" s="121"/>
      <c r="E277" s="121"/>
    </row>
    <row r="278" spans="2:5" x14ac:dyDescent="0.25">
      <c r="B278" s="4"/>
      <c r="C278" s="121"/>
      <c r="E278" s="121"/>
    </row>
    <row r="279" spans="2:5" x14ac:dyDescent="0.25">
      <c r="B279" s="4"/>
      <c r="C279" s="121"/>
      <c r="E279" s="121"/>
    </row>
    <row r="280" spans="2:5" x14ac:dyDescent="0.25">
      <c r="B280" s="4"/>
      <c r="C280" s="121"/>
      <c r="E280" s="121"/>
    </row>
    <row r="281" spans="2:5" x14ac:dyDescent="0.25">
      <c r="B281" s="4"/>
      <c r="C281" s="121"/>
      <c r="E281" s="121"/>
    </row>
    <row r="282" spans="2:5" x14ac:dyDescent="0.25">
      <c r="B282" s="4"/>
      <c r="C282" s="121"/>
      <c r="E282" s="121"/>
    </row>
    <row r="283" spans="2:5" x14ac:dyDescent="0.25">
      <c r="B283" s="4"/>
      <c r="C283" s="121"/>
      <c r="E283" s="121"/>
    </row>
    <row r="284" spans="2:5" x14ac:dyDescent="0.25">
      <c r="B284" s="4"/>
      <c r="C284" s="121"/>
      <c r="E284" s="121"/>
    </row>
    <row r="285" spans="2:5" x14ac:dyDescent="0.25">
      <c r="B285" s="4"/>
      <c r="C285" s="121"/>
      <c r="E285" s="121"/>
    </row>
    <row r="286" spans="2:5" x14ac:dyDescent="0.25">
      <c r="B286" s="4"/>
      <c r="C286" s="121"/>
      <c r="E286" s="121"/>
    </row>
    <row r="287" spans="2:5" x14ac:dyDescent="0.25">
      <c r="B287" s="4"/>
      <c r="C287" s="121"/>
      <c r="E287" s="121"/>
    </row>
    <row r="288" spans="2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1E4C-2548-4169-BA63-EC539DF2EC3B}">
  <dimension ref="A1:W291"/>
  <sheetViews>
    <sheetView topLeftCell="F1" zoomScale="85" zoomScaleNormal="85" workbookViewId="0">
      <selection activeCell="N10" sqref="N10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126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127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128</v>
      </c>
      <c r="B5" s="173"/>
      <c r="C5" s="173"/>
      <c r="D5" s="173"/>
      <c r="E5" s="174"/>
      <c r="F5" s="69"/>
      <c r="G5" s="26" t="s">
        <v>38</v>
      </c>
      <c r="H5" s="40">
        <f>D12</f>
        <v>86.666666666666671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90.666666666666657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88.666666666666657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/>
      <c r="I10" s="22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3" ht="24.95" customHeight="1" x14ac:dyDescent="0.25">
      <c r="A11" s="2">
        <v>1</v>
      </c>
      <c r="B11" s="4">
        <v>170804130022</v>
      </c>
      <c r="C11" s="121">
        <v>26.666666666666668</v>
      </c>
      <c r="D11" s="3">
        <f>COUNTIF(C11:C85,"&gt;="&amp;D10)</f>
        <v>65</v>
      </c>
      <c r="E11" s="121">
        <v>30</v>
      </c>
      <c r="F11" s="95">
        <f>COUNTIF(E11:E85,"&gt;="&amp;F10)</f>
        <v>68</v>
      </c>
      <c r="G11" s="108"/>
      <c r="H11" s="26"/>
      <c r="I11" s="26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3" ht="24.95" customHeight="1" x14ac:dyDescent="0.25">
      <c r="A12" s="2">
        <v>2</v>
      </c>
      <c r="B12" s="4">
        <v>170804130033</v>
      </c>
      <c r="C12" s="121">
        <v>31.111111111111111</v>
      </c>
      <c r="D12" s="96">
        <f>(65/75)*100</f>
        <v>86.666666666666671</v>
      </c>
      <c r="E12" s="121">
        <v>35.454545454545453</v>
      </c>
      <c r="F12" s="97">
        <f>(68/75)*100</f>
        <v>90.666666666666657</v>
      </c>
      <c r="G12" s="108"/>
      <c r="H12" s="16"/>
      <c r="I12" s="16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3" ht="24.95" customHeight="1" x14ac:dyDescent="0.25">
      <c r="A13" s="2">
        <v>3</v>
      </c>
      <c r="B13" s="4">
        <v>170804130064</v>
      </c>
      <c r="C13" s="121">
        <v>36.666666666666664</v>
      </c>
      <c r="D13" s="3"/>
      <c r="E13" s="121">
        <v>33.636363636363633</v>
      </c>
      <c r="F13" s="109"/>
      <c r="G13" s="108"/>
      <c r="H13" s="16"/>
      <c r="I13" s="1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3" ht="24.95" customHeight="1" x14ac:dyDescent="0.25">
      <c r="A14" s="2">
        <v>4</v>
      </c>
      <c r="B14" s="4">
        <v>170804130086</v>
      </c>
      <c r="C14" s="121">
        <v>43.333333333333336</v>
      </c>
      <c r="D14" s="3"/>
      <c r="E14" s="121">
        <v>35.454545454545453</v>
      </c>
      <c r="F14" s="109"/>
      <c r="G14" s="101"/>
      <c r="H14" s="16"/>
      <c r="I14" s="16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3" ht="24.95" customHeight="1" x14ac:dyDescent="0.25">
      <c r="A15" s="2">
        <v>5</v>
      </c>
      <c r="B15" s="4">
        <v>170804130099</v>
      </c>
      <c r="C15" s="121">
        <v>43.333333333333336</v>
      </c>
      <c r="D15" s="3"/>
      <c r="E15" s="121">
        <v>34.545454545454547</v>
      </c>
      <c r="F15" s="109"/>
      <c r="G15" s="101"/>
      <c r="H15" s="16"/>
      <c r="I15" s="16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3" ht="24.95" customHeight="1" x14ac:dyDescent="0.25">
      <c r="A16" s="2">
        <v>6</v>
      </c>
      <c r="B16" s="4">
        <v>170804130123</v>
      </c>
      <c r="C16" s="121">
        <v>43.333333333333336</v>
      </c>
      <c r="D16" s="3"/>
      <c r="E16" s="121">
        <v>34.545454545454547</v>
      </c>
      <c r="F16" s="109"/>
      <c r="G16" s="101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</row>
    <row r="17" spans="1:23" ht="35.450000000000003" customHeight="1" x14ac:dyDescent="0.25">
      <c r="A17" s="2">
        <v>7</v>
      </c>
      <c r="B17" s="4">
        <v>170804130124</v>
      </c>
      <c r="C17" s="121">
        <v>26.666666666666668</v>
      </c>
      <c r="D17" s="3"/>
      <c r="E17" s="121">
        <v>27.272727272727273</v>
      </c>
      <c r="F17" s="3"/>
      <c r="G17" s="102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</row>
    <row r="18" spans="1:23" ht="38.1" customHeight="1" x14ac:dyDescent="0.25">
      <c r="A18" s="2">
        <v>8</v>
      </c>
      <c r="B18" s="4">
        <v>170804130131</v>
      </c>
      <c r="C18" s="121">
        <v>37.777777777777779</v>
      </c>
      <c r="D18" s="3"/>
      <c r="E18" s="121">
        <v>33.636363636363633</v>
      </c>
      <c r="F18" s="49"/>
      <c r="G18" s="1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3" ht="24.95" customHeight="1" x14ac:dyDescent="0.25">
      <c r="A19" s="2">
        <v>9</v>
      </c>
      <c r="B19" s="4">
        <v>170804130139</v>
      </c>
      <c r="C19" s="121">
        <v>36.666666666666664</v>
      </c>
      <c r="D19" s="3"/>
      <c r="E19" s="121">
        <v>35.454545454545453</v>
      </c>
      <c r="F19" s="49"/>
      <c r="G19" s="114"/>
    </row>
    <row r="20" spans="1:23" ht="41.1" customHeight="1" x14ac:dyDescent="0.25">
      <c r="A20" s="2">
        <v>10</v>
      </c>
      <c r="B20" s="4">
        <v>170804130148</v>
      </c>
      <c r="C20" s="121">
        <v>26.666666666666668</v>
      </c>
      <c r="D20" s="3"/>
      <c r="E20" s="121">
        <v>28.181818181818183</v>
      </c>
      <c r="F20" s="49"/>
      <c r="G20" s="114"/>
    </row>
    <row r="21" spans="1:23" ht="24.95" customHeight="1" x14ac:dyDescent="0.25">
      <c r="A21" s="2">
        <v>11</v>
      </c>
      <c r="B21" s="4">
        <v>170804130158</v>
      </c>
      <c r="C21" s="121">
        <v>23.333333333333332</v>
      </c>
      <c r="D21" s="3"/>
      <c r="E21" s="121">
        <v>31.818181818181817</v>
      </c>
      <c r="F21" s="49"/>
      <c r="G21" s="114"/>
    </row>
    <row r="22" spans="1:23" ht="24.95" customHeight="1" x14ac:dyDescent="0.25">
      <c r="A22" s="2">
        <v>12</v>
      </c>
      <c r="B22" s="4">
        <v>170804130159</v>
      </c>
      <c r="C22" s="121">
        <v>36.666666666666664</v>
      </c>
      <c r="D22" s="3"/>
      <c r="E22" s="121">
        <v>34.545454545454547</v>
      </c>
      <c r="F22" s="49"/>
      <c r="G22" s="114"/>
      <c r="J22" s="7"/>
      <c r="K22" s="7"/>
    </row>
    <row r="23" spans="1:23" ht="24.95" customHeight="1" x14ac:dyDescent="0.25">
      <c r="A23" s="2">
        <v>13</v>
      </c>
      <c r="B23" s="4">
        <v>170804130179</v>
      </c>
      <c r="C23" s="121">
        <v>26.666666666666668</v>
      </c>
      <c r="D23" s="3"/>
      <c r="E23" s="121">
        <v>31.818181818181817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3" ht="31.5" customHeight="1" x14ac:dyDescent="0.25">
      <c r="A24" s="2">
        <v>14</v>
      </c>
      <c r="B24" s="4">
        <v>170804130189</v>
      </c>
      <c r="C24" s="121">
        <v>38.888888888888886</v>
      </c>
      <c r="D24" s="3"/>
      <c r="E24" s="121">
        <v>33.636363636363633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3" ht="24.95" customHeight="1" x14ac:dyDescent="0.25">
      <c r="A25" s="2">
        <v>15</v>
      </c>
      <c r="B25" s="4">
        <v>170804130192</v>
      </c>
      <c r="C25" s="121">
        <v>37.777777777777779</v>
      </c>
      <c r="D25" s="112"/>
      <c r="E25" s="121">
        <v>31.818181818181817</v>
      </c>
      <c r="F25" s="113"/>
      <c r="H25" s="2"/>
      <c r="N25" s="7"/>
      <c r="O25" s="7"/>
      <c r="P25" s="7"/>
      <c r="Q25" s="7"/>
      <c r="R25" s="7"/>
    </row>
    <row r="26" spans="1:23" ht="24.95" customHeight="1" x14ac:dyDescent="0.25">
      <c r="A26" s="2">
        <v>16</v>
      </c>
      <c r="B26" s="4">
        <v>170804130199</v>
      </c>
      <c r="C26" s="121">
        <v>47.777777777777779</v>
      </c>
      <c r="D26" s="3"/>
      <c r="E26" s="121">
        <v>35.454545454545453</v>
      </c>
      <c r="F26" s="49"/>
      <c r="H26" s="1" t="s">
        <v>35</v>
      </c>
      <c r="I26" s="111" t="s">
        <v>34</v>
      </c>
      <c r="J26" s="111" t="s">
        <v>124</v>
      </c>
      <c r="K26" s="111" t="s">
        <v>18</v>
      </c>
      <c r="L26" s="111" t="s">
        <v>17</v>
      </c>
      <c r="M26" s="111" t="s">
        <v>16</v>
      </c>
      <c r="N26" s="111" t="s">
        <v>15</v>
      </c>
      <c r="O26" s="111" t="s">
        <v>14</v>
      </c>
      <c r="P26" s="111" t="s">
        <v>13</v>
      </c>
      <c r="Q26" s="111" t="s">
        <v>12</v>
      </c>
      <c r="R26" s="111" t="s">
        <v>11</v>
      </c>
      <c r="S26" s="111" t="s">
        <v>10</v>
      </c>
      <c r="T26" s="111" t="s">
        <v>9</v>
      </c>
      <c r="U26" s="111" t="s">
        <v>8</v>
      </c>
      <c r="V26" s="111" t="s">
        <v>7</v>
      </c>
      <c r="W26" s="1" t="s">
        <v>106</v>
      </c>
    </row>
    <row r="27" spans="1:23" ht="24.95" customHeight="1" x14ac:dyDescent="0.25">
      <c r="A27" s="2">
        <v>17</v>
      </c>
      <c r="B27" s="4">
        <v>170804130228</v>
      </c>
      <c r="C27" s="121">
        <v>27.777777777777779</v>
      </c>
      <c r="D27" s="3"/>
      <c r="E27" s="121">
        <v>20.90909090909091</v>
      </c>
      <c r="F27" s="49"/>
      <c r="G27" s="2" t="s">
        <v>5</v>
      </c>
      <c r="H27" s="111">
        <v>3</v>
      </c>
      <c r="I27" s="111">
        <v>3</v>
      </c>
      <c r="J27" s="111">
        <v>3</v>
      </c>
      <c r="K27" s="111">
        <v>3</v>
      </c>
      <c r="L27" s="111">
        <v>2</v>
      </c>
      <c r="M27" s="111">
        <v>2</v>
      </c>
      <c r="N27" s="111">
        <v>2</v>
      </c>
      <c r="O27" s="111">
        <v>3</v>
      </c>
      <c r="P27" s="111">
        <v>2</v>
      </c>
      <c r="Q27" s="111">
        <v>2</v>
      </c>
      <c r="R27" s="111">
        <v>2</v>
      </c>
      <c r="S27" s="111">
        <v>2</v>
      </c>
      <c r="T27" s="111">
        <v>3</v>
      </c>
      <c r="U27" s="111">
        <v>2</v>
      </c>
      <c r="V27" s="111">
        <v>2</v>
      </c>
      <c r="W27" s="1">
        <v>2</v>
      </c>
    </row>
    <row r="28" spans="1:23" ht="24.95" customHeight="1" x14ac:dyDescent="0.25">
      <c r="A28" s="2">
        <v>18</v>
      </c>
      <c r="B28" s="4">
        <v>170804130251</v>
      </c>
      <c r="C28" s="121">
        <v>40</v>
      </c>
      <c r="D28" s="3"/>
      <c r="E28" s="121">
        <v>34.545454545454547</v>
      </c>
      <c r="F28" s="49"/>
      <c r="G28" s="114" t="s">
        <v>4</v>
      </c>
      <c r="H28" s="111">
        <v>3</v>
      </c>
      <c r="I28" s="111">
        <v>3</v>
      </c>
      <c r="J28" s="111">
        <v>3</v>
      </c>
      <c r="K28" s="111">
        <v>2</v>
      </c>
      <c r="L28" s="111">
        <v>2</v>
      </c>
      <c r="M28" s="111">
        <v>1</v>
      </c>
      <c r="N28" s="111">
        <v>2</v>
      </c>
      <c r="O28" s="111">
        <v>2</v>
      </c>
      <c r="P28" s="111">
        <v>2</v>
      </c>
      <c r="Q28" s="111">
        <v>2</v>
      </c>
      <c r="R28" s="111">
        <v>2</v>
      </c>
      <c r="S28" s="111">
        <v>2</v>
      </c>
      <c r="T28" s="111">
        <v>3</v>
      </c>
      <c r="U28" s="111">
        <v>2</v>
      </c>
      <c r="V28" s="111">
        <v>2</v>
      </c>
      <c r="W28" s="1">
        <v>2</v>
      </c>
    </row>
    <row r="29" spans="1:23" ht="24.95" customHeight="1" x14ac:dyDescent="0.25">
      <c r="A29" s="2">
        <v>19</v>
      </c>
      <c r="B29" s="4">
        <v>170804130257</v>
      </c>
      <c r="C29" s="121">
        <v>35.555555555555557</v>
      </c>
      <c r="D29" s="3"/>
      <c r="E29" s="121">
        <v>33.636363636363633</v>
      </c>
      <c r="F29" s="49"/>
      <c r="G29" s="114" t="s">
        <v>3</v>
      </c>
      <c r="H29" s="111">
        <v>3</v>
      </c>
      <c r="I29" s="111">
        <v>3</v>
      </c>
      <c r="J29" s="111">
        <v>3</v>
      </c>
      <c r="K29" s="111">
        <v>3</v>
      </c>
      <c r="L29" s="111">
        <v>3</v>
      </c>
      <c r="M29" s="111">
        <v>2</v>
      </c>
      <c r="N29" s="111">
        <v>2</v>
      </c>
      <c r="O29" s="111">
        <v>2</v>
      </c>
      <c r="P29" s="111">
        <v>2</v>
      </c>
      <c r="Q29" s="111">
        <v>2</v>
      </c>
      <c r="R29" s="111">
        <v>2</v>
      </c>
      <c r="S29" s="111">
        <v>3</v>
      </c>
      <c r="T29" s="111">
        <v>3</v>
      </c>
      <c r="U29" s="111">
        <v>2</v>
      </c>
      <c r="V29" s="111">
        <v>2</v>
      </c>
      <c r="W29" s="1">
        <v>2</v>
      </c>
    </row>
    <row r="30" spans="1:23" ht="24.95" customHeight="1" x14ac:dyDescent="0.25">
      <c r="A30" s="2">
        <v>20</v>
      </c>
      <c r="B30" s="4">
        <v>170804130262</v>
      </c>
      <c r="C30" s="121">
        <v>37.777777777777779</v>
      </c>
      <c r="D30" s="3"/>
      <c r="E30" s="121">
        <v>34.545454545454547</v>
      </c>
      <c r="F30" s="49"/>
      <c r="G30" s="114" t="s">
        <v>87</v>
      </c>
      <c r="H30" s="111">
        <v>3</v>
      </c>
      <c r="I30" s="111">
        <v>3</v>
      </c>
      <c r="J30" s="111">
        <v>3</v>
      </c>
      <c r="K30" s="111">
        <v>2</v>
      </c>
      <c r="L30" s="111">
        <v>3</v>
      </c>
      <c r="M30" s="111">
        <v>1</v>
      </c>
      <c r="N30" s="111">
        <v>2</v>
      </c>
      <c r="O30" s="111">
        <v>2</v>
      </c>
      <c r="P30" s="111">
        <v>2</v>
      </c>
      <c r="Q30" s="111">
        <v>3</v>
      </c>
      <c r="R30" s="111">
        <v>2</v>
      </c>
      <c r="S30" s="111">
        <v>2</v>
      </c>
      <c r="T30" s="111">
        <v>2</v>
      </c>
      <c r="U30" s="111">
        <v>2</v>
      </c>
      <c r="V30" s="111">
        <v>2</v>
      </c>
      <c r="W30" s="1">
        <v>2</v>
      </c>
    </row>
    <row r="31" spans="1:23" ht="24.95" customHeight="1" x14ac:dyDescent="0.25">
      <c r="A31" s="2">
        <v>21</v>
      </c>
      <c r="B31" s="4">
        <v>170804130274</v>
      </c>
      <c r="C31" s="121">
        <v>35.555555555555557</v>
      </c>
      <c r="D31" s="3"/>
      <c r="E31" s="121">
        <v>32.727272727272727</v>
      </c>
      <c r="F31" s="49"/>
      <c r="G31" s="125" t="s">
        <v>125</v>
      </c>
      <c r="H31" s="126"/>
      <c r="I31" s="126"/>
      <c r="J31" s="126"/>
      <c r="K31" s="126">
        <f>AVERAGE(K27:K30)</f>
        <v>2.5</v>
      </c>
      <c r="L31" s="126">
        <f t="shared" ref="L31:W31" si="0">AVERAGE(L27:L30)</f>
        <v>2.5</v>
      </c>
      <c r="M31" s="126">
        <f t="shared" si="0"/>
        <v>1.5</v>
      </c>
      <c r="N31" s="126">
        <f t="shared" si="0"/>
        <v>2</v>
      </c>
      <c r="O31" s="126">
        <f t="shared" si="0"/>
        <v>2.25</v>
      </c>
      <c r="P31" s="126">
        <f t="shared" si="0"/>
        <v>2</v>
      </c>
      <c r="Q31" s="126">
        <f t="shared" si="0"/>
        <v>2.25</v>
      </c>
      <c r="R31" s="126">
        <f t="shared" si="0"/>
        <v>2</v>
      </c>
      <c r="S31" s="126">
        <f t="shared" si="0"/>
        <v>2.25</v>
      </c>
      <c r="T31" s="126">
        <f t="shared" si="0"/>
        <v>2.75</v>
      </c>
      <c r="U31" s="126">
        <f t="shared" si="0"/>
        <v>2</v>
      </c>
      <c r="V31" s="126">
        <f t="shared" si="0"/>
        <v>2</v>
      </c>
      <c r="W31" s="126">
        <f t="shared" si="0"/>
        <v>2</v>
      </c>
    </row>
    <row r="32" spans="1:23" ht="24.95" customHeight="1" x14ac:dyDescent="0.25">
      <c r="A32" s="2">
        <v>22</v>
      </c>
      <c r="B32" s="4">
        <v>170804130295</v>
      </c>
      <c r="C32" s="121">
        <v>45.555555555555557</v>
      </c>
      <c r="D32" s="3"/>
      <c r="E32" s="121">
        <v>33.636363636363633</v>
      </c>
      <c r="F32" s="49"/>
      <c r="G32" s="127" t="s">
        <v>1</v>
      </c>
      <c r="H32" s="128"/>
      <c r="I32" s="128"/>
      <c r="J32" s="128"/>
      <c r="K32" s="128">
        <f>(88.67*K31)/100</f>
        <v>2.2167500000000002</v>
      </c>
      <c r="L32" s="128">
        <f t="shared" ref="L32:W32" si="1">(88.67*L31)/100</f>
        <v>2.2167500000000002</v>
      </c>
      <c r="M32" s="128">
        <f t="shared" si="1"/>
        <v>1.33005</v>
      </c>
      <c r="N32" s="128">
        <f t="shared" si="1"/>
        <v>1.7734000000000001</v>
      </c>
      <c r="O32" s="128">
        <f t="shared" si="1"/>
        <v>1.9950749999999999</v>
      </c>
      <c r="P32" s="128">
        <f t="shared" si="1"/>
        <v>1.7734000000000001</v>
      </c>
      <c r="Q32" s="128">
        <f t="shared" si="1"/>
        <v>1.9950749999999999</v>
      </c>
      <c r="R32" s="128">
        <f t="shared" si="1"/>
        <v>1.7734000000000001</v>
      </c>
      <c r="S32" s="128">
        <f t="shared" si="1"/>
        <v>1.9950749999999999</v>
      </c>
      <c r="T32" s="128">
        <f t="shared" si="1"/>
        <v>2.4384250000000001</v>
      </c>
      <c r="U32" s="128">
        <f>(88.67*U31)/100</f>
        <v>1.7734000000000001</v>
      </c>
      <c r="V32" s="128">
        <f t="shared" si="1"/>
        <v>1.7734000000000001</v>
      </c>
      <c r="W32" s="128">
        <f t="shared" si="1"/>
        <v>1.7734000000000001</v>
      </c>
    </row>
    <row r="33" spans="1:23" ht="24.95" customHeight="1" x14ac:dyDescent="0.25">
      <c r="A33" s="2">
        <v>23</v>
      </c>
      <c r="B33" s="4">
        <v>170804130296</v>
      </c>
      <c r="C33" s="121">
        <v>38.888888888888886</v>
      </c>
      <c r="D33" s="3"/>
      <c r="E33" s="121">
        <v>30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170804130301</v>
      </c>
      <c r="C34" s="121">
        <v>6.666666666666667</v>
      </c>
      <c r="D34" s="3"/>
      <c r="E34" s="121">
        <v>20.90909090909091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170804130302</v>
      </c>
      <c r="C35" s="121">
        <v>41.111111111111114</v>
      </c>
      <c r="D35" s="3"/>
      <c r="E35" s="121">
        <v>34.545454545454547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26</v>
      </c>
      <c r="B36" s="4">
        <v>170804130304</v>
      </c>
      <c r="C36" s="121">
        <v>37.777777777777779</v>
      </c>
      <c r="D36" s="3"/>
      <c r="E36" s="121">
        <v>37.272727272727273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</row>
    <row r="37" spans="1:23" ht="24.95" customHeight="1" x14ac:dyDescent="0.25">
      <c r="A37" s="2">
        <v>27</v>
      </c>
      <c r="B37" s="4">
        <v>170804130309</v>
      </c>
      <c r="C37" s="121">
        <v>41.111111111111114</v>
      </c>
      <c r="D37" s="3"/>
      <c r="E37" s="121">
        <v>34.545454545454547</v>
      </c>
      <c r="F37" s="49"/>
      <c r="G37" s="114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1"/>
    </row>
    <row r="38" spans="1:23" ht="24.95" customHeight="1" x14ac:dyDescent="0.25">
      <c r="A38" s="2">
        <v>28</v>
      </c>
      <c r="B38" s="4">
        <v>170804130312</v>
      </c>
      <c r="C38" s="121">
        <v>38.888888888888886</v>
      </c>
      <c r="D38" s="3"/>
      <c r="E38" s="121">
        <v>32.727272727272727</v>
      </c>
      <c r="F38" s="49"/>
      <c r="G38" s="9"/>
    </row>
    <row r="39" spans="1:23" ht="24.95" customHeight="1" x14ac:dyDescent="0.25">
      <c r="A39" s="2">
        <v>29</v>
      </c>
      <c r="B39" s="4">
        <v>170804130313</v>
      </c>
      <c r="C39" s="121">
        <v>11.111111111111111</v>
      </c>
      <c r="D39" s="3"/>
      <c r="E39" s="121">
        <v>21.818181818181817</v>
      </c>
      <c r="F39" s="49"/>
    </row>
    <row r="40" spans="1:23" ht="24.95" customHeight="1" x14ac:dyDescent="0.25">
      <c r="A40" s="2">
        <v>30</v>
      </c>
      <c r="B40" s="4">
        <v>170804130315</v>
      </c>
      <c r="C40" s="121">
        <v>43.333333333333336</v>
      </c>
      <c r="D40" s="3"/>
      <c r="E40" s="121">
        <v>30</v>
      </c>
      <c r="F40" s="49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170804130317</v>
      </c>
      <c r="C41" s="121">
        <v>36.666666666666664</v>
      </c>
      <c r="D41" s="3"/>
      <c r="E41" s="121">
        <v>34.545454545454547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170804130318</v>
      </c>
      <c r="C42" s="121">
        <v>25.555555555555557</v>
      </c>
      <c r="D42" s="3"/>
      <c r="E42" s="121">
        <v>32.727272727272727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170804130319</v>
      </c>
      <c r="C43" s="121">
        <v>30</v>
      </c>
      <c r="D43" s="3"/>
      <c r="E43" s="121">
        <v>34.545454545454547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170804130320</v>
      </c>
      <c r="C44" s="121">
        <v>45.555555555555557</v>
      </c>
      <c r="D44" s="3"/>
      <c r="E44" s="121">
        <v>34.545454545454547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170804130322</v>
      </c>
      <c r="C45" s="121">
        <v>42.222222222222221</v>
      </c>
      <c r="D45" s="3"/>
      <c r="E45" s="121">
        <v>39.090909090909093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170804130323</v>
      </c>
      <c r="C46" s="121">
        <v>40</v>
      </c>
      <c r="D46" s="3"/>
      <c r="E46" s="121">
        <v>30.90909090909091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170804130324</v>
      </c>
      <c r="C47" s="121">
        <v>42.222222222222221</v>
      </c>
      <c r="D47" s="3"/>
      <c r="E47" s="121">
        <v>35.454545454545453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170804130325</v>
      </c>
      <c r="C48" s="121">
        <v>34.444444444444443</v>
      </c>
      <c r="D48" s="3"/>
      <c r="E48" s="121">
        <v>26.363636363636363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170804130326</v>
      </c>
      <c r="C49" s="121">
        <v>37.777777777777779</v>
      </c>
      <c r="D49" s="3"/>
      <c r="E49" s="121">
        <v>31.818181818181817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170804130327</v>
      </c>
      <c r="C50" s="121">
        <v>40</v>
      </c>
      <c r="D50" s="3"/>
      <c r="E50" s="121">
        <v>36.363636363636367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41</v>
      </c>
      <c r="B51" s="4">
        <v>170804130328</v>
      </c>
      <c r="C51" s="121">
        <v>38.888888888888886</v>
      </c>
      <c r="D51" s="3"/>
      <c r="E51" s="121">
        <v>32.727272727272727</v>
      </c>
      <c r="F51" s="49"/>
      <c r="G51" s="114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42</v>
      </c>
      <c r="B52" s="4">
        <v>170804130329</v>
      </c>
      <c r="C52" s="121">
        <v>41.111111111111114</v>
      </c>
      <c r="D52" s="112"/>
      <c r="E52" s="121">
        <v>31.818181818181817</v>
      </c>
      <c r="F52" s="113"/>
      <c r="G52" s="9"/>
    </row>
    <row r="53" spans="1:22" ht="24.95" customHeight="1" x14ac:dyDescent="0.25">
      <c r="A53" s="2">
        <v>43</v>
      </c>
      <c r="B53" s="4">
        <v>170804130330</v>
      </c>
      <c r="C53" s="121">
        <v>45.555555555555557</v>
      </c>
      <c r="D53" s="112"/>
      <c r="E53" s="121">
        <v>33.636363636363633</v>
      </c>
      <c r="F53" s="113"/>
    </row>
    <row r="54" spans="1:22" ht="24.95" customHeight="1" x14ac:dyDescent="0.25">
      <c r="A54" s="2">
        <v>44</v>
      </c>
      <c r="B54" s="4">
        <v>170804130331</v>
      </c>
      <c r="C54" s="121">
        <v>43.333333333333336</v>
      </c>
      <c r="D54" s="3"/>
      <c r="E54" s="121">
        <v>38.18181818181818</v>
      </c>
      <c r="F54" s="49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170804130332</v>
      </c>
      <c r="C55" s="121">
        <v>32.222222222222221</v>
      </c>
      <c r="D55" s="3"/>
      <c r="E55" s="121">
        <v>31.818181818181817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170804130333</v>
      </c>
      <c r="C56" s="121">
        <v>42.222222222222221</v>
      </c>
      <c r="D56" s="3"/>
      <c r="E56" s="121">
        <v>30.90909090909091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170804130334</v>
      </c>
      <c r="C57" s="121">
        <v>37.777777777777779</v>
      </c>
      <c r="D57" s="3"/>
      <c r="E57" s="121">
        <v>36.363636363636367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170804130336</v>
      </c>
      <c r="C58" s="121">
        <v>35.555555555555557</v>
      </c>
      <c r="D58" s="3"/>
      <c r="E58" s="121">
        <v>36.363636363636367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170804130337</v>
      </c>
      <c r="C59" s="121">
        <v>37.777777777777779</v>
      </c>
      <c r="D59" s="3"/>
      <c r="E59" s="121">
        <v>39.090909090909093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170804130338</v>
      </c>
      <c r="C60" s="121">
        <v>42.222222222222221</v>
      </c>
      <c r="D60" s="3"/>
      <c r="E60" s="121">
        <v>36.363636363636367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170804130339</v>
      </c>
      <c r="C61" s="121">
        <v>45.555555555555557</v>
      </c>
      <c r="D61" s="3"/>
      <c r="E61" s="121">
        <v>32.727272727272727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170804130340</v>
      </c>
      <c r="C62" s="121">
        <v>34.444444444444443</v>
      </c>
      <c r="D62" s="3"/>
      <c r="E62" s="121">
        <v>21.818181818181817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170804130341</v>
      </c>
      <c r="C63" s="121">
        <v>37.777777777777779</v>
      </c>
      <c r="D63" s="3"/>
      <c r="E63" s="121">
        <v>36.363636363636367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170804130342</v>
      </c>
      <c r="C64" s="121">
        <v>34.444444444444443</v>
      </c>
      <c r="D64" s="3"/>
      <c r="E64" s="121">
        <v>33.636363636363633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7" ht="24.95" customHeight="1" x14ac:dyDescent="0.25">
      <c r="A65" s="2">
        <v>55</v>
      </c>
      <c r="B65" s="4">
        <v>170804130343</v>
      </c>
      <c r="C65" s="121">
        <v>35.555555555555557</v>
      </c>
      <c r="D65" s="3"/>
      <c r="E65" s="121">
        <v>33.636363636363633</v>
      </c>
      <c r="F65" s="49"/>
      <c r="G65" s="114"/>
    </row>
    <row r="66" spans="1:7" ht="24.95" customHeight="1" x14ac:dyDescent="0.25">
      <c r="A66" s="2">
        <v>56</v>
      </c>
      <c r="B66" s="4">
        <v>170804130344</v>
      </c>
      <c r="C66" s="121">
        <v>31.111111111111111</v>
      </c>
      <c r="D66" s="3"/>
      <c r="E66" s="121">
        <v>30.90909090909091</v>
      </c>
      <c r="F66" s="49"/>
    </row>
    <row r="67" spans="1:7" ht="24.95" customHeight="1" x14ac:dyDescent="0.25">
      <c r="A67" s="2">
        <v>57</v>
      </c>
      <c r="B67" s="4">
        <v>170804130345</v>
      </c>
      <c r="C67" s="121">
        <v>32.222222222222221</v>
      </c>
      <c r="D67" s="3"/>
      <c r="E67" s="121">
        <v>30.90909090909091</v>
      </c>
      <c r="F67" s="49"/>
    </row>
    <row r="68" spans="1:7" ht="24.95" customHeight="1" x14ac:dyDescent="0.25">
      <c r="A68" s="2">
        <v>58</v>
      </c>
      <c r="B68" s="4">
        <v>170804130346</v>
      </c>
      <c r="C68" s="121">
        <v>37.777777777777779</v>
      </c>
      <c r="D68" s="3"/>
      <c r="E68" s="121">
        <v>36.363636363636367</v>
      </c>
      <c r="F68" s="49"/>
    </row>
    <row r="69" spans="1:7" ht="24.95" customHeight="1" x14ac:dyDescent="0.25">
      <c r="A69" s="2">
        <v>59</v>
      </c>
      <c r="B69" s="4">
        <v>170804130347</v>
      </c>
      <c r="C69" s="121">
        <v>37.777777777777779</v>
      </c>
      <c r="D69" s="3"/>
      <c r="E69" s="121">
        <v>33.636363636363633</v>
      </c>
      <c r="F69" s="49"/>
    </row>
    <row r="70" spans="1:7" ht="24.95" customHeight="1" x14ac:dyDescent="0.25">
      <c r="A70" s="2">
        <v>60</v>
      </c>
      <c r="B70" s="4">
        <v>170804130348</v>
      </c>
      <c r="C70" s="121">
        <v>33.333333333333336</v>
      </c>
      <c r="D70" s="3"/>
      <c r="E70" s="121">
        <v>34.545454545454547</v>
      </c>
      <c r="F70" s="49"/>
    </row>
    <row r="71" spans="1:7" ht="24.95" customHeight="1" x14ac:dyDescent="0.25">
      <c r="A71" s="2">
        <v>61</v>
      </c>
      <c r="B71" s="4">
        <v>170804130349</v>
      </c>
      <c r="C71" s="121">
        <v>45.555555555555557</v>
      </c>
      <c r="D71" s="3"/>
      <c r="E71" s="121">
        <v>37.272727272727273</v>
      </c>
      <c r="F71" s="49"/>
    </row>
    <row r="72" spans="1:7" ht="24.95" customHeight="1" x14ac:dyDescent="0.25">
      <c r="A72" s="2">
        <v>62</v>
      </c>
      <c r="B72" s="4">
        <v>170804130350</v>
      </c>
      <c r="C72" s="121">
        <v>42.222222222222221</v>
      </c>
      <c r="D72" s="3"/>
      <c r="E72" s="121">
        <v>34.545454545454547</v>
      </c>
      <c r="F72" s="49"/>
    </row>
    <row r="73" spans="1:7" ht="24.95" customHeight="1" x14ac:dyDescent="0.25">
      <c r="A73" s="2">
        <v>63</v>
      </c>
      <c r="B73" s="4">
        <v>170804130351</v>
      </c>
      <c r="C73" s="121">
        <v>44.444444444444443</v>
      </c>
      <c r="D73" s="3"/>
      <c r="E73" s="121">
        <v>32.727272727272727</v>
      </c>
      <c r="F73" s="49"/>
    </row>
    <row r="74" spans="1:7" ht="24.95" customHeight="1" x14ac:dyDescent="0.25">
      <c r="A74" s="2">
        <v>64</v>
      </c>
      <c r="B74" s="4">
        <v>170804130353</v>
      </c>
      <c r="C74" s="121">
        <v>36.666666666666664</v>
      </c>
      <c r="D74" s="3"/>
      <c r="E74" s="121">
        <v>34.545454545454547</v>
      </c>
      <c r="F74" s="49"/>
    </row>
    <row r="75" spans="1:7" ht="24.95" customHeight="1" x14ac:dyDescent="0.25">
      <c r="A75" s="2">
        <v>65</v>
      </c>
      <c r="B75" s="4">
        <v>170804130354</v>
      </c>
      <c r="C75" s="121">
        <v>36.666666666666664</v>
      </c>
      <c r="D75" s="3"/>
      <c r="E75" s="121">
        <v>31.818181818181817</v>
      </c>
      <c r="F75" s="49"/>
    </row>
    <row r="76" spans="1:7" ht="24.95" customHeight="1" x14ac:dyDescent="0.25">
      <c r="A76" s="2">
        <v>66</v>
      </c>
      <c r="B76" s="4">
        <v>170804130356</v>
      </c>
      <c r="C76" s="121">
        <v>43.333333333333336</v>
      </c>
      <c r="D76" s="3"/>
      <c r="E76" s="121">
        <v>34.545454545454547</v>
      </c>
      <c r="F76" s="49"/>
    </row>
    <row r="77" spans="1:7" ht="24.95" customHeight="1" x14ac:dyDescent="0.25">
      <c r="A77" s="2">
        <v>67</v>
      </c>
      <c r="B77" s="4">
        <v>170804130357</v>
      </c>
      <c r="C77" s="121">
        <v>44.444444444444443</v>
      </c>
      <c r="D77" s="3"/>
      <c r="E77" s="121">
        <v>36.363636363636367</v>
      </c>
      <c r="F77" s="49"/>
    </row>
    <row r="78" spans="1:7" ht="24.95" customHeight="1" x14ac:dyDescent="0.25">
      <c r="A78" s="2">
        <v>68</v>
      </c>
      <c r="B78" s="4">
        <v>170804130358</v>
      </c>
      <c r="C78" s="121">
        <v>38.888888888888886</v>
      </c>
      <c r="D78" s="3"/>
      <c r="E78" s="121">
        <v>35.454545454545453</v>
      </c>
      <c r="F78" s="49"/>
    </row>
    <row r="79" spans="1:7" ht="24.95" customHeight="1" x14ac:dyDescent="0.25">
      <c r="A79" s="2">
        <v>69</v>
      </c>
      <c r="B79" s="4">
        <v>170804130359</v>
      </c>
      <c r="C79" s="121">
        <v>28.888888888888889</v>
      </c>
      <c r="D79" s="3"/>
      <c r="E79" s="121">
        <v>36.363636363636367</v>
      </c>
      <c r="F79" s="49"/>
    </row>
    <row r="80" spans="1:7" ht="24.95" customHeight="1" x14ac:dyDescent="0.25">
      <c r="A80" s="2">
        <v>70</v>
      </c>
      <c r="B80" s="4">
        <v>170804130360</v>
      </c>
      <c r="C80" s="121">
        <v>43.333333333333336</v>
      </c>
      <c r="D80" s="112"/>
      <c r="E80" s="121">
        <v>36.363636363636367</v>
      </c>
      <c r="F80" s="113"/>
    </row>
    <row r="81" spans="1:23" ht="24.95" customHeight="1" x14ac:dyDescent="0.25">
      <c r="A81" s="2">
        <v>71</v>
      </c>
      <c r="B81" s="4">
        <v>170804130361</v>
      </c>
      <c r="C81" s="121">
        <v>42.222222222222221</v>
      </c>
      <c r="D81" s="112"/>
      <c r="E81" s="121">
        <v>31.818181818181817</v>
      </c>
      <c r="F81" s="113"/>
    </row>
    <row r="82" spans="1:23" ht="24.95" customHeight="1" x14ac:dyDescent="0.25">
      <c r="A82" s="2">
        <v>72</v>
      </c>
      <c r="B82" s="4">
        <v>170804130362</v>
      </c>
      <c r="C82" s="121">
        <v>43.333333333333336</v>
      </c>
      <c r="D82" s="3"/>
      <c r="E82" s="121">
        <v>39.090909090909093</v>
      </c>
      <c r="F82" s="49"/>
      <c r="G82" s="5"/>
      <c r="H82"/>
      <c r="I82"/>
    </row>
    <row r="83" spans="1:23" ht="24.95" customHeight="1" x14ac:dyDescent="0.25">
      <c r="A83" s="2">
        <v>73</v>
      </c>
      <c r="B83" s="4">
        <v>170804130363</v>
      </c>
      <c r="C83" s="121">
        <v>35.555555555555557</v>
      </c>
      <c r="D83" s="5"/>
      <c r="E83" s="121">
        <v>32.727272727272727</v>
      </c>
      <c r="F83" s="5"/>
      <c r="G83" s="5"/>
      <c r="H83"/>
      <c r="I83"/>
    </row>
    <row r="84" spans="1:23" ht="24.95" customHeight="1" x14ac:dyDescent="0.25">
      <c r="A84" s="2">
        <v>74</v>
      </c>
      <c r="B84" s="4">
        <v>170804130364</v>
      </c>
      <c r="C84" s="121">
        <v>45.555555555555557</v>
      </c>
      <c r="D84" s="115"/>
      <c r="E84" s="121">
        <v>37.272727272727273</v>
      </c>
      <c r="F84" s="115"/>
      <c r="G84" s="5"/>
      <c r="H84"/>
      <c r="I84"/>
    </row>
    <row r="85" spans="1:23" ht="24.95" customHeight="1" x14ac:dyDescent="0.25">
      <c r="A85" s="2">
        <v>75</v>
      </c>
      <c r="B85" s="4">
        <v>170804130365</v>
      </c>
      <c r="C85" s="121">
        <v>37.777777777777779</v>
      </c>
      <c r="D85" s="5"/>
      <c r="E85" s="121">
        <v>35.454545454545453</v>
      </c>
      <c r="F85" s="5"/>
      <c r="G85" s="5"/>
      <c r="H85"/>
      <c r="I85"/>
    </row>
    <row r="86" spans="1:23" x14ac:dyDescent="0.25">
      <c r="A86" s="2">
        <v>76</v>
      </c>
      <c r="B86" s="4"/>
      <c r="C86" s="121"/>
      <c r="D86" s="116"/>
      <c r="E86" s="121"/>
      <c r="F86" s="116"/>
      <c r="G86" s="5"/>
      <c r="H86"/>
      <c r="I86"/>
    </row>
    <row r="87" spans="1:23" s="6" customFormat="1" ht="15.75" x14ac:dyDescent="0.25">
      <c r="A87" s="2">
        <v>77</v>
      </c>
      <c r="B87" s="4"/>
      <c r="C87" s="121"/>
      <c r="D87" s="5"/>
      <c r="E87" s="121"/>
      <c r="F87" s="5"/>
      <c r="G87" s="5"/>
      <c r="H87"/>
      <c r="I8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x14ac:dyDescent="0.25">
      <c r="A88" s="2">
        <v>78</v>
      </c>
      <c r="B88" s="4"/>
      <c r="C88" s="121"/>
      <c r="D88" s="5"/>
      <c r="E88" s="121"/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2">
        <v>79</v>
      </c>
      <c r="B89" s="4"/>
      <c r="C89" s="121"/>
      <c r="D89" s="5"/>
      <c r="E89" s="121"/>
      <c r="F89" s="5"/>
      <c r="G89" s="5"/>
      <c r="H89"/>
      <c r="I89"/>
    </row>
    <row r="90" spans="1:23" x14ac:dyDescent="0.25">
      <c r="A90" s="2">
        <v>80</v>
      </c>
      <c r="B90" s="4"/>
      <c r="C90" s="121"/>
      <c r="D90" s="5"/>
      <c r="E90" s="121"/>
      <c r="F90" s="5"/>
      <c r="G90" s="5"/>
      <c r="H90"/>
      <c r="I90"/>
    </row>
    <row r="91" spans="1:23" x14ac:dyDescent="0.25">
      <c r="A91" s="2">
        <v>81</v>
      </c>
      <c r="B91" s="4"/>
      <c r="C91" s="121"/>
      <c r="D91" s="5"/>
      <c r="E91" s="121"/>
      <c r="F91" s="5"/>
      <c r="G91" s="5"/>
      <c r="H91"/>
      <c r="I91"/>
    </row>
    <row r="92" spans="1:23" x14ac:dyDescent="0.25">
      <c r="A92" s="2">
        <v>82</v>
      </c>
      <c r="B92" s="4"/>
      <c r="C92" s="121"/>
      <c r="D92" s="5"/>
      <c r="E92" s="121"/>
      <c r="F92" s="5"/>
      <c r="G92" s="5"/>
      <c r="H92"/>
      <c r="I92"/>
    </row>
    <row r="93" spans="1:23" x14ac:dyDescent="0.25">
      <c r="A93" s="2">
        <v>83</v>
      </c>
      <c r="B93" s="4"/>
      <c r="C93" s="121"/>
      <c r="D93" s="5"/>
      <c r="E93" s="121"/>
      <c r="F93" s="5"/>
      <c r="G93" s="5"/>
      <c r="H93"/>
      <c r="I93"/>
    </row>
    <row r="94" spans="1:23" s="6" customFormat="1" ht="15.75" x14ac:dyDescent="0.25">
      <c r="A94" s="2">
        <v>84</v>
      </c>
      <c r="B94" s="4"/>
      <c r="C94" s="121"/>
      <c r="D94" s="5"/>
      <c r="E94" s="121"/>
      <c r="F94" s="5"/>
      <c r="G94" s="5"/>
      <c r="H94"/>
      <c r="I94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x14ac:dyDescent="0.25">
      <c r="A95" s="2">
        <v>85</v>
      </c>
      <c r="B95" s="4"/>
      <c r="C95" s="121"/>
      <c r="D95" s="5"/>
      <c r="E95" s="121"/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2">
        <v>86</v>
      </c>
      <c r="B96" s="4"/>
      <c r="C96" s="121"/>
      <c r="D96" s="5"/>
      <c r="E96" s="121"/>
      <c r="F96" s="5"/>
      <c r="G96" s="5"/>
      <c r="H96"/>
      <c r="I96"/>
    </row>
    <row r="97" spans="1:23" x14ac:dyDescent="0.25">
      <c r="A97" s="2">
        <v>87</v>
      </c>
      <c r="B97" s="4"/>
      <c r="C97" s="121"/>
      <c r="D97" s="5"/>
      <c r="E97" s="121"/>
      <c r="F97" s="5"/>
      <c r="G97" s="5"/>
      <c r="H97"/>
      <c r="I97"/>
    </row>
    <row r="98" spans="1:23" x14ac:dyDescent="0.25">
      <c r="A98" s="2">
        <v>88</v>
      </c>
      <c r="B98" s="4"/>
      <c r="C98" s="121"/>
      <c r="D98" s="5"/>
      <c r="E98" s="121"/>
      <c r="F98" s="5"/>
      <c r="G98" s="5"/>
      <c r="H98"/>
      <c r="I98"/>
    </row>
    <row r="99" spans="1:23" x14ac:dyDescent="0.25">
      <c r="A99" s="2">
        <v>89</v>
      </c>
      <c r="B99" s="4"/>
      <c r="C99" s="121"/>
      <c r="D99" s="5"/>
      <c r="E99" s="121"/>
      <c r="F99" s="5"/>
      <c r="G99" s="5"/>
      <c r="H99"/>
      <c r="I99"/>
    </row>
    <row r="100" spans="1:23" x14ac:dyDescent="0.25">
      <c r="A100" s="2">
        <v>90</v>
      </c>
      <c r="B100" s="4"/>
      <c r="C100" s="121"/>
      <c r="D100" s="5"/>
      <c r="E100" s="121"/>
      <c r="F100" s="5"/>
      <c r="G100" s="5"/>
      <c r="H100"/>
      <c r="I100"/>
    </row>
    <row r="101" spans="1:23" x14ac:dyDescent="0.25">
      <c r="A101" s="2">
        <v>91</v>
      </c>
      <c r="B101" s="4"/>
      <c r="C101" s="121"/>
      <c r="D101" s="5"/>
      <c r="E101" s="121"/>
      <c r="F101" s="5"/>
      <c r="G101" s="5"/>
      <c r="H101"/>
      <c r="I101"/>
    </row>
    <row r="102" spans="1:23" s="6" customFormat="1" ht="15.75" x14ac:dyDescent="0.25">
      <c r="A102" s="2">
        <v>92</v>
      </c>
      <c r="B102" s="4"/>
      <c r="C102" s="121"/>
      <c r="D102" s="5"/>
      <c r="E102" s="121"/>
      <c r="F102" s="5"/>
      <c r="G102" s="5"/>
      <c r="H102"/>
      <c r="I10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x14ac:dyDescent="0.25">
      <c r="A103" s="2">
        <v>93</v>
      </c>
      <c r="B103" s="4"/>
      <c r="C103" s="121"/>
      <c r="E103" s="121"/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2">
        <v>94</v>
      </c>
      <c r="B104" s="4"/>
      <c r="C104" s="121"/>
      <c r="E104" s="121"/>
      <c r="G104" s="5"/>
      <c r="H104"/>
      <c r="I104"/>
    </row>
    <row r="105" spans="1:23" x14ac:dyDescent="0.25">
      <c r="A105" s="2">
        <v>95</v>
      </c>
      <c r="B105" s="4"/>
      <c r="C105" s="121"/>
      <c r="E105" s="121"/>
      <c r="G105" s="5"/>
      <c r="H105"/>
      <c r="I105"/>
    </row>
    <row r="106" spans="1:23" x14ac:dyDescent="0.25">
      <c r="A106" s="2">
        <v>96</v>
      </c>
      <c r="B106" s="4"/>
      <c r="C106" s="121"/>
      <c r="E106" s="121"/>
      <c r="G106" s="5"/>
      <c r="H106"/>
      <c r="I106"/>
    </row>
    <row r="107" spans="1:23" x14ac:dyDescent="0.25">
      <c r="A107" s="2">
        <v>97</v>
      </c>
      <c r="B107" s="4"/>
      <c r="C107" s="121"/>
      <c r="E107" s="121"/>
    </row>
    <row r="108" spans="1:23" x14ac:dyDescent="0.25">
      <c r="A108" s="2">
        <v>98</v>
      </c>
      <c r="B108" s="4"/>
      <c r="C108" s="121"/>
      <c r="E108" s="121"/>
    </row>
    <row r="109" spans="1:23" x14ac:dyDescent="0.25">
      <c r="A109" s="2">
        <v>99</v>
      </c>
      <c r="B109" s="4"/>
      <c r="C109" s="121"/>
      <c r="E109" s="121"/>
    </row>
    <row r="110" spans="1:23" x14ac:dyDescent="0.25">
      <c r="A110" s="2">
        <v>100</v>
      </c>
      <c r="B110" s="4"/>
      <c r="C110" s="121"/>
      <c r="E110" s="121"/>
    </row>
    <row r="111" spans="1:23" x14ac:dyDescent="0.25">
      <c r="A111" s="2">
        <v>101</v>
      </c>
      <c r="B111" s="4"/>
      <c r="C111" s="121"/>
      <c r="E111" s="121"/>
    </row>
    <row r="112" spans="1:23" x14ac:dyDescent="0.25">
      <c r="A112" s="2">
        <v>102</v>
      </c>
      <c r="B112" s="4"/>
      <c r="C112" s="121"/>
      <c r="E112" s="121"/>
    </row>
    <row r="113" spans="1:5" x14ac:dyDescent="0.25">
      <c r="A113" s="2">
        <v>103</v>
      </c>
      <c r="B113" s="4"/>
      <c r="C113" s="121"/>
      <c r="E113" s="121"/>
    </row>
    <row r="114" spans="1:5" x14ac:dyDescent="0.25">
      <c r="A114" s="2">
        <v>104</v>
      </c>
      <c r="B114" s="4"/>
      <c r="C114" s="121"/>
      <c r="E114" s="121"/>
    </row>
    <row r="115" spans="1:5" x14ac:dyDescent="0.25">
      <c r="A115" s="2">
        <v>105</v>
      </c>
      <c r="B115" s="4"/>
      <c r="C115" s="121"/>
      <c r="E115" s="121"/>
    </row>
    <row r="116" spans="1:5" x14ac:dyDescent="0.25">
      <c r="A116" s="2">
        <v>106</v>
      </c>
      <c r="B116" s="4"/>
      <c r="C116" s="121"/>
      <c r="E116" s="121"/>
    </row>
    <row r="117" spans="1:5" x14ac:dyDescent="0.25">
      <c r="A117" s="2">
        <v>107</v>
      </c>
      <c r="B117" s="4"/>
      <c r="C117" s="121"/>
      <c r="E117" s="121"/>
    </row>
    <row r="118" spans="1:5" x14ac:dyDescent="0.25">
      <c r="A118" s="2">
        <v>108</v>
      </c>
      <c r="B118" s="4"/>
      <c r="C118" s="121"/>
      <c r="E118" s="121"/>
    </row>
    <row r="119" spans="1:5" x14ac:dyDescent="0.25">
      <c r="A119" s="2">
        <v>109</v>
      </c>
      <c r="B119" s="4"/>
      <c r="C119" s="121"/>
      <c r="E119" s="121"/>
    </row>
    <row r="120" spans="1:5" x14ac:dyDescent="0.25">
      <c r="A120" s="2">
        <v>110</v>
      </c>
      <c r="B120" s="4"/>
      <c r="C120" s="121"/>
      <c r="E120" s="121"/>
    </row>
    <row r="121" spans="1:5" x14ac:dyDescent="0.25">
      <c r="A121" s="2">
        <v>111</v>
      </c>
      <c r="B121" s="4"/>
      <c r="C121" s="121"/>
      <c r="E121" s="121"/>
    </row>
    <row r="122" spans="1:5" x14ac:dyDescent="0.25">
      <c r="A122" s="2">
        <v>112</v>
      </c>
      <c r="B122" s="4"/>
      <c r="C122" s="121"/>
      <c r="E122" s="121"/>
    </row>
    <row r="123" spans="1:5" x14ac:dyDescent="0.25">
      <c r="A123" s="2">
        <v>113</v>
      </c>
      <c r="B123" s="4"/>
      <c r="C123" s="121"/>
      <c r="E123" s="121"/>
    </row>
    <row r="124" spans="1:5" x14ac:dyDescent="0.25">
      <c r="A124" s="2">
        <v>114</v>
      </c>
      <c r="B124" s="4"/>
      <c r="C124" s="121"/>
      <c r="E124" s="121"/>
    </row>
    <row r="125" spans="1:5" x14ac:dyDescent="0.25">
      <c r="A125" s="2">
        <v>115</v>
      </c>
      <c r="B125" s="4"/>
      <c r="C125" s="121"/>
      <c r="E125" s="121"/>
    </row>
    <row r="126" spans="1:5" x14ac:dyDescent="0.25">
      <c r="A126" s="2">
        <v>116</v>
      </c>
      <c r="B126" s="4"/>
      <c r="C126" s="121"/>
      <c r="E126" s="121"/>
    </row>
    <row r="127" spans="1:5" x14ac:dyDescent="0.25">
      <c r="A127" s="2">
        <v>117</v>
      </c>
      <c r="B127" s="4"/>
      <c r="C127" s="121"/>
      <c r="E127" s="121"/>
    </row>
    <row r="128" spans="1:5" x14ac:dyDescent="0.25">
      <c r="A128" s="2">
        <v>118</v>
      </c>
      <c r="B128" s="4"/>
      <c r="C128" s="121"/>
      <c r="E128" s="121"/>
    </row>
    <row r="129" spans="1:5" x14ac:dyDescent="0.25">
      <c r="A129" s="2">
        <v>119</v>
      </c>
      <c r="B129" s="4"/>
      <c r="C129" s="121"/>
      <c r="E129" s="121"/>
    </row>
    <row r="130" spans="1:5" x14ac:dyDescent="0.25">
      <c r="A130" s="2">
        <v>120</v>
      </c>
      <c r="B130" s="4"/>
      <c r="C130" s="121"/>
      <c r="E130" s="121"/>
    </row>
    <row r="131" spans="1:5" x14ac:dyDescent="0.25">
      <c r="A131" s="2">
        <v>121</v>
      </c>
      <c r="B131" s="4"/>
      <c r="C131" s="121"/>
      <c r="E131" s="121"/>
    </row>
    <row r="132" spans="1:5" x14ac:dyDescent="0.25">
      <c r="A132" s="2">
        <v>122</v>
      </c>
      <c r="B132" s="4"/>
      <c r="C132" s="121"/>
      <c r="E132" s="121"/>
    </row>
    <row r="133" spans="1:5" x14ac:dyDescent="0.25">
      <c r="A133" s="2">
        <v>123</v>
      </c>
      <c r="B133" s="4"/>
      <c r="C133" s="121"/>
      <c r="E133" s="121"/>
    </row>
    <row r="134" spans="1:5" x14ac:dyDescent="0.25">
      <c r="A134" s="2">
        <v>124</v>
      </c>
      <c r="B134" s="4"/>
      <c r="C134" s="121"/>
      <c r="E134" s="121"/>
    </row>
    <row r="135" spans="1:5" x14ac:dyDescent="0.25">
      <c r="A135" s="2">
        <v>125</v>
      </c>
      <c r="B135" s="4"/>
      <c r="C135" s="121"/>
      <c r="E135" s="121"/>
    </row>
    <row r="136" spans="1:5" x14ac:dyDescent="0.25">
      <c r="A136" s="2">
        <v>126</v>
      </c>
      <c r="B136" s="4"/>
      <c r="C136" s="121"/>
      <c r="E136" s="121"/>
    </row>
    <row r="137" spans="1:5" x14ac:dyDescent="0.25">
      <c r="A137" s="2">
        <v>127</v>
      </c>
      <c r="B137" s="4"/>
      <c r="C137" s="121"/>
      <c r="E137" s="121"/>
    </row>
    <row r="138" spans="1:5" x14ac:dyDescent="0.25">
      <c r="A138" s="2">
        <v>128</v>
      </c>
      <c r="B138" s="4"/>
      <c r="C138" s="121"/>
      <c r="E138" s="121"/>
    </row>
    <row r="139" spans="1:5" x14ac:dyDescent="0.25">
      <c r="A139" s="2">
        <v>129</v>
      </c>
      <c r="B139" s="4"/>
      <c r="C139" s="121"/>
      <c r="E139" s="121"/>
    </row>
    <row r="140" spans="1:5" x14ac:dyDescent="0.25">
      <c r="A140" s="2">
        <v>130</v>
      </c>
      <c r="B140" s="4"/>
      <c r="C140" s="121"/>
      <c r="E140" s="121"/>
    </row>
    <row r="141" spans="1:5" x14ac:dyDescent="0.25">
      <c r="A141" s="2">
        <v>131</v>
      </c>
      <c r="B141" s="4"/>
      <c r="C141" s="121"/>
      <c r="E141" s="121"/>
    </row>
    <row r="142" spans="1:5" x14ac:dyDescent="0.25">
      <c r="A142" s="2">
        <v>132</v>
      </c>
      <c r="B142" s="4"/>
      <c r="C142" s="121"/>
      <c r="E142" s="121"/>
    </row>
    <row r="143" spans="1:5" x14ac:dyDescent="0.25">
      <c r="A143" s="2">
        <v>133</v>
      </c>
      <c r="B143" s="4"/>
      <c r="C143" s="121"/>
      <c r="E143" s="121"/>
    </row>
    <row r="144" spans="1:5" x14ac:dyDescent="0.25">
      <c r="A144" s="2">
        <v>134</v>
      </c>
      <c r="B144" s="4"/>
      <c r="C144" s="121"/>
      <c r="E144" s="121"/>
    </row>
    <row r="145" spans="1:5" x14ac:dyDescent="0.25">
      <c r="A145" s="2">
        <v>135</v>
      </c>
      <c r="B145" s="4"/>
      <c r="C145" s="121"/>
      <c r="E145" s="121"/>
    </row>
    <row r="146" spans="1:5" x14ac:dyDescent="0.25">
      <c r="A146" s="2">
        <v>136</v>
      </c>
      <c r="B146" s="4"/>
      <c r="C146" s="121"/>
      <c r="E146" s="121"/>
    </row>
    <row r="147" spans="1:5" x14ac:dyDescent="0.25">
      <c r="A147" s="2">
        <v>137</v>
      </c>
      <c r="B147" s="4"/>
      <c r="C147" s="121"/>
      <c r="E147" s="121"/>
    </row>
    <row r="148" spans="1:5" x14ac:dyDescent="0.25">
      <c r="A148" s="2">
        <v>138</v>
      </c>
      <c r="B148" s="4"/>
      <c r="C148" s="121"/>
      <c r="E148" s="121"/>
    </row>
    <row r="149" spans="1:5" x14ac:dyDescent="0.25">
      <c r="A149" s="2">
        <v>139</v>
      </c>
      <c r="B149" s="4"/>
      <c r="C149" s="121"/>
      <c r="E149" s="121"/>
    </row>
    <row r="150" spans="1:5" x14ac:dyDescent="0.25">
      <c r="A150" s="2">
        <v>140</v>
      </c>
      <c r="B150" s="4"/>
      <c r="C150" s="121"/>
      <c r="E150" s="121"/>
    </row>
    <row r="151" spans="1:5" x14ac:dyDescent="0.25">
      <c r="A151" s="2">
        <v>141</v>
      </c>
      <c r="B151" s="4"/>
      <c r="C151" s="121"/>
      <c r="E151" s="121"/>
    </row>
    <row r="152" spans="1:5" x14ac:dyDescent="0.25">
      <c r="A152" s="2">
        <v>142</v>
      </c>
      <c r="B152" s="4"/>
      <c r="C152" s="121"/>
      <c r="E152" s="121"/>
    </row>
    <row r="153" spans="1:5" x14ac:dyDescent="0.25">
      <c r="A153" s="2">
        <v>143</v>
      </c>
      <c r="B153" s="4"/>
      <c r="C153" s="121"/>
      <c r="E153" s="121"/>
    </row>
    <row r="154" spans="1:5" x14ac:dyDescent="0.25">
      <c r="A154" s="2">
        <v>144</v>
      </c>
      <c r="B154" s="4"/>
      <c r="C154" s="121"/>
      <c r="E154" s="121"/>
    </row>
    <row r="155" spans="1:5" x14ac:dyDescent="0.25">
      <c r="A155" s="2">
        <v>145</v>
      </c>
      <c r="B155" s="4"/>
      <c r="C155" s="121"/>
      <c r="E155" s="121"/>
    </row>
    <row r="156" spans="1:5" x14ac:dyDescent="0.25">
      <c r="A156" s="2">
        <v>146</v>
      </c>
      <c r="B156" s="4"/>
      <c r="C156" s="121"/>
      <c r="E156" s="121"/>
    </row>
    <row r="157" spans="1:5" x14ac:dyDescent="0.25">
      <c r="A157" s="2">
        <v>147</v>
      </c>
      <c r="B157" s="4"/>
      <c r="C157" s="121"/>
      <c r="E157" s="121"/>
    </row>
    <row r="158" spans="1:5" x14ac:dyDescent="0.25">
      <c r="A158" s="2">
        <v>148</v>
      </c>
      <c r="B158" s="4"/>
      <c r="C158" s="121"/>
      <c r="E158" s="121"/>
    </row>
    <row r="159" spans="1:5" x14ac:dyDescent="0.25">
      <c r="A159" s="2">
        <v>149</v>
      </c>
      <c r="B159" s="4"/>
      <c r="C159" s="121"/>
      <c r="E159" s="121"/>
    </row>
    <row r="160" spans="1:5" x14ac:dyDescent="0.25">
      <c r="A160" s="2">
        <v>150</v>
      </c>
      <c r="B160" s="4"/>
      <c r="C160" s="121"/>
      <c r="E160" s="121"/>
    </row>
    <row r="161" spans="1:5" x14ac:dyDescent="0.25">
      <c r="A161" s="2">
        <v>151</v>
      </c>
      <c r="B161" s="4"/>
      <c r="C161" s="121"/>
      <c r="E161" s="121"/>
    </row>
    <row r="162" spans="1:5" x14ac:dyDescent="0.25">
      <c r="A162" s="2">
        <v>152</v>
      </c>
      <c r="B162" s="4"/>
      <c r="C162" s="121"/>
      <c r="E162" s="121"/>
    </row>
    <row r="163" spans="1:5" x14ac:dyDescent="0.25">
      <c r="A163" s="2">
        <v>153</v>
      </c>
      <c r="B163" s="4"/>
      <c r="C163" s="121"/>
      <c r="E163" s="121"/>
    </row>
    <row r="164" spans="1:5" x14ac:dyDescent="0.25">
      <c r="A164" s="2">
        <v>154</v>
      </c>
      <c r="B164" s="4"/>
      <c r="C164" s="121"/>
      <c r="E164" s="121"/>
    </row>
    <row r="165" spans="1:5" x14ac:dyDescent="0.25">
      <c r="A165" s="2">
        <v>155</v>
      </c>
      <c r="B165" s="4"/>
      <c r="C165" s="121"/>
      <c r="E165" s="121"/>
    </row>
    <row r="166" spans="1:5" x14ac:dyDescent="0.25">
      <c r="A166" s="2">
        <v>156</v>
      </c>
      <c r="B166" s="4"/>
      <c r="C166" s="121"/>
      <c r="E166" s="121"/>
    </row>
    <row r="167" spans="1:5" x14ac:dyDescent="0.25">
      <c r="A167" s="2">
        <v>157</v>
      </c>
      <c r="B167" s="4"/>
      <c r="C167" s="121"/>
      <c r="E167" s="121"/>
    </row>
    <row r="168" spans="1:5" x14ac:dyDescent="0.25">
      <c r="A168" s="2">
        <v>158</v>
      </c>
      <c r="B168" s="4"/>
      <c r="C168" s="121"/>
      <c r="E168" s="121"/>
    </row>
    <row r="169" spans="1:5" x14ac:dyDescent="0.25">
      <c r="A169" s="2">
        <v>159</v>
      </c>
      <c r="B169" s="4"/>
      <c r="C169" s="121"/>
      <c r="E169" s="121"/>
    </row>
    <row r="170" spans="1:5" x14ac:dyDescent="0.25">
      <c r="A170" s="2">
        <v>160</v>
      </c>
      <c r="B170" s="4"/>
      <c r="C170" s="121"/>
      <c r="E170" s="121"/>
    </row>
    <row r="171" spans="1:5" x14ac:dyDescent="0.25">
      <c r="A171" s="2">
        <v>161</v>
      </c>
      <c r="B171" s="4"/>
      <c r="C171" s="121"/>
      <c r="E171" s="121"/>
    </row>
    <row r="172" spans="1:5" x14ac:dyDescent="0.25">
      <c r="A172" s="2">
        <v>162</v>
      </c>
      <c r="B172" s="4"/>
      <c r="C172" s="121"/>
      <c r="E172" s="121"/>
    </row>
    <row r="173" spans="1:5" x14ac:dyDescent="0.25">
      <c r="A173" s="2">
        <v>163</v>
      </c>
      <c r="B173" s="4"/>
      <c r="C173" s="121"/>
      <c r="E173" s="121"/>
    </row>
    <row r="174" spans="1:5" x14ac:dyDescent="0.25">
      <c r="A174" s="2">
        <v>164</v>
      </c>
      <c r="B174" s="4"/>
      <c r="C174" s="121"/>
      <c r="E174" s="121"/>
    </row>
    <row r="175" spans="1:5" x14ac:dyDescent="0.25">
      <c r="A175" s="2">
        <v>165</v>
      </c>
      <c r="B175" s="4"/>
      <c r="C175" s="121"/>
      <c r="E175" s="121"/>
    </row>
    <row r="176" spans="1:5" x14ac:dyDescent="0.25">
      <c r="A176" s="2">
        <v>166</v>
      </c>
      <c r="B176" s="4"/>
      <c r="C176" s="121"/>
      <c r="E176" s="121"/>
    </row>
    <row r="177" spans="1:5" x14ac:dyDescent="0.25">
      <c r="A177" s="2">
        <v>167</v>
      </c>
      <c r="B177" s="4"/>
      <c r="C177" s="121"/>
      <c r="E177" s="121"/>
    </row>
    <row r="178" spans="1:5" x14ac:dyDescent="0.25">
      <c r="A178" s="2">
        <v>168</v>
      </c>
      <c r="B178" s="4"/>
      <c r="C178" s="121"/>
      <c r="E178" s="121"/>
    </row>
    <row r="179" spans="1:5" x14ac:dyDescent="0.25">
      <c r="A179" s="2">
        <v>169</v>
      </c>
      <c r="B179" s="4"/>
      <c r="C179" s="121"/>
      <c r="E179" s="121"/>
    </row>
    <row r="180" spans="1:5" x14ac:dyDescent="0.25">
      <c r="A180" s="2">
        <v>170</v>
      </c>
      <c r="B180" s="4"/>
      <c r="C180" s="121"/>
      <c r="E180" s="121"/>
    </row>
    <row r="181" spans="1:5" x14ac:dyDescent="0.25">
      <c r="A181" s="2">
        <v>171</v>
      </c>
      <c r="B181" s="4"/>
      <c r="C181" s="121"/>
      <c r="E181" s="121"/>
    </row>
    <row r="182" spans="1:5" x14ac:dyDescent="0.25">
      <c r="A182" s="2">
        <v>172</v>
      </c>
      <c r="B182" s="4"/>
      <c r="C182" s="121"/>
      <c r="E182" s="121"/>
    </row>
    <row r="183" spans="1:5" x14ac:dyDescent="0.25">
      <c r="A183" s="2">
        <v>173</v>
      </c>
      <c r="B183" s="4"/>
      <c r="C183" s="121"/>
      <c r="E183" s="121"/>
    </row>
    <row r="184" spans="1:5" x14ac:dyDescent="0.25">
      <c r="A184" s="2">
        <v>174</v>
      </c>
      <c r="B184" s="4"/>
      <c r="C184" s="121"/>
      <c r="E184" s="121"/>
    </row>
    <row r="185" spans="1:5" x14ac:dyDescent="0.25">
      <c r="A185" s="2">
        <v>175</v>
      </c>
      <c r="B185" s="4"/>
      <c r="C185" s="121"/>
      <c r="E185" s="121"/>
    </row>
    <row r="186" spans="1:5" x14ac:dyDescent="0.25">
      <c r="A186" s="2">
        <v>176</v>
      </c>
      <c r="B186" s="4"/>
      <c r="C186" s="121"/>
      <c r="E186" s="121"/>
    </row>
    <row r="187" spans="1:5" x14ac:dyDescent="0.25">
      <c r="A187" s="2">
        <v>177</v>
      </c>
      <c r="B187" s="4"/>
      <c r="C187" s="121"/>
      <c r="E187" s="121"/>
    </row>
    <row r="188" spans="1:5" x14ac:dyDescent="0.25">
      <c r="A188" s="2">
        <v>178</v>
      </c>
      <c r="B188" s="4"/>
      <c r="C188" s="121"/>
      <c r="E188" s="121"/>
    </row>
    <row r="189" spans="1:5" x14ac:dyDescent="0.25">
      <c r="A189" s="2">
        <v>179</v>
      </c>
      <c r="B189" s="4"/>
      <c r="C189" s="121"/>
      <c r="E189" s="121"/>
    </row>
    <row r="190" spans="1:5" x14ac:dyDescent="0.25">
      <c r="A190" s="2">
        <v>180</v>
      </c>
      <c r="B190" s="4"/>
      <c r="C190" s="121"/>
      <c r="E190" s="121"/>
    </row>
    <row r="191" spans="1:5" x14ac:dyDescent="0.25">
      <c r="A191" s="2">
        <v>181</v>
      </c>
      <c r="B191" s="4"/>
      <c r="C191" s="121"/>
      <c r="E191" s="121"/>
    </row>
    <row r="192" spans="1:5" x14ac:dyDescent="0.25">
      <c r="A192" s="2">
        <v>182</v>
      </c>
      <c r="B192" s="4"/>
      <c r="C192" s="121"/>
      <c r="E192" s="121"/>
    </row>
    <row r="193" spans="1:5" x14ac:dyDescent="0.25">
      <c r="A193" s="2">
        <v>183</v>
      </c>
      <c r="B193" s="4"/>
      <c r="C193" s="121"/>
      <c r="E193" s="121"/>
    </row>
    <row r="194" spans="1:5" x14ac:dyDescent="0.25">
      <c r="A194" s="2">
        <v>184</v>
      </c>
      <c r="B194" s="4"/>
      <c r="C194" s="121"/>
      <c r="E194" s="121"/>
    </row>
    <row r="195" spans="1:5" x14ac:dyDescent="0.25">
      <c r="A195" s="2">
        <v>185</v>
      </c>
      <c r="B195" s="4"/>
      <c r="C195" s="121"/>
      <c r="E195" s="121"/>
    </row>
    <row r="196" spans="1:5" x14ac:dyDescent="0.25">
      <c r="A196" s="2">
        <v>186</v>
      </c>
      <c r="B196" s="4"/>
      <c r="C196" s="121"/>
      <c r="E196" s="121"/>
    </row>
    <row r="197" spans="1:5" x14ac:dyDescent="0.25">
      <c r="A197" s="2">
        <v>187</v>
      </c>
      <c r="B197" s="4"/>
      <c r="C197" s="121"/>
      <c r="E197" s="121"/>
    </row>
    <row r="198" spans="1:5" x14ac:dyDescent="0.25">
      <c r="A198" s="2">
        <v>188</v>
      </c>
      <c r="B198" s="4"/>
      <c r="C198" s="121"/>
      <c r="E198" s="121"/>
    </row>
    <row r="199" spans="1:5" x14ac:dyDescent="0.25">
      <c r="A199" s="2">
        <v>189</v>
      </c>
      <c r="B199" s="4"/>
      <c r="C199" s="121"/>
      <c r="E199" s="121"/>
    </row>
    <row r="200" spans="1:5" x14ac:dyDescent="0.25">
      <c r="A200" s="2">
        <v>190</v>
      </c>
      <c r="B200" s="4"/>
      <c r="C200" s="121"/>
      <c r="E200" s="121"/>
    </row>
    <row r="201" spans="1:5" x14ac:dyDescent="0.25">
      <c r="A201" s="2">
        <v>191</v>
      </c>
      <c r="B201" s="4"/>
      <c r="C201" s="121"/>
      <c r="E201" s="121"/>
    </row>
    <row r="202" spans="1:5" x14ac:dyDescent="0.25">
      <c r="A202" s="2">
        <v>192</v>
      </c>
      <c r="B202" s="4"/>
      <c r="C202" s="121"/>
      <c r="E202" s="121"/>
    </row>
    <row r="203" spans="1:5" x14ac:dyDescent="0.25">
      <c r="A203" s="2">
        <v>193</v>
      </c>
      <c r="B203" s="4"/>
      <c r="C203" s="121"/>
      <c r="E203" s="121"/>
    </row>
    <row r="204" spans="1:5" x14ac:dyDescent="0.25">
      <c r="A204" s="2">
        <v>194</v>
      </c>
      <c r="B204" s="4"/>
      <c r="C204" s="121"/>
      <c r="E204" s="121"/>
    </row>
    <row r="205" spans="1:5" x14ac:dyDescent="0.25">
      <c r="A205" s="2">
        <v>195</v>
      </c>
      <c r="B205" s="4"/>
      <c r="C205" s="121"/>
      <c r="E205" s="121"/>
    </row>
    <row r="206" spans="1:5" x14ac:dyDescent="0.25">
      <c r="A206" s="2">
        <v>196</v>
      </c>
      <c r="B206" s="4"/>
      <c r="C206" s="121"/>
      <c r="E206" s="121"/>
    </row>
    <row r="207" spans="1:5" x14ac:dyDescent="0.25">
      <c r="A207" s="2">
        <v>197</v>
      </c>
      <c r="B207" s="4"/>
      <c r="C207" s="121"/>
      <c r="E207" s="121"/>
    </row>
    <row r="208" spans="1:5" x14ac:dyDescent="0.25">
      <c r="A208" s="2">
        <v>198</v>
      </c>
      <c r="B208" s="4"/>
      <c r="C208" s="121"/>
      <c r="E208" s="121"/>
    </row>
    <row r="209" spans="1:5" x14ac:dyDescent="0.25">
      <c r="A209" s="2">
        <v>199</v>
      </c>
      <c r="B209" s="4"/>
      <c r="C209" s="121"/>
      <c r="E209" s="121"/>
    </row>
    <row r="210" spans="1:5" x14ac:dyDescent="0.25">
      <c r="A210" s="2">
        <v>200</v>
      </c>
      <c r="B210" s="4"/>
      <c r="C210" s="121"/>
      <c r="E210" s="121"/>
    </row>
    <row r="211" spans="1:5" x14ac:dyDescent="0.25">
      <c r="A211" s="2">
        <v>201</v>
      </c>
      <c r="B211" s="4"/>
      <c r="C211" s="121"/>
      <c r="E211" s="121"/>
    </row>
    <row r="212" spans="1:5" x14ac:dyDescent="0.25">
      <c r="A212" s="2">
        <v>202</v>
      </c>
      <c r="B212" s="4"/>
      <c r="C212" s="121"/>
      <c r="E212" s="121"/>
    </row>
    <row r="213" spans="1:5" x14ac:dyDescent="0.25">
      <c r="A213" s="2">
        <v>203</v>
      </c>
      <c r="B213" s="4"/>
      <c r="C213" s="121"/>
      <c r="E213" s="121"/>
    </row>
    <row r="214" spans="1:5" x14ac:dyDescent="0.25">
      <c r="A214" s="2">
        <v>204</v>
      </c>
      <c r="B214" s="4"/>
      <c r="C214" s="121"/>
      <c r="E214" s="121"/>
    </row>
    <row r="215" spans="1:5" x14ac:dyDescent="0.25">
      <c r="A215" s="2">
        <v>205</v>
      </c>
      <c r="B215" s="4"/>
      <c r="C215" s="121"/>
      <c r="E215" s="121"/>
    </row>
    <row r="216" spans="1:5" x14ac:dyDescent="0.25">
      <c r="A216" s="2">
        <v>206</v>
      </c>
      <c r="B216" s="4"/>
      <c r="C216" s="121"/>
      <c r="E216" s="121"/>
    </row>
    <row r="217" spans="1:5" x14ac:dyDescent="0.25">
      <c r="A217" s="2">
        <v>207</v>
      </c>
      <c r="B217" s="4"/>
      <c r="C217" s="121"/>
      <c r="E217" s="121"/>
    </row>
    <row r="218" spans="1:5" x14ac:dyDescent="0.25">
      <c r="A218" s="2">
        <v>208</v>
      </c>
      <c r="B218" s="4"/>
      <c r="C218" s="121"/>
      <c r="E218" s="121"/>
    </row>
    <row r="219" spans="1:5" x14ac:dyDescent="0.25">
      <c r="A219" s="2">
        <v>209</v>
      </c>
      <c r="B219" s="4"/>
      <c r="C219" s="121"/>
      <c r="E219" s="121"/>
    </row>
    <row r="220" spans="1:5" x14ac:dyDescent="0.25">
      <c r="A220" s="2">
        <v>210</v>
      </c>
      <c r="B220" s="4"/>
      <c r="C220" s="121"/>
      <c r="E220" s="121"/>
    </row>
    <row r="221" spans="1:5" x14ac:dyDescent="0.25">
      <c r="A221" s="2">
        <v>211</v>
      </c>
      <c r="B221" s="4"/>
      <c r="C221" s="121"/>
      <c r="E221" s="121"/>
    </row>
    <row r="222" spans="1:5" x14ac:dyDescent="0.25">
      <c r="A222" s="2">
        <v>212</v>
      </c>
      <c r="B222" s="4"/>
      <c r="C222" s="121"/>
      <c r="E222" s="121"/>
    </row>
    <row r="223" spans="1:5" x14ac:dyDescent="0.25">
      <c r="A223" s="2">
        <v>213</v>
      </c>
      <c r="B223" s="4"/>
      <c r="C223" s="121"/>
      <c r="E223" s="121"/>
    </row>
    <row r="224" spans="1:5" x14ac:dyDescent="0.25">
      <c r="A224" s="2">
        <v>214</v>
      </c>
      <c r="B224" s="4"/>
      <c r="C224" s="121"/>
      <c r="E224" s="121"/>
    </row>
    <row r="225" spans="1:5" x14ac:dyDescent="0.25">
      <c r="A225" s="2">
        <v>215</v>
      </c>
      <c r="B225" s="4"/>
      <c r="C225" s="121"/>
      <c r="E225" s="121"/>
    </row>
    <row r="226" spans="1:5" x14ac:dyDescent="0.25">
      <c r="A226" s="2">
        <v>216</v>
      </c>
      <c r="B226" s="4"/>
      <c r="C226" s="121"/>
      <c r="E226" s="121"/>
    </row>
    <row r="227" spans="1:5" x14ac:dyDescent="0.25">
      <c r="A227" s="2">
        <v>217</v>
      </c>
      <c r="B227" s="4"/>
      <c r="C227" s="121"/>
      <c r="E227" s="121"/>
    </row>
    <row r="228" spans="1:5" x14ac:dyDescent="0.25">
      <c r="A228" s="2">
        <v>218</v>
      </c>
      <c r="B228" s="4"/>
      <c r="C228" s="121"/>
      <c r="E228" s="121"/>
    </row>
    <row r="229" spans="1:5" x14ac:dyDescent="0.25">
      <c r="A229" s="2">
        <v>219</v>
      </c>
      <c r="B229" s="4"/>
      <c r="C229" s="121"/>
      <c r="E229" s="121"/>
    </row>
    <row r="230" spans="1:5" x14ac:dyDescent="0.25">
      <c r="A230" s="2">
        <v>220</v>
      </c>
      <c r="B230" s="4"/>
      <c r="C230" s="121"/>
      <c r="E230" s="121"/>
    </row>
    <row r="231" spans="1:5" x14ac:dyDescent="0.25">
      <c r="A231" s="2">
        <v>221</v>
      </c>
      <c r="B231" s="4"/>
      <c r="C231" s="121"/>
      <c r="E231" s="121"/>
    </row>
    <row r="232" spans="1:5" x14ac:dyDescent="0.25">
      <c r="A232" s="2">
        <v>222</v>
      </c>
      <c r="B232" s="4"/>
      <c r="C232" s="121"/>
      <c r="E232" s="121"/>
    </row>
    <row r="233" spans="1:5" x14ac:dyDescent="0.25">
      <c r="A233" s="2">
        <v>223</v>
      </c>
      <c r="B233" s="4"/>
      <c r="C233" s="121"/>
      <c r="E233" s="121"/>
    </row>
    <row r="234" spans="1:5" x14ac:dyDescent="0.25">
      <c r="A234" s="2">
        <v>224</v>
      </c>
      <c r="B234" s="4"/>
      <c r="C234" s="121"/>
      <c r="E234" s="121"/>
    </row>
    <row r="235" spans="1:5" x14ac:dyDescent="0.25">
      <c r="A235" s="2">
        <v>225</v>
      </c>
      <c r="B235" s="4"/>
      <c r="C235" s="121"/>
      <c r="E235" s="121"/>
    </row>
    <row r="236" spans="1:5" x14ac:dyDescent="0.25">
      <c r="A236" s="2">
        <v>226</v>
      </c>
      <c r="B236" s="4"/>
      <c r="C236" s="121"/>
      <c r="E236" s="121"/>
    </row>
    <row r="237" spans="1:5" x14ac:dyDescent="0.25">
      <c r="A237" s="2">
        <v>227</v>
      </c>
      <c r="B237" s="4"/>
      <c r="C237" s="121"/>
      <c r="E237" s="121"/>
    </row>
    <row r="238" spans="1:5" x14ac:dyDescent="0.25">
      <c r="A238" s="2">
        <v>228</v>
      </c>
      <c r="B238" s="4"/>
      <c r="C238" s="121"/>
      <c r="E238" s="121"/>
    </row>
    <row r="239" spans="1:5" x14ac:dyDescent="0.25">
      <c r="A239" s="2">
        <v>229</v>
      </c>
      <c r="B239" s="4"/>
      <c r="C239" s="121"/>
      <c r="E239" s="121"/>
    </row>
    <row r="240" spans="1:5" x14ac:dyDescent="0.25">
      <c r="A240" s="2">
        <v>230</v>
      </c>
      <c r="B240" s="4"/>
      <c r="C240" s="121"/>
      <c r="E240" s="121"/>
    </row>
    <row r="241" spans="1:5" x14ac:dyDescent="0.25">
      <c r="A241" s="2">
        <v>231</v>
      </c>
      <c r="B241" s="4"/>
      <c r="C241" s="121"/>
      <c r="E241" s="121"/>
    </row>
    <row r="242" spans="1:5" x14ac:dyDescent="0.25">
      <c r="A242" s="2">
        <v>232</v>
      </c>
      <c r="B242" s="4"/>
      <c r="C242" s="121"/>
      <c r="E242" s="121"/>
    </row>
    <row r="243" spans="1:5" x14ac:dyDescent="0.25">
      <c r="A243" s="2">
        <v>233</v>
      </c>
      <c r="B243" s="4"/>
      <c r="C243" s="121"/>
      <c r="E243" s="121"/>
    </row>
    <row r="244" spans="1:5" x14ac:dyDescent="0.25">
      <c r="A244" s="2">
        <v>234</v>
      </c>
      <c r="B244" s="4"/>
      <c r="C244" s="121"/>
      <c r="E244" s="121"/>
    </row>
    <row r="245" spans="1:5" x14ac:dyDescent="0.25">
      <c r="A245" s="2">
        <v>235</v>
      </c>
      <c r="B245" s="4"/>
      <c r="C245" s="121"/>
      <c r="E245" s="121"/>
    </row>
    <row r="246" spans="1:5" x14ac:dyDescent="0.25">
      <c r="A246" s="2">
        <v>236</v>
      </c>
      <c r="B246" s="4"/>
      <c r="C246" s="121"/>
      <c r="E246" s="121"/>
    </row>
    <row r="247" spans="1:5" x14ac:dyDescent="0.25">
      <c r="A247" s="2">
        <v>237</v>
      </c>
      <c r="B247" s="4"/>
      <c r="C247" s="121"/>
      <c r="E247" s="121"/>
    </row>
    <row r="248" spans="1:5" x14ac:dyDescent="0.25">
      <c r="A248" s="2">
        <v>238</v>
      </c>
      <c r="B248" s="4"/>
      <c r="C248" s="121"/>
      <c r="E248" s="121"/>
    </row>
    <row r="249" spans="1:5" x14ac:dyDescent="0.25">
      <c r="A249" s="2">
        <v>239</v>
      </c>
      <c r="B249" s="4"/>
      <c r="C249" s="121"/>
      <c r="E249" s="121"/>
    </row>
    <row r="250" spans="1:5" x14ac:dyDescent="0.25">
      <c r="A250" s="2">
        <v>240</v>
      </c>
      <c r="B250" s="4"/>
      <c r="C250" s="121"/>
      <c r="E250" s="121"/>
    </row>
    <row r="251" spans="1:5" x14ac:dyDescent="0.25">
      <c r="A251" s="2">
        <v>241</v>
      </c>
      <c r="B251" s="4"/>
      <c r="C251" s="121"/>
      <c r="E251" s="121"/>
    </row>
    <row r="252" spans="1:5" x14ac:dyDescent="0.25">
      <c r="A252" s="2">
        <v>242</v>
      </c>
      <c r="B252" s="4"/>
      <c r="C252" s="121"/>
      <c r="E252" s="121"/>
    </row>
    <row r="253" spans="1:5" x14ac:dyDescent="0.25">
      <c r="A253" s="2">
        <v>243</v>
      </c>
      <c r="B253" s="4"/>
      <c r="C253" s="121"/>
      <c r="E253" s="121"/>
    </row>
    <row r="254" spans="1:5" x14ac:dyDescent="0.25">
      <c r="A254" s="2">
        <v>244</v>
      </c>
      <c r="B254" s="4"/>
      <c r="C254" s="121"/>
      <c r="E254" s="121"/>
    </row>
    <row r="255" spans="1:5" x14ac:dyDescent="0.25">
      <c r="A255" s="2">
        <v>245</v>
      </c>
      <c r="B255" s="4"/>
      <c r="C255" s="121"/>
      <c r="E255" s="121"/>
    </row>
    <row r="256" spans="1:5" x14ac:dyDescent="0.25">
      <c r="A256" s="2">
        <v>246</v>
      </c>
      <c r="B256" s="4"/>
      <c r="C256" s="121"/>
      <c r="E256" s="121"/>
    </row>
    <row r="257" spans="1:5" x14ac:dyDescent="0.25">
      <c r="A257" s="2">
        <v>247</v>
      </c>
      <c r="B257" s="4"/>
      <c r="C257" s="121"/>
      <c r="E257" s="121"/>
    </row>
    <row r="258" spans="1:5" x14ac:dyDescent="0.25">
      <c r="A258" s="2">
        <v>248</v>
      </c>
      <c r="B258" s="4"/>
      <c r="C258" s="121"/>
      <c r="E258" s="121"/>
    </row>
    <row r="259" spans="1:5" x14ac:dyDescent="0.25">
      <c r="A259" s="2">
        <v>249</v>
      </c>
      <c r="B259" s="4"/>
      <c r="C259" s="121"/>
      <c r="E259" s="121"/>
    </row>
    <row r="260" spans="1:5" x14ac:dyDescent="0.25">
      <c r="A260" s="2">
        <v>250</v>
      </c>
      <c r="B260" s="4"/>
      <c r="C260" s="121"/>
      <c r="E260" s="121"/>
    </row>
    <row r="261" spans="1:5" x14ac:dyDescent="0.25">
      <c r="A261" s="2">
        <v>251</v>
      </c>
      <c r="B261" s="4"/>
      <c r="C261" s="121"/>
      <c r="E261" s="121"/>
    </row>
    <row r="262" spans="1:5" x14ac:dyDescent="0.25">
      <c r="A262" s="2">
        <v>252</v>
      </c>
      <c r="B262" s="4"/>
      <c r="C262" s="121"/>
      <c r="E262" s="121"/>
    </row>
    <row r="263" spans="1:5" x14ac:dyDescent="0.25">
      <c r="A263" s="2">
        <v>253</v>
      </c>
      <c r="B263" s="4"/>
      <c r="C263" s="121"/>
      <c r="E263" s="121"/>
    </row>
    <row r="264" spans="1:5" x14ac:dyDescent="0.25">
      <c r="A264" s="2">
        <v>254</v>
      </c>
      <c r="B264" s="4"/>
      <c r="C264" s="121"/>
      <c r="E264" s="121"/>
    </row>
    <row r="265" spans="1:5" x14ac:dyDescent="0.25">
      <c r="A265" s="2">
        <v>255</v>
      </c>
      <c r="B265" s="4"/>
      <c r="C265" s="121"/>
      <c r="E265" s="121"/>
    </row>
    <row r="266" spans="1:5" x14ac:dyDescent="0.25">
      <c r="A266" s="2">
        <v>256</v>
      </c>
      <c r="B266" s="4"/>
      <c r="C266" s="121"/>
      <c r="E266" s="121"/>
    </row>
    <row r="267" spans="1:5" x14ac:dyDescent="0.25">
      <c r="A267" s="2">
        <v>257</v>
      </c>
      <c r="B267" s="4"/>
      <c r="C267" s="121"/>
      <c r="E267" s="121"/>
    </row>
    <row r="268" spans="1:5" x14ac:dyDescent="0.25">
      <c r="A268" s="2">
        <v>258</v>
      </c>
      <c r="B268" s="4"/>
      <c r="C268" s="121"/>
      <c r="E268" s="121"/>
    </row>
    <row r="269" spans="1:5" x14ac:dyDescent="0.25">
      <c r="A269" s="2">
        <v>259</v>
      </c>
      <c r="B269" s="4"/>
      <c r="C269" s="121"/>
      <c r="E269" s="121"/>
    </row>
    <row r="270" spans="1:5" x14ac:dyDescent="0.25">
      <c r="A270" s="2">
        <v>260</v>
      </c>
      <c r="B270" s="4"/>
      <c r="C270" s="121"/>
      <c r="E270" s="121"/>
    </row>
    <row r="271" spans="1:5" x14ac:dyDescent="0.25">
      <c r="A271" s="2">
        <v>261</v>
      </c>
      <c r="B271" s="4"/>
      <c r="C271" s="121"/>
      <c r="E271" s="121"/>
    </row>
    <row r="272" spans="1:5" x14ac:dyDescent="0.25">
      <c r="A272" s="2">
        <v>262</v>
      </c>
      <c r="B272" s="4"/>
      <c r="C272" s="121"/>
      <c r="E272" s="121"/>
    </row>
    <row r="273" spans="1:5" x14ac:dyDescent="0.25">
      <c r="A273" s="2">
        <v>263</v>
      </c>
      <c r="B273" s="4"/>
      <c r="C273" s="121"/>
      <c r="E273" s="121"/>
    </row>
    <row r="274" spans="1:5" x14ac:dyDescent="0.25">
      <c r="A274" s="2">
        <v>264</v>
      </c>
      <c r="B274" s="4"/>
      <c r="C274" s="121"/>
      <c r="E274" s="121"/>
    </row>
    <row r="275" spans="1:5" x14ac:dyDescent="0.25">
      <c r="A275" s="2">
        <v>265</v>
      </c>
      <c r="B275" s="4"/>
      <c r="C275" s="121"/>
      <c r="E275" s="121"/>
    </row>
    <row r="276" spans="1:5" x14ac:dyDescent="0.25">
      <c r="A276" s="2">
        <v>266</v>
      </c>
      <c r="B276" s="4"/>
      <c r="C276" s="121"/>
      <c r="E276" s="121"/>
    </row>
    <row r="277" spans="1:5" x14ac:dyDescent="0.25">
      <c r="A277" s="2">
        <v>267</v>
      </c>
      <c r="B277" s="4"/>
      <c r="C277" s="121"/>
      <c r="E277" s="121"/>
    </row>
    <row r="278" spans="1:5" x14ac:dyDescent="0.25">
      <c r="A278" s="2">
        <v>268</v>
      </c>
      <c r="B278" s="4"/>
      <c r="C278" s="121"/>
      <c r="E278" s="121"/>
    </row>
    <row r="279" spans="1:5" x14ac:dyDescent="0.25">
      <c r="A279" s="2">
        <v>269</v>
      </c>
      <c r="B279" s="4"/>
      <c r="C279" s="121"/>
      <c r="E279" s="121"/>
    </row>
    <row r="280" spans="1:5" x14ac:dyDescent="0.25">
      <c r="A280" s="2">
        <v>270</v>
      </c>
      <c r="B280" s="4"/>
      <c r="C280" s="121"/>
      <c r="E280" s="121"/>
    </row>
    <row r="281" spans="1:5" x14ac:dyDescent="0.25">
      <c r="A281" s="2">
        <v>271</v>
      </c>
      <c r="B281" s="4"/>
      <c r="C281" s="121"/>
      <c r="E281" s="121"/>
    </row>
    <row r="282" spans="1:5" x14ac:dyDescent="0.25">
      <c r="A282" s="2">
        <v>272</v>
      </c>
      <c r="B282" s="4"/>
      <c r="C282" s="121"/>
      <c r="E282" s="121"/>
    </row>
    <row r="283" spans="1:5" x14ac:dyDescent="0.25">
      <c r="A283" s="2">
        <v>273</v>
      </c>
      <c r="B283" s="4"/>
      <c r="C283" s="121"/>
      <c r="E283" s="121"/>
    </row>
    <row r="284" spans="1:5" x14ac:dyDescent="0.25">
      <c r="A284" s="2">
        <v>274</v>
      </c>
      <c r="B284" s="4"/>
      <c r="C284" s="121"/>
      <c r="E284" s="121"/>
    </row>
    <row r="285" spans="1:5" x14ac:dyDescent="0.25">
      <c r="A285" s="2">
        <v>275</v>
      </c>
      <c r="B285" s="4"/>
      <c r="C285" s="121"/>
      <c r="E285" s="121"/>
    </row>
    <row r="286" spans="1:5" x14ac:dyDescent="0.25">
      <c r="A286" s="2">
        <v>276</v>
      </c>
      <c r="B286" s="4"/>
      <c r="C286" s="121"/>
      <c r="E286" s="121"/>
    </row>
    <row r="287" spans="1:5" x14ac:dyDescent="0.25">
      <c r="A287" s="2">
        <v>277</v>
      </c>
      <c r="B287" s="4"/>
      <c r="C287" s="121"/>
      <c r="E287" s="121"/>
    </row>
    <row r="288" spans="1:5" x14ac:dyDescent="0.25">
      <c r="A288" s="2">
        <v>278</v>
      </c>
      <c r="B288" s="4"/>
      <c r="C288" s="121"/>
      <c r="E288" s="121"/>
    </row>
    <row r="289" spans="1:5" x14ac:dyDescent="0.25">
      <c r="A289" s="2">
        <v>279</v>
      </c>
      <c r="B289" s="4"/>
      <c r="C289" s="121"/>
      <c r="E289" s="121"/>
    </row>
    <row r="290" spans="1:5" x14ac:dyDescent="0.25">
      <c r="B290" s="4"/>
      <c r="C290" s="121"/>
      <c r="E290" s="121"/>
    </row>
    <row r="291" spans="1:5" x14ac:dyDescent="0.25">
      <c r="B291" s="4"/>
      <c r="C291" s="121"/>
      <c r="E291" s="12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BDB32-2F54-489C-B623-D79676FB26DB}">
  <dimension ref="A1:W291"/>
  <sheetViews>
    <sheetView topLeftCell="H2" workbookViewId="0">
      <selection activeCell="N10" sqref="N10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5" width="36.42578125" style="2" customWidth="1"/>
    <col min="6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1" width="36.42578125" style="1" customWidth="1"/>
    <col min="262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7" width="36.42578125" style="1" customWidth="1"/>
    <col min="518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3" width="36.42578125" style="1" customWidth="1"/>
    <col min="774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29" width="36.42578125" style="1" customWidth="1"/>
    <col min="1030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5" width="36.42578125" style="1" customWidth="1"/>
    <col min="1286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1" width="36.42578125" style="1" customWidth="1"/>
    <col min="1542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7" width="36.42578125" style="1" customWidth="1"/>
    <col min="1798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3" width="36.42578125" style="1" customWidth="1"/>
    <col min="2054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09" width="36.42578125" style="1" customWidth="1"/>
    <col min="2310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5" width="36.42578125" style="1" customWidth="1"/>
    <col min="2566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1" width="36.42578125" style="1" customWidth="1"/>
    <col min="2822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7" width="36.42578125" style="1" customWidth="1"/>
    <col min="3078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3" width="36.42578125" style="1" customWidth="1"/>
    <col min="3334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89" width="36.42578125" style="1" customWidth="1"/>
    <col min="3590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5" width="36.42578125" style="1" customWidth="1"/>
    <col min="3846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1" width="36.42578125" style="1" customWidth="1"/>
    <col min="4102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7" width="36.42578125" style="1" customWidth="1"/>
    <col min="4358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3" width="36.42578125" style="1" customWidth="1"/>
    <col min="4614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69" width="36.42578125" style="1" customWidth="1"/>
    <col min="4870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5" width="36.42578125" style="1" customWidth="1"/>
    <col min="5126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1" width="36.42578125" style="1" customWidth="1"/>
    <col min="5382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7" width="36.42578125" style="1" customWidth="1"/>
    <col min="5638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3" width="36.42578125" style="1" customWidth="1"/>
    <col min="5894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49" width="36.42578125" style="1" customWidth="1"/>
    <col min="6150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5" width="36.42578125" style="1" customWidth="1"/>
    <col min="6406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1" width="36.42578125" style="1" customWidth="1"/>
    <col min="6662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7" width="36.42578125" style="1" customWidth="1"/>
    <col min="6918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3" width="36.42578125" style="1" customWidth="1"/>
    <col min="7174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29" width="36.42578125" style="1" customWidth="1"/>
    <col min="7430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5" width="36.42578125" style="1" customWidth="1"/>
    <col min="7686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1" width="36.42578125" style="1" customWidth="1"/>
    <col min="7942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7" width="36.42578125" style="1" customWidth="1"/>
    <col min="8198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3" width="36.42578125" style="1" customWidth="1"/>
    <col min="8454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09" width="36.42578125" style="1" customWidth="1"/>
    <col min="8710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5" width="36.42578125" style="1" customWidth="1"/>
    <col min="8966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1" width="36.42578125" style="1" customWidth="1"/>
    <col min="9222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7" width="36.42578125" style="1" customWidth="1"/>
    <col min="9478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3" width="36.42578125" style="1" customWidth="1"/>
    <col min="9734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89" width="36.42578125" style="1" customWidth="1"/>
    <col min="9990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5" width="36.42578125" style="1" customWidth="1"/>
    <col min="10246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1" width="36.42578125" style="1" customWidth="1"/>
    <col min="10502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7" width="36.42578125" style="1" customWidth="1"/>
    <col min="10758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3" width="36.42578125" style="1" customWidth="1"/>
    <col min="11014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69" width="36.42578125" style="1" customWidth="1"/>
    <col min="11270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5" width="36.42578125" style="1" customWidth="1"/>
    <col min="11526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1" width="36.42578125" style="1" customWidth="1"/>
    <col min="11782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7" width="36.42578125" style="1" customWidth="1"/>
    <col min="12038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3" width="36.42578125" style="1" customWidth="1"/>
    <col min="12294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49" width="36.42578125" style="1" customWidth="1"/>
    <col min="12550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5" width="36.42578125" style="1" customWidth="1"/>
    <col min="12806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1" width="36.42578125" style="1" customWidth="1"/>
    <col min="13062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7" width="36.42578125" style="1" customWidth="1"/>
    <col min="13318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3" width="36.42578125" style="1" customWidth="1"/>
    <col min="13574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29" width="36.42578125" style="1" customWidth="1"/>
    <col min="13830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5" width="36.42578125" style="1" customWidth="1"/>
    <col min="14086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1" width="36.42578125" style="1" customWidth="1"/>
    <col min="14342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7" width="36.42578125" style="1" customWidth="1"/>
    <col min="14598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3" width="36.42578125" style="1" customWidth="1"/>
    <col min="14854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09" width="36.42578125" style="1" customWidth="1"/>
    <col min="15110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5" width="36.42578125" style="1" customWidth="1"/>
    <col min="15366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1" width="36.42578125" style="1" customWidth="1"/>
    <col min="15622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7" width="36.42578125" style="1" customWidth="1"/>
    <col min="15878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3" width="36.42578125" style="1" customWidth="1"/>
    <col min="16134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129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130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131</v>
      </c>
      <c r="B5" s="173"/>
      <c r="C5" s="173"/>
      <c r="D5" s="173"/>
      <c r="E5" s="174"/>
      <c r="F5" s="69"/>
      <c r="G5" s="26" t="s">
        <v>38</v>
      </c>
      <c r="H5" s="40">
        <f>D12</f>
        <v>99.019607843137265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93.137254901960787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96.078431372549034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/>
      <c r="I10" s="22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3" ht="24.95" customHeight="1" x14ac:dyDescent="0.25">
      <c r="A11" s="2">
        <v>1</v>
      </c>
      <c r="B11" s="4">
        <v>170804130001</v>
      </c>
      <c r="C11" s="121">
        <v>43.333333333333336</v>
      </c>
      <c r="D11" s="3">
        <f>COUNTIF(C11:C214,"&gt;="&amp;D10)</f>
        <v>202</v>
      </c>
      <c r="E11" s="4">
        <v>30.90909090909091</v>
      </c>
      <c r="F11" s="95">
        <f>COUNTIF(E11:E214,"&gt;="&amp;F10)</f>
        <v>190</v>
      </c>
      <c r="G11" s="108"/>
      <c r="H11" s="26"/>
      <c r="I11" s="26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3" ht="24.95" customHeight="1" x14ac:dyDescent="0.25">
      <c r="A12" s="2">
        <v>2</v>
      </c>
      <c r="B12" s="4">
        <v>170804130004</v>
      </c>
      <c r="C12" s="121">
        <v>45.555555555555557</v>
      </c>
      <c r="D12" s="96">
        <f>(202/204)*100</f>
        <v>99.019607843137265</v>
      </c>
      <c r="E12" s="4">
        <v>34.545454545454547</v>
      </c>
      <c r="F12" s="97">
        <f>(190/204)*100</f>
        <v>93.137254901960787</v>
      </c>
      <c r="G12" s="108"/>
      <c r="H12" s="26"/>
      <c r="I12" s="26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3" ht="24.95" customHeight="1" x14ac:dyDescent="0.25">
      <c r="A13" s="2">
        <v>3</v>
      </c>
      <c r="B13" s="4">
        <v>170804130005</v>
      </c>
      <c r="C13" s="121">
        <v>40</v>
      </c>
      <c r="D13" s="3"/>
      <c r="E13" s="4">
        <v>31.818181818181817</v>
      </c>
      <c r="F13" s="109"/>
      <c r="G13" s="108"/>
      <c r="H13" s="16"/>
      <c r="I13" s="1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3" ht="35.450000000000003" customHeight="1" x14ac:dyDescent="0.25">
      <c r="A14" s="2">
        <v>4</v>
      </c>
      <c r="B14" s="4">
        <v>170804130006</v>
      </c>
      <c r="C14" s="121">
        <v>41.111111111111114</v>
      </c>
      <c r="D14" s="3"/>
      <c r="E14" s="4">
        <v>29.09090909090909</v>
      </c>
      <c r="F14" s="109"/>
      <c r="G14" s="101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</row>
    <row r="15" spans="1:23" ht="38.1" customHeight="1" x14ac:dyDescent="0.25">
      <c r="A15" s="2">
        <v>5</v>
      </c>
      <c r="B15" s="4">
        <v>170804130009</v>
      </c>
      <c r="C15" s="121">
        <v>36.666666666666664</v>
      </c>
      <c r="D15" s="3"/>
      <c r="E15" s="4">
        <v>31.818181818181817</v>
      </c>
      <c r="F15" s="109"/>
      <c r="G15" s="102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3" ht="24.95" customHeight="1" x14ac:dyDescent="0.25">
      <c r="A16" s="2">
        <v>6</v>
      </c>
      <c r="B16" s="4">
        <v>170804130010</v>
      </c>
      <c r="C16" s="121">
        <v>40</v>
      </c>
      <c r="D16" s="3"/>
      <c r="E16" s="4">
        <v>31.818181818181817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3" ht="41.1" customHeight="1" x14ac:dyDescent="0.25">
      <c r="A17" s="2">
        <v>7</v>
      </c>
      <c r="B17" s="4">
        <v>170804130012</v>
      </c>
      <c r="C17" s="121">
        <v>42.222222222222221</v>
      </c>
      <c r="D17" s="3"/>
      <c r="E17" s="4">
        <v>30.90909090909091</v>
      </c>
      <c r="F17" s="3"/>
    </row>
    <row r="18" spans="1:23" ht="24.95" customHeight="1" x14ac:dyDescent="0.25">
      <c r="A18" s="2">
        <v>8</v>
      </c>
      <c r="B18" s="4">
        <v>170804130017</v>
      </c>
      <c r="C18" s="121">
        <v>43.333333333333336</v>
      </c>
      <c r="D18" s="3"/>
      <c r="E18" s="4">
        <v>32.727272727272727</v>
      </c>
      <c r="F18" s="49"/>
    </row>
    <row r="19" spans="1:23" ht="24.95" customHeight="1" x14ac:dyDescent="0.25">
      <c r="A19" s="2">
        <v>9</v>
      </c>
      <c r="B19" s="4">
        <v>170804130021</v>
      </c>
      <c r="C19" s="121">
        <v>43.333333333333336</v>
      </c>
      <c r="D19" s="3"/>
      <c r="E19" s="4">
        <v>30.90909090909091</v>
      </c>
      <c r="F19" s="49"/>
    </row>
    <row r="20" spans="1:23" ht="24.95" customHeight="1" x14ac:dyDescent="0.25">
      <c r="A20" s="2">
        <v>10</v>
      </c>
      <c r="B20" s="4">
        <v>170804130027</v>
      </c>
      <c r="C20" s="121">
        <v>43.333333333333336</v>
      </c>
      <c r="D20" s="3"/>
      <c r="E20" s="4">
        <v>32.727272727272727</v>
      </c>
      <c r="F20" s="49"/>
      <c r="J20" s="7"/>
      <c r="K20" s="7"/>
    </row>
    <row r="21" spans="1:23" ht="31.5" customHeight="1" x14ac:dyDescent="0.25">
      <c r="A21" s="2">
        <v>11</v>
      </c>
      <c r="B21" s="4">
        <v>170804130028</v>
      </c>
      <c r="C21" s="121">
        <v>43.333333333333336</v>
      </c>
      <c r="D21" s="3"/>
      <c r="E21" s="4">
        <v>34.545454545454547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3" ht="24.95" customHeight="1" x14ac:dyDescent="0.25">
      <c r="A22" s="2">
        <v>12</v>
      </c>
      <c r="B22" s="4">
        <v>170804130031</v>
      </c>
      <c r="C22" s="121">
        <v>40</v>
      </c>
      <c r="D22" s="3"/>
      <c r="E22" s="4">
        <v>30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3" ht="24.95" customHeight="1" x14ac:dyDescent="0.25">
      <c r="A23" s="2">
        <v>13</v>
      </c>
      <c r="B23" s="4">
        <v>170804130032</v>
      </c>
      <c r="C23" s="121">
        <v>35.555555555555557</v>
      </c>
      <c r="D23" s="3"/>
      <c r="E23" s="4">
        <v>26.363636363636363</v>
      </c>
      <c r="F23" s="49"/>
      <c r="H23" s="2"/>
      <c r="N23" s="7"/>
      <c r="O23" s="7"/>
      <c r="P23" s="7"/>
      <c r="Q23" s="7"/>
      <c r="R23" s="7"/>
    </row>
    <row r="24" spans="1:23" ht="24.95" customHeight="1" x14ac:dyDescent="0.25">
      <c r="A24" s="2">
        <v>14</v>
      </c>
      <c r="B24" s="4">
        <v>170804130036</v>
      </c>
      <c r="C24" s="121">
        <v>37.777777777777779</v>
      </c>
      <c r="D24" s="3"/>
      <c r="E24" s="4">
        <v>30</v>
      </c>
      <c r="F24" s="49"/>
      <c r="H24" s="1" t="s">
        <v>35</v>
      </c>
      <c r="I24" s="111" t="s">
        <v>34</v>
      </c>
      <c r="J24" s="111" t="s">
        <v>124</v>
      </c>
      <c r="K24" s="111" t="s">
        <v>18</v>
      </c>
      <c r="L24" s="111" t="s">
        <v>17</v>
      </c>
      <c r="M24" s="111" t="s">
        <v>16</v>
      </c>
      <c r="N24" s="111" t="s">
        <v>15</v>
      </c>
      <c r="O24" s="111" t="s">
        <v>14</v>
      </c>
      <c r="P24" s="111" t="s">
        <v>13</v>
      </c>
      <c r="Q24" s="111" t="s">
        <v>12</v>
      </c>
      <c r="R24" s="111" t="s">
        <v>11</v>
      </c>
      <c r="S24" s="111" t="s">
        <v>10</v>
      </c>
      <c r="T24" s="111" t="s">
        <v>9</v>
      </c>
      <c r="U24" s="111" t="s">
        <v>8</v>
      </c>
      <c r="V24" s="111" t="s">
        <v>7</v>
      </c>
      <c r="W24" s="1" t="s">
        <v>106</v>
      </c>
    </row>
    <row r="25" spans="1:23" ht="24.95" customHeight="1" x14ac:dyDescent="0.25">
      <c r="A25" s="2">
        <v>15</v>
      </c>
      <c r="B25" s="4">
        <v>170804130045</v>
      </c>
      <c r="C25" s="121">
        <v>42.222222222222221</v>
      </c>
      <c r="D25" s="112"/>
      <c r="E25" s="4">
        <v>32.727272727272727</v>
      </c>
      <c r="F25" s="113"/>
      <c r="G25" s="114" t="s">
        <v>5</v>
      </c>
      <c r="H25" s="111">
        <v>3</v>
      </c>
      <c r="I25" s="111">
        <v>3</v>
      </c>
      <c r="J25" s="111">
        <v>3</v>
      </c>
      <c r="K25" s="111">
        <v>2</v>
      </c>
      <c r="L25" s="111">
        <v>3</v>
      </c>
      <c r="M25" s="111">
        <v>2</v>
      </c>
      <c r="N25" s="111">
        <v>3</v>
      </c>
      <c r="O25" s="111">
        <v>2</v>
      </c>
      <c r="P25" s="111">
        <v>2</v>
      </c>
      <c r="Q25" s="111">
        <v>2</v>
      </c>
      <c r="R25" s="111">
        <v>2</v>
      </c>
      <c r="S25" s="111">
        <v>3</v>
      </c>
      <c r="T25" s="111">
        <v>2</v>
      </c>
      <c r="U25" s="111">
        <v>3</v>
      </c>
      <c r="V25" s="111">
        <v>2</v>
      </c>
      <c r="W25" s="1">
        <v>2</v>
      </c>
    </row>
    <row r="26" spans="1:23" ht="24.95" customHeight="1" x14ac:dyDescent="0.25">
      <c r="A26" s="2">
        <v>16</v>
      </c>
      <c r="B26" s="4">
        <v>170804130047</v>
      </c>
      <c r="C26" s="121">
        <v>42.222222222222221</v>
      </c>
      <c r="D26" s="3"/>
      <c r="E26" s="4">
        <v>33.636363636363633</v>
      </c>
      <c r="F26" s="49"/>
      <c r="G26" s="114" t="s">
        <v>4</v>
      </c>
      <c r="H26" s="111">
        <v>3</v>
      </c>
      <c r="I26" s="111">
        <v>3</v>
      </c>
      <c r="J26" s="111">
        <v>3</v>
      </c>
      <c r="K26" s="111">
        <v>3</v>
      </c>
      <c r="L26" s="111">
        <v>2</v>
      </c>
      <c r="M26" s="111">
        <v>2</v>
      </c>
      <c r="N26" s="111">
        <v>2</v>
      </c>
      <c r="O26" s="111">
        <v>2</v>
      </c>
      <c r="P26" s="111">
        <v>2</v>
      </c>
      <c r="Q26" s="111">
        <v>2</v>
      </c>
      <c r="R26" s="111">
        <v>3</v>
      </c>
      <c r="S26" s="111">
        <v>2</v>
      </c>
      <c r="T26" s="111">
        <v>2</v>
      </c>
      <c r="U26" s="111">
        <v>2</v>
      </c>
      <c r="V26" s="111">
        <v>2</v>
      </c>
    </row>
    <row r="27" spans="1:23" ht="24.95" customHeight="1" x14ac:dyDescent="0.25">
      <c r="A27" s="2">
        <v>17</v>
      </c>
      <c r="B27" s="4">
        <v>170804130048</v>
      </c>
      <c r="C27" s="121">
        <v>40</v>
      </c>
      <c r="D27" s="3"/>
      <c r="E27" s="4">
        <v>30.90909090909091</v>
      </c>
      <c r="F27" s="49"/>
      <c r="G27" s="114" t="s">
        <v>3</v>
      </c>
      <c r="H27" s="111">
        <v>3</v>
      </c>
      <c r="I27" s="111">
        <v>3</v>
      </c>
      <c r="J27" s="111">
        <v>3</v>
      </c>
      <c r="K27" s="111">
        <v>3</v>
      </c>
      <c r="L27" s="111">
        <v>2</v>
      </c>
      <c r="M27" s="111">
        <v>2</v>
      </c>
      <c r="N27" s="111">
        <v>2</v>
      </c>
      <c r="O27" s="111">
        <v>2</v>
      </c>
      <c r="P27" s="111">
        <v>2</v>
      </c>
      <c r="Q27" s="111">
        <v>2</v>
      </c>
      <c r="R27" s="111">
        <v>2</v>
      </c>
      <c r="S27" s="111">
        <v>2</v>
      </c>
      <c r="T27" s="111">
        <v>3</v>
      </c>
      <c r="U27" s="111">
        <v>2</v>
      </c>
      <c r="V27" s="111">
        <v>2</v>
      </c>
      <c r="W27" s="1">
        <v>2</v>
      </c>
    </row>
    <row r="28" spans="1:23" ht="24.95" customHeight="1" x14ac:dyDescent="0.25">
      <c r="A28" s="2">
        <v>18</v>
      </c>
      <c r="B28" s="4">
        <v>170804130049</v>
      </c>
      <c r="C28" s="121">
        <v>45.555555555555557</v>
      </c>
      <c r="D28" s="3"/>
      <c r="E28" s="4">
        <v>31.818181818181817</v>
      </c>
      <c r="F28" s="49"/>
      <c r="G28" s="114" t="s">
        <v>87</v>
      </c>
      <c r="H28" s="111">
        <v>3</v>
      </c>
      <c r="I28" s="111">
        <v>3</v>
      </c>
      <c r="J28" s="111">
        <v>3</v>
      </c>
      <c r="K28" s="111">
        <v>3</v>
      </c>
      <c r="L28" s="111">
        <v>2</v>
      </c>
      <c r="M28" s="111">
        <v>2</v>
      </c>
      <c r="N28" s="111">
        <v>2</v>
      </c>
      <c r="O28" s="111">
        <v>2</v>
      </c>
      <c r="P28" s="111">
        <v>2</v>
      </c>
      <c r="Q28" s="111">
        <v>2</v>
      </c>
      <c r="R28" s="111">
        <v>3</v>
      </c>
      <c r="S28" s="111">
        <v>2</v>
      </c>
      <c r="T28" s="111">
        <v>2</v>
      </c>
      <c r="U28" s="111">
        <v>2</v>
      </c>
      <c r="V28" s="111">
        <v>2</v>
      </c>
      <c r="W28" s="1">
        <v>2</v>
      </c>
    </row>
    <row r="29" spans="1:23" ht="24.95" customHeight="1" x14ac:dyDescent="0.25">
      <c r="A29" s="2">
        <v>19</v>
      </c>
      <c r="B29" s="4">
        <v>170804130050</v>
      </c>
      <c r="C29" s="121">
        <v>45.555555555555557</v>
      </c>
      <c r="D29" s="3"/>
      <c r="E29" s="4">
        <v>34.545454545454547</v>
      </c>
      <c r="F29" s="49"/>
      <c r="G29" s="114" t="s">
        <v>88</v>
      </c>
      <c r="H29" s="111">
        <v>3</v>
      </c>
      <c r="I29" s="111">
        <v>3</v>
      </c>
      <c r="J29" s="111">
        <v>3</v>
      </c>
      <c r="K29" s="111">
        <v>2</v>
      </c>
      <c r="L29" s="111">
        <v>2</v>
      </c>
      <c r="M29" s="111">
        <v>2</v>
      </c>
      <c r="N29" s="111">
        <v>3</v>
      </c>
      <c r="O29" s="111">
        <v>2</v>
      </c>
      <c r="P29" s="111">
        <v>2</v>
      </c>
      <c r="Q29" s="111">
        <v>2</v>
      </c>
      <c r="R29" s="111">
        <v>2</v>
      </c>
      <c r="S29" s="111">
        <v>2</v>
      </c>
      <c r="T29" s="111">
        <v>3</v>
      </c>
      <c r="U29" s="111">
        <v>2</v>
      </c>
      <c r="V29" s="111">
        <v>2</v>
      </c>
      <c r="W29" s="1">
        <v>2</v>
      </c>
    </row>
    <row r="30" spans="1:23" ht="24.95" customHeight="1" x14ac:dyDescent="0.25">
      <c r="A30" s="2">
        <v>20</v>
      </c>
      <c r="B30" s="4">
        <v>170804130051</v>
      </c>
      <c r="C30" s="121">
        <v>38.888888888888886</v>
      </c>
      <c r="D30" s="3"/>
      <c r="E30" s="4">
        <v>30</v>
      </c>
      <c r="F30" s="49"/>
      <c r="G30" s="125" t="s">
        <v>125</v>
      </c>
      <c r="H30" s="126"/>
      <c r="I30" s="126"/>
      <c r="J30" s="126"/>
      <c r="K30" s="126">
        <f>AVERAGE(K25:K29)</f>
        <v>2.6</v>
      </c>
      <c r="L30" s="126">
        <f t="shared" ref="L30:W30" si="0">AVERAGE(L25:L29)</f>
        <v>2.2000000000000002</v>
      </c>
      <c r="M30" s="126">
        <f t="shared" si="0"/>
        <v>2</v>
      </c>
      <c r="N30" s="126">
        <f t="shared" si="0"/>
        <v>2.4</v>
      </c>
      <c r="O30" s="126">
        <f t="shared" si="0"/>
        <v>2</v>
      </c>
      <c r="P30" s="126">
        <f t="shared" si="0"/>
        <v>2</v>
      </c>
      <c r="Q30" s="126">
        <f t="shared" si="0"/>
        <v>2</v>
      </c>
      <c r="R30" s="126">
        <f t="shared" si="0"/>
        <v>2.4</v>
      </c>
      <c r="S30" s="126">
        <f t="shared" si="0"/>
        <v>2.2000000000000002</v>
      </c>
      <c r="T30" s="126">
        <f t="shared" si="0"/>
        <v>2.4</v>
      </c>
      <c r="U30" s="126">
        <f t="shared" si="0"/>
        <v>2.2000000000000002</v>
      </c>
      <c r="V30" s="126">
        <f t="shared" si="0"/>
        <v>2</v>
      </c>
      <c r="W30" s="126">
        <f t="shared" si="0"/>
        <v>2</v>
      </c>
    </row>
    <row r="31" spans="1:23" ht="24.95" customHeight="1" x14ac:dyDescent="0.25">
      <c r="A31" s="2">
        <v>21</v>
      </c>
      <c r="B31" s="4">
        <v>170804130052</v>
      </c>
      <c r="C31" s="121">
        <v>37.777777777777779</v>
      </c>
      <c r="D31" s="3"/>
      <c r="E31" s="4">
        <v>33.636363636363633</v>
      </c>
      <c r="F31" s="49"/>
      <c r="G31" s="127" t="s">
        <v>1</v>
      </c>
      <c r="H31" s="128"/>
      <c r="I31" s="128"/>
      <c r="J31" s="128"/>
      <c r="K31" s="128">
        <f>(96.08*K30)/100</f>
        <v>2.4980799999999999</v>
      </c>
      <c r="L31" s="128">
        <f t="shared" ref="L31:W31" si="1">(96.08*L30)/100</f>
        <v>2.1137600000000001</v>
      </c>
      <c r="M31" s="128">
        <f t="shared" si="1"/>
        <v>1.9216</v>
      </c>
      <c r="N31" s="128">
        <f t="shared" si="1"/>
        <v>2.30592</v>
      </c>
      <c r="O31" s="128">
        <f t="shared" si="1"/>
        <v>1.9216</v>
      </c>
      <c r="P31" s="128">
        <f t="shared" si="1"/>
        <v>1.9216</v>
      </c>
      <c r="Q31" s="128">
        <f>(96.08*Q30)/100</f>
        <v>1.9216</v>
      </c>
      <c r="R31" s="128">
        <f t="shared" si="1"/>
        <v>2.30592</v>
      </c>
      <c r="S31" s="128">
        <f t="shared" si="1"/>
        <v>2.1137600000000001</v>
      </c>
      <c r="T31" s="128">
        <f t="shared" si="1"/>
        <v>2.30592</v>
      </c>
      <c r="U31" s="128">
        <f t="shared" si="1"/>
        <v>2.1137600000000001</v>
      </c>
      <c r="V31" s="128">
        <f>(96.08*V30)/100</f>
        <v>1.9216</v>
      </c>
      <c r="W31" s="128">
        <f t="shared" si="1"/>
        <v>1.9216</v>
      </c>
    </row>
    <row r="32" spans="1:23" ht="24.95" customHeight="1" x14ac:dyDescent="0.25">
      <c r="A32" s="2">
        <v>22</v>
      </c>
      <c r="B32" s="4">
        <v>170804130053</v>
      </c>
      <c r="C32" s="121">
        <v>44.444444444444443</v>
      </c>
      <c r="D32" s="3"/>
      <c r="E32" s="4">
        <v>22.727272727272727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170804130054</v>
      </c>
      <c r="C33" s="121">
        <v>41.111111111111114</v>
      </c>
      <c r="D33" s="3"/>
      <c r="E33" s="4">
        <v>30.90909090909091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170804130056</v>
      </c>
      <c r="C34" s="121">
        <v>40</v>
      </c>
      <c r="D34" s="3"/>
      <c r="E34" s="4">
        <v>30.90909090909091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170804130057</v>
      </c>
      <c r="C35" s="121">
        <v>45.555555555555557</v>
      </c>
      <c r="D35" s="3"/>
      <c r="E35" s="4">
        <v>33.636363636363633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170804130058</v>
      </c>
      <c r="C36" s="121">
        <v>46.666666666666664</v>
      </c>
      <c r="D36" s="3"/>
      <c r="E36" s="4">
        <v>36.363636363636367</v>
      </c>
      <c r="F36" s="49"/>
    </row>
    <row r="37" spans="1:23" ht="24.95" customHeight="1" x14ac:dyDescent="0.25">
      <c r="A37" s="2">
        <v>27</v>
      </c>
      <c r="B37" s="4">
        <v>170804130059</v>
      </c>
      <c r="C37" s="121">
        <v>43.333333333333336</v>
      </c>
      <c r="D37" s="3"/>
      <c r="E37" s="4">
        <v>32.727272727272727</v>
      </c>
      <c r="F37" s="49"/>
    </row>
    <row r="38" spans="1:23" ht="24.95" customHeight="1" x14ac:dyDescent="0.25">
      <c r="A38" s="2">
        <v>28</v>
      </c>
      <c r="B38" s="4">
        <v>170804130060</v>
      </c>
      <c r="C38" s="121">
        <v>43.333333333333336</v>
      </c>
      <c r="D38" s="3"/>
      <c r="E38" s="4">
        <v>32.727272727272727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170804130061</v>
      </c>
      <c r="C39" s="121">
        <v>45.555555555555557</v>
      </c>
      <c r="D39" s="3"/>
      <c r="E39" s="4">
        <v>32.727272727272727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170804130062</v>
      </c>
      <c r="C40" s="121">
        <v>41.111111111111114</v>
      </c>
      <c r="D40" s="3"/>
      <c r="E40" s="4">
        <v>31.818181818181817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170804130063</v>
      </c>
      <c r="C41" s="121">
        <v>43.333333333333336</v>
      </c>
      <c r="D41" s="3"/>
      <c r="E41" s="4">
        <v>34.545454545454547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170804130065</v>
      </c>
      <c r="C42" s="121">
        <v>45.555555555555557</v>
      </c>
      <c r="D42" s="3"/>
      <c r="E42" s="4">
        <v>33.636363636363633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170804130066</v>
      </c>
      <c r="C43" s="121">
        <v>35.555555555555557</v>
      </c>
      <c r="D43" s="3"/>
      <c r="E43" s="4">
        <v>33.636363636363633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170804130067</v>
      </c>
      <c r="C44" s="121">
        <v>41.111111111111114</v>
      </c>
      <c r="D44" s="3"/>
      <c r="E44" s="4">
        <v>34.545454545454547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170804130069</v>
      </c>
      <c r="C45" s="121">
        <v>43.333333333333336</v>
      </c>
      <c r="D45" s="3"/>
      <c r="E45" s="4">
        <v>39.090909090909093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170804130071</v>
      </c>
      <c r="C46" s="121">
        <v>45.555555555555557</v>
      </c>
      <c r="D46" s="3"/>
      <c r="E46" s="4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170804130075</v>
      </c>
      <c r="C47" s="121">
        <v>45.555555555555557</v>
      </c>
      <c r="D47" s="3"/>
      <c r="E47" s="4">
        <v>35.454545454545453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170804130076</v>
      </c>
      <c r="C48" s="121">
        <v>38.888888888888886</v>
      </c>
      <c r="D48" s="3"/>
      <c r="E48" s="4">
        <v>36.363636363636367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170804130077</v>
      </c>
      <c r="C49" s="121">
        <v>41.111111111111114</v>
      </c>
      <c r="D49" s="3"/>
      <c r="E49" s="4">
        <v>30.90909090909091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170804130078</v>
      </c>
      <c r="C50" s="121">
        <v>35.555555555555557</v>
      </c>
      <c r="D50" s="3"/>
      <c r="E50" s="4">
        <v>33.636363636363633</v>
      </c>
      <c r="F50" s="49"/>
    </row>
    <row r="51" spans="1:22" ht="24.95" customHeight="1" x14ac:dyDescent="0.25">
      <c r="A51" s="2">
        <v>41</v>
      </c>
      <c r="B51" s="4">
        <v>170804130079</v>
      </c>
      <c r="C51" s="121">
        <v>38.888888888888886</v>
      </c>
      <c r="D51" s="3"/>
      <c r="E51" s="4">
        <v>35.454545454545453</v>
      </c>
      <c r="F51" s="49"/>
    </row>
    <row r="52" spans="1:22" ht="24.95" customHeight="1" x14ac:dyDescent="0.25">
      <c r="A52" s="2">
        <v>42</v>
      </c>
      <c r="B52" s="4">
        <v>170804130080</v>
      </c>
      <c r="C52" s="121">
        <v>41.111111111111114</v>
      </c>
      <c r="D52" s="112"/>
      <c r="E52" s="4">
        <v>31.818181818181817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170804130081</v>
      </c>
      <c r="C53" s="121">
        <v>44.444444444444443</v>
      </c>
      <c r="D53" s="112"/>
      <c r="E53" s="4">
        <v>33.636363636363633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170804130082</v>
      </c>
      <c r="C54" s="121">
        <v>41.111111111111114</v>
      </c>
      <c r="D54" s="3"/>
      <c r="E54" s="4">
        <v>31.818181818181817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170804130083</v>
      </c>
      <c r="C55" s="121">
        <v>43.333333333333336</v>
      </c>
      <c r="D55" s="3"/>
      <c r="E55" s="4">
        <v>36.363636363636367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170804130084</v>
      </c>
      <c r="C56" s="121">
        <v>40</v>
      </c>
      <c r="D56" s="3"/>
      <c r="E56" s="4">
        <v>33.636363636363633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170804130085</v>
      </c>
      <c r="C57" s="121">
        <v>43.333333333333336</v>
      </c>
      <c r="D57" s="3"/>
      <c r="E57" s="4">
        <v>33.636363636363633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170804130089</v>
      </c>
      <c r="C58" s="121">
        <v>42.222222222222221</v>
      </c>
      <c r="D58" s="3"/>
      <c r="E58" s="4">
        <v>30.90909090909091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170804130090</v>
      </c>
      <c r="C59" s="121">
        <v>45.555555555555557</v>
      </c>
      <c r="D59" s="3"/>
      <c r="E59" s="4">
        <v>31.818181818181817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170804130091</v>
      </c>
      <c r="C60" s="121">
        <v>45.555555555555557</v>
      </c>
      <c r="D60" s="3"/>
      <c r="E60" s="4">
        <v>35.454545454545453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170804130092</v>
      </c>
      <c r="C61" s="121">
        <v>44.444444444444443</v>
      </c>
      <c r="D61" s="3"/>
      <c r="E61" s="4">
        <v>37.272727272727273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170804130093</v>
      </c>
      <c r="C62" s="121">
        <v>40</v>
      </c>
      <c r="D62" s="3"/>
      <c r="E62" s="4">
        <v>24.545454545454547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170804130094</v>
      </c>
      <c r="C63" s="121">
        <v>41.111111111111114</v>
      </c>
      <c r="D63" s="3"/>
      <c r="E63" s="4">
        <v>30</v>
      </c>
      <c r="F63" s="49"/>
    </row>
    <row r="64" spans="1:22" ht="24.95" customHeight="1" x14ac:dyDescent="0.25">
      <c r="A64" s="2">
        <v>54</v>
      </c>
      <c r="B64" s="4">
        <v>170804130096</v>
      </c>
      <c r="C64" s="121">
        <v>40</v>
      </c>
      <c r="D64" s="3"/>
      <c r="E64" s="4">
        <v>25.454545454545453</v>
      </c>
      <c r="F64" s="49"/>
    </row>
    <row r="65" spans="1:9" ht="24.95" customHeight="1" x14ac:dyDescent="0.25">
      <c r="A65" s="2">
        <v>55</v>
      </c>
      <c r="B65" s="4">
        <v>170804130097</v>
      </c>
      <c r="C65" s="121">
        <v>40</v>
      </c>
      <c r="D65" s="3"/>
      <c r="E65" s="4">
        <v>33.636363636363633</v>
      </c>
      <c r="F65" s="49"/>
    </row>
    <row r="66" spans="1:9" ht="24.95" customHeight="1" x14ac:dyDescent="0.25">
      <c r="A66" s="2">
        <v>56</v>
      </c>
      <c r="B66" s="4">
        <v>170804130101</v>
      </c>
      <c r="C66" s="121">
        <v>41.111111111111114</v>
      </c>
      <c r="D66" s="3"/>
      <c r="E66" s="4">
        <v>28.181818181818183</v>
      </c>
      <c r="F66" s="49"/>
    </row>
    <row r="67" spans="1:9" ht="24.95" customHeight="1" x14ac:dyDescent="0.25">
      <c r="A67" s="2">
        <v>57</v>
      </c>
      <c r="B67" s="4">
        <v>170804130102</v>
      </c>
      <c r="C67" s="121">
        <v>43.333333333333336</v>
      </c>
      <c r="D67" s="3"/>
      <c r="E67" s="4">
        <v>32.727272727272727</v>
      </c>
      <c r="F67" s="49"/>
    </row>
    <row r="68" spans="1:9" ht="24.95" customHeight="1" x14ac:dyDescent="0.25">
      <c r="A68" s="2">
        <v>58</v>
      </c>
      <c r="B68" s="4">
        <v>170804130103</v>
      </c>
      <c r="C68" s="121">
        <v>43.333333333333336</v>
      </c>
      <c r="D68" s="3"/>
      <c r="E68" s="4">
        <v>33.636363636363633</v>
      </c>
      <c r="F68" s="49"/>
    </row>
    <row r="69" spans="1:9" ht="24.95" customHeight="1" x14ac:dyDescent="0.25">
      <c r="A69" s="2">
        <v>59</v>
      </c>
      <c r="B69" s="4">
        <v>170804130104</v>
      </c>
      <c r="C69" s="121">
        <v>45.555555555555557</v>
      </c>
      <c r="D69" s="3"/>
      <c r="E69" s="4">
        <v>34.545454545454547</v>
      </c>
      <c r="F69" s="49"/>
    </row>
    <row r="70" spans="1:9" ht="24.95" customHeight="1" x14ac:dyDescent="0.25">
      <c r="A70" s="2">
        <v>60</v>
      </c>
      <c r="B70" s="4">
        <v>170804130105</v>
      </c>
      <c r="C70" s="121">
        <v>44.444444444444443</v>
      </c>
      <c r="D70" s="3"/>
      <c r="E70" s="4">
        <v>31.818181818181817</v>
      </c>
      <c r="F70" s="49"/>
    </row>
    <row r="71" spans="1:9" ht="24.95" customHeight="1" x14ac:dyDescent="0.25">
      <c r="A71" s="2">
        <v>61</v>
      </c>
      <c r="B71" s="4">
        <v>170804130106</v>
      </c>
      <c r="C71" s="121">
        <v>45.555555555555557</v>
      </c>
      <c r="D71" s="3"/>
      <c r="E71" s="4">
        <v>34.545454545454547</v>
      </c>
      <c r="F71" s="49"/>
    </row>
    <row r="72" spans="1:9" ht="24.95" customHeight="1" x14ac:dyDescent="0.25">
      <c r="A72" s="2">
        <v>62</v>
      </c>
      <c r="B72" s="4">
        <v>170804130107</v>
      </c>
      <c r="C72" s="121">
        <v>40</v>
      </c>
      <c r="D72" s="3"/>
      <c r="E72" s="4">
        <v>34.545454545454547</v>
      </c>
      <c r="F72" s="49"/>
    </row>
    <row r="73" spans="1:9" ht="24.95" customHeight="1" x14ac:dyDescent="0.25">
      <c r="A73" s="2">
        <v>63</v>
      </c>
      <c r="B73" s="4">
        <v>170804130108</v>
      </c>
      <c r="C73" s="121">
        <v>41.111111111111114</v>
      </c>
      <c r="D73" s="3"/>
      <c r="E73" s="4">
        <v>33.636363636363633</v>
      </c>
      <c r="F73" s="49"/>
    </row>
    <row r="74" spans="1:9" ht="24.95" customHeight="1" x14ac:dyDescent="0.25">
      <c r="A74" s="2">
        <v>64</v>
      </c>
      <c r="B74" s="4">
        <v>170804130109</v>
      </c>
      <c r="C74" s="121">
        <v>41.111111111111114</v>
      </c>
      <c r="D74" s="3"/>
      <c r="E74" s="4">
        <v>30.90909090909091</v>
      </c>
      <c r="F74" s="49"/>
    </row>
    <row r="75" spans="1:9" ht="24.95" customHeight="1" x14ac:dyDescent="0.25">
      <c r="A75" s="2">
        <v>65</v>
      </c>
      <c r="B75" s="4">
        <v>170804130110</v>
      </c>
      <c r="C75" s="121">
        <v>42.222222222222221</v>
      </c>
      <c r="D75" s="3"/>
      <c r="E75" s="4">
        <v>30.90909090909091</v>
      </c>
      <c r="F75" s="49"/>
    </row>
    <row r="76" spans="1:9" ht="24.95" customHeight="1" x14ac:dyDescent="0.25">
      <c r="A76" s="2">
        <f>A75+1</f>
        <v>66</v>
      </c>
      <c r="B76" s="4">
        <v>170804130112</v>
      </c>
      <c r="C76" s="121">
        <v>44.444444444444443</v>
      </c>
      <c r="D76" s="3"/>
      <c r="E76" s="4">
        <v>32.727272727272727</v>
      </c>
      <c r="F76" s="49"/>
    </row>
    <row r="77" spans="1:9" ht="24.95" customHeight="1" x14ac:dyDescent="0.25">
      <c r="A77" s="2">
        <f t="shared" ref="A77:A140" si="2">A76+1</f>
        <v>67</v>
      </c>
      <c r="B77" s="4">
        <v>170804130113</v>
      </c>
      <c r="C77" s="121">
        <v>41.111111111111114</v>
      </c>
      <c r="D77" s="3"/>
      <c r="E77" s="4">
        <v>33.636363636363633</v>
      </c>
      <c r="F77" s="49"/>
    </row>
    <row r="78" spans="1:9" ht="24.95" customHeight="1" x14ac:dyDescent="0.25">
      <c r="A78" s="2">
        <f t="shared" si="2"/>
        <v>68</v>
      </c>
      <c r="B78" s="4">
        <v>170804130117</v>
      </c>
      <c r="C78" s="121">
        <v>41.111111111111114</v>
      </c>
      <c r="D78" s="3"/>
      <c r="E78" s="4">
        <v>33.636363636363633</v>
      </c>
      <c r="F78" s="49"/>
    </row>
    <row r="79" spans="1:9" ht="24.95" customHeight="1" x14ac:dyDescent="0.25">
      <c r="A79" s="2">
        <f t="shared" si="2"/>
        <v>69</v>
      </c>
      <c r="B79" s="4">
        <v>170804130118</v>
      </c>
      <c r="C79" s="121">
        <v>45.555555555555557</v>
      </c>
      <c r="D79" s="3"/>
      <c r="E79" s="4">
        <v>31.818181818181817</v>
      </c>
      <c r="F79" s="49"/>
      <c r="G79" s="5"/>
    </row>
    <row r="80" spans="1:9" ht="24.95" customHeight="1" x14ac:dyDescent="0.25">
      <c r="A80" s="2">
        <f t="shared" si="2"/>
        <v>70</v>
      </c>
      <c r="B80" s="4">
        <v>170804130119</v>
      </c>
      <c r="C80" s="121">
        <v>41.111111111111114</v>
      </c>
      <c r="D80" s="112"/>
      <c r="E80" s="4">
        <v>30.90909090909091</v>
      </c>
      <c r="F80" s="113"/>
      <c r="G80" s="5"/>
      <c r="H80"/>
      <c r="I80"/>
    </row>
    <row r="81" spans="1:23" ht="24.95" customHeight="1" x14ac:dyDescent="0.25">
      <c r="A81" s="2">
        <f t="shared" si="2"/>
        <v>71</v>
      </c>
      <c r="B81" s="4">
        <v>170804130120</v>
      </c>
      <c r="C81" s="121">
        <v>40</v>
      </c>
      <c r="D81" s="112"/>
      <c r="E81" s="4">
        <v>29.09090909090909</v>
      </c>
      <c r="F81" s="113"/>
      <c r="G81" s="5"/>
      <c r="H81"/>
      <c r="I81"/>
    </row>
    <row r="82" spans="1:23" ht="24.95" customHeight="1" x14ac:dyDescent="0.25">
      <c r="A82" s="2">
        <f t="shared" si="2"/>
        <v>72</v>
      </c>
      <c r="B82" s="4">
        <v>170804130125</v>
      </c>
      <c r="C82" s="121">
        <v>43.333333333333336</v>
      </c>
      <c r="D82" s="3"/>
      <c r="E82" s="4">
        <v>35.454545454545453</v>
      </c>
      <c r="F82" s="49"/>
      <c r="G82" s="5"/>
      <c r="H82"/>
      <c r="I82"/>
    </row>
    <row r="83" spans="1:23" x14ac:dyDescent="0.25">
      <c r="A83" s="2">
        <f t="shared" si="2"/>
        <v>73</v>
      </c>
      <c r="B83" s="4">
        <v>170804130126</v>
      </c>
      <c r="C83" s="121">
        <v>45.555555555555557</v>
      </c>
      <c r="D83" s="5"/>
      <c r="E83" s="4">
        <v>36.363636363636367</v>
      </c>
      <c r="F83" s="5"/>
      <c r="G83" s="5"/>
      <c r="H83"/>
      <c r="I83"/>
    </row>
    <row r="84" spans="1:23" s="6" customFormat="1" ht="15.75" x14ac:dyDescent="0.25">
      <c r="A84" s="2">
        <f t="shared" si="2"/>
        <v>74</v>
      </c>
      <c r="B84" s="4">
        <v>170804130127</v>
      </c>
      <c r="C84" s="121">
        <v>41.111111111111114</v>
      </c>
      <c r="D84" s="115"/>
      <c r="E84" s="4">
        <v>31.818181818181817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f t="shared" si="2"/>
        <v>75</v>
      </c>
      <c r="B85" s="4">
        <v>170804130128</v>
      </c>
      <c r="C85" s="121">
        <v>43.333333333333336</v>
      </c>
      <c r="D85" s="5"/>
      <c r="E85" s="4">
        <v>33.636363636363633</v>
      </c>
      <c r="F85" s="5"/>
      <c r="G85" s="5"/>
      <c r="H85"/>
      <c r="I85"/>
      <c r="W85" s="6"/>
    </row>
    <row r="86" spans="1:23" ht="15.75" x14ac:dyDescent="0.25">
      <c r="A86" s="2">
        <f t="shared" si="2"/>
        <v>76</v>
      </c>
      <c r="B86" s="4">
        <v>170804130132</v>
      </c>
      <c r="C86" s="121">
        <v>41.111111111111114</v>
      </c>
      <c r="D86" s="116"/>
      <c r="E86" s="4">
        <v>30.90909090909091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f t="shared" si="2"/>
        <v>77</v>
      </c>
      <c r="B87" s="4">
        <v>170804130133</v>
      </c>
      <c r="C87" s="121">
        <v>41.111111111111114</v>
      </c>
      <c r="D87" s="5"/>
      <c r="E87" s="4">
        <v>31.818181818181817</v>
      </c>
      <c r="F87" s="5"/>
      <c r="G87" s="5"/>
      <c r="H87"/>
      <c r="I87"/>
    </row>
    <row r="88" spans="1:23" x14ac:dyDescent="0.25">
      <c r="A88" s="2">
        <f t="shared" si="2"/>
        <v>78</v>
      </c>
      <c r="B88" s="4">
        <v>170804130134</v>
      </c>
      <c r="C88" s="121">
        <v>43.333333333333336</v>
      </c>
      <c r="D88" s="5"/>
      <c r="E88" s="4">
        <v>34.545454545454547</v>
      </c>
      <c r="F88" s="5"/>
      <c r="G88" s="5"/>
      <c r="H88"/>
      <c r="I88"/>
    </row>
    <row r="89" spans="1:23" x14ac:dyDescent="0.25">
      <c r="A89" s="2">
        <f t="shared" si="2"/>
        <v>79</v>
      </c>
      <c r="B89" s="4">
        <v>170804130135</v>
      </c>
      <c r="C89" s="121">
        <v>24.444444444444443</v>
      </c>
      <c r="D89" s="5"/>
      <c r="E89" s="4">
        <v>20</v>
      </c>
      <c r="F89" s="5"/>
      <c r="G89" s="5"/>
      <c r="H89"/>
      <c r="I89"/>
    </row>
    <row r="90" spans="1:23" x14ac:dyDescent="0.25">
      <c r="A90" s="2">
        <f t="shared" si="2"/>
        <v>80</v>
      </c>
      <c r="B90" s="4">
        <v>170804130136</v>
      </c>
      <c r="C90" s="121">
        <v>41.111111111111114</v>
      </c>
      <c r="D90" s="5"/>
      <c r="E90" s="4">
        <v>34.545454545454547</v>
      </c>
      <c r="F90" s="5"/>
      <c r="G90" s="5"/>
      <c r="H90"/>
      <c r="I90"/>
    </row>
    <row r="91" spans="1:23" s="6" customFormat="1" ht="15.75" x14ac:dyDescent="0.25">
      <c r="A91" s="2">
        <f t="shared" si="2"/>
        <v>81</v>
      </c>
      <c r="B91" s="4">
        <v>170804130137</v>
      </c>
      <c r="C91" s="121">
        <v>38.888888888888886</v>
      </c>
      <c r="D91" s="5"/>
      <c r="E91" s="4">
        <v>32.727272727272727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f t="shared" si="2"/>
        <v>82</v>
      </c>
      <c r="B92" s="4">
        <v>170804130140</v>
      </c>
      <c r="C92" s="121">
        <v>41.111111111111114</v>
      </c>
      <c r="D92" s="5"/>
      <c r="E92" s="4">
        <v>36.363636363636367</v>
      </c>
      <c r="F92" s="5"/>
      <c r="G92" s="5"/>
      <c r="H92"/>
      <c r="I92"/>
      <c r="W92" s="6"/>
    </row>
    <row r="93" spans="1:23" ht="15.75" x14ac:dyDescent="0.25">
      <c r="A93" s="2">
        <f t="shared" si="2"/>
        <v>83</v>
      </c>
      <c r="B93" s="4">
        <v>170804130142</v>
      </c>
      <c r="C93" s="121">
        <v>42.222222222222221</v>
      </c>
      <c r="D93" s="5"/>
      <c r="E93" s="4">
        <v>32.727272727272727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f t="shared" si="2"/>
        <v>84</v>
      </c>
      <c r="B94" s="4">
        <v>170804130143</v>
      </c>
      <c r="C94" s="121">
        <v>45.555555555555557</v>
      </c>
      <c r="D94" s="5"/>
      <c r="E94" s="4">
        <v>33.636363636363633</v>
      </c>
      <c r="F94" s="5"/>
      <c r="G94" s="5"/>
      <c r="H94"/>
      <c r="I94"/>
    </row>
    <row r="95" spans="1:23" x14ac:dyDescent="0.25">
      <c r="A95" s="2">
        <f t="shared" si="2"/>
        <v>85</v>
      </c>
      <c r="B95" s="4">
        <v>170804130144</v>
      </c>
      <c r="C95" s="121">
        <v>41.111111111111114</v>
      </c>
      <c r="D95" s="5"/>
      <c r="E95" s="4">
        <v>33.636363636363633</v>
      </c>
      <c r="F95" s="5"/>
      <c r="G95" s="5"/>
      <c r="H95"/>
      <c r="I95"/>
    </row>
    <row r="96" spans="1:23" x14ac:dyDescent="0.25">
      <c r="A96" s="2">
        <f t="shared" si="2"/>
        <v>86</v>
      </c>
      <c r="B96" s="4">
        <v>170804130145</v>
      </c>
      <c r="C96" s="121">
        <v>43.333333333333336</v>
      </c>
      <c r="D96" s="5"/>
      <c r="E96" s="4">
        <v>37.272727272727273</v>
      </c>
      <c r="F96" s="5"/>
      <c r="G96" s="5"/>
      <c r="H96"/>
      <c r="I96"/>
    </row>
    <row r="97" spans="1:23" x14ac:dyDescent="0.25">
      <c r="A97" s="2">
        <f t="shared" si="2"/>
        <v>87</v>
      </c>
      <c r="B97" s="4">
        <v>170804130146</v>
      </c>
      <c r="C97" s="121">
        <v>38.888888888888886</v>
      </c>
      <c r="D97" s="5"/>
      <c r="E97" s="4">
        <v>33.636363636363633</v>
      </c>
      <c r="F97" s="5"/>
      <c r="G97" s="5"/>
      <c r="H97"/>
      <c r="I97"/>
    </row>
    <row r="98" spans="1:23" x14ac:dyDescent="0.25">
      <c r="A98" s="2">
        <f t="shared" si="2"/>
        <v>88</v>
      </c>
      <c r="B98" s="4">
        <v>170804130147</v>
      </c>
      <c r="C98" s="121">
        <v>45.555555555555557</v>
      </c>
      <c r="D98" s="5"/>
      <c r="E98" s="4">
        <v>33.636363636363633</v>
      </c>
      <c r="F98" s="5"/>
      <c r="G98" s="5"/>
      <c r="H98"/>
      <c r="I98"/>
    </row>
    <row r="99" spans="1:23" s="6" customFormat="1" ht="15.75" x14ac:dyDescent="0.25">
      <c r="A99" s="2">
        <f t="shared" si="2"/>
        <v>89</v>
      </c>
      <c r="B99" s="4">
        <v>170804130149</v>
      </c>
      <c r="C99" s="121">
        <v>43.333333333333336</v>
      </c>
      <c r="D99" s="5"/>
      <c r="E99" s="4">
        <v>30.90909090909091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f t="shared" si="2"/>
        <v>90</v>
      </c>
      <c r="B100" s="4">
        <v>170804130150</v>
      </c>
      <c r="C100" s="121">
        <v>43.333333333333336</v>
      </c>
      <c r="D100" s="5"/>
      <c r="E100" s="4">
        <v>34.545454545454547</v>
      </c>
      <c r="F100" s="5"/>
      <c r="G100" s="5"/>
      <c r="H100"/>
      <c r="I100"/>
      <c r="W100" s="6"/>
    </row>
    <row r="101" spans="1:23" ht="15.75" x14ac:dyDescent="0.25">
      <c r="A101" s="2">
        <f t="shared" si="2"/>
        <v>91</v>
      </c>
      <c r="B101" s="4">
        <v>170804130151</v>
      </c>
      <c r="C101" s="121">
        <v>41.111111111111114</v>
      </c>
      <c r="D101" s="5"/>
      <c r="E101" s="4">
        <v>35.454545454545453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f t="shared" si="2"/>
        <v>92</v>
      </c>
      <c r="B102" s="4">
        <v>170804130152</v>
      </c>
      <c r="C102" s="121">
        <v>41.111111111111114</v>
      </c>
      <c r="D102" s="5"/>
      <c r="E102" s="4">
        <v>34.545454545454547</v>
      </c>
      <c r="F102" s="5"/>
      <c r="G102" s="5"/>
      <c r="H102"/>
      <c r="I102"/>
    </row>
    <row r="103" spans="1:23" x14ac:dyDescent="0.25">
      <c r="A103" s="2">
        <f t="shared" si="2"/>
        <v>93</v>
      </c>
      <c r="B103" s="4">
        <v>170804130154</v>
      </c>
      <c r="C103" s="121">
        <v>43.333333333333336</v>
      </c>
      <c r="E103" s="4">
        <v>35.454545454545453</v>
      </c>
      <c r="G103" s="5"/>
      <c r="H103"/>
      <c r="I103"/>
    </row>
    <row r="104" spans="1:23" x14ac:dyDescent="0.25">
      <c r="A104" s="2">
        <f t="shared" si="2"/>
        <v>94</v>
      </c>
      <c r="B104" s="4">
        <v>170804130155</v>
      </c>
      <c r="C104" s="121">
        <v>45.555555555555557</v>
      </c>
      <c r="E104" s="4">
        <v>33.636363636363633</v>
      </c>
      <c r="H104"/>
      <c r="I104"/>
    </row>
    <row r="105" spans="1:23" x14ac:dyDescent="0.25">
      <c r="A105" s="2">
        <f t="shared" si="2"/>
        <v>95</v>
      </c>
      <c r="B105" s="4">
        <v>170804130157</v>
      </c>
      <c r="C105" s="121">
        <v>41.111111111111114</v>
      </c>
      <c r="E105" s="4">
        <v>31.818181818181817</v>
      </c>
    </row>
    <row r="106" spans="1:23" x14ac:dyDescent="0.25">
      <c r="A106" s="2">
        <f t="shared" si="2"/>
        <v>96</v>
      </c>
      <c r="B106" s="4">
        <v>170804130160</v>
      </c>
      <c r="C106" s="121">
        <v>41.111111111111114</v>
      </c>
      <c r="E106" s="4">
        <v>33.636363636363633</v>
      </c>
    </row>
    <row r="107" spans="1:23" x14ac:dyDescent="0.25">
      <c r="A107" s="2">
        <f t="shared" si="2"/>
        <v>97</v>
      </c>
      <c r="B107" s="4">
        <v>170804130161</v>
      </c>
      <c r="C107" s="121">
        <v>38.888888888888886</v>
      </c>
      <c r="E107" s="4">
        <v>32.727272727272727</v>
      </c>
    </row>
    <row r="108" spans="1:23" x14ac:dyDescent="0.25">
      <c r="A108" s="2">
        <f t="shared" si="2"/>
        <v>98</v>
      </c>
      <c r="B108" s="4">
        <v>170804130162</v>
      </c>
      <c r="C108" s="121">
        <v>38.888888888888886</v>
      </c>
      <c r="E108" s="4">
        <v>31.818181818181817</v>
      </c>
    </row>
    <row r="109" spans="1:23" x14ac:dyDescent="0.25">
      <c r="A109" s="2">
        <f t="shared" si="2"/>
        <v>99</v>
      </c>
      <c r="B109" s="4">
        <v>170804130163</v>
      </c>
      <c r="C109" s="121">
        <v>43.333333333333336</v>
      </c>
      <c r="E109" s="4">
        <v>35.454545454545453</v>
      </c>
    </row>
    <row r="110" spans="1:23" x14ac:dyDescent="0.25">
      <c r="A110" s="2">
        <f t="shared" si="2"/>
        <v>100</v>
      </c>
      <c r="B110" s="4">
        <v>170804130167</v>
      </c>
      <c r="C110" s="121">
        <v>43.333333333333336</v>
      </c>
      <c r="E110" s="4">
        <v>38.18181818181818</v>
      </c>
    </row>
    <row r="111" spans="1:23" x14ac:dyDescent="0.25">
      <c r="A111" s="2">
        <f t="shared" si="2"/>
        <v>101</v>
      </c>
      <c r="B111" s="4">
        <v>170804130168</v>
      </c>
      <c r="C111" s="121">
        <v>43.333333333333336</v>
      </c>
      <c r="E111" s="4">
        <v>32.727272727272727</v>
      </c>
    </row>
    <row r="112" spans="1:23" x14ac:dyDescent="0.25">
      <c r="A112" s="2">
        <f t="shared" si="2"/>
        <v>102</v>
      </c>
      <c r="B112" s="4">
        <v>170804130169</v>
      </c>
      <c r="C112" s="121">
        <v>40</v>
      </c>
      <c r="E112" s="4">
        <v>33.636363636363633</v>
      </c>
    </row>
    <row r="113" spans="1:5" x14ac:dyDescent="0.25">
      <c r="A113" s="2">
        <f t="shared" si="2"/>
        <v>103</v>
      </c>
      <c r="B113" s="4">
        <v>170804130171</v>
      </c>
      <c r="C113" s="121">
        <v>43.333333333333336</v>
      </c>
      <c r="E113" s="4">
        <v>27.272727272727273</v>
      </c>
    </row>
    <row r="114" spans="1:5" x14ac:dyDescent="0.25">
      <c r="A114" s="2">
        <f t="shared" si="2"/>
        <v>104</v>
      </c>
      <c r="B114" s="4">
        <v>170804130172</v>
      </c>
      <c r="C114" s="121">
        <v>41.111111111111114</v>
      </c>
      <c r="E114" s="4">
        <v>33.636363636363633</v>
      </c>
    </row>
    <row r="115" spans="1:5" x14ac:dyDescent="0.25">
      <c r="A115" s="2">
        <f t="shared" si="2"/>
        <v>105</v>
      </c>
      <c r="B115" s="4">
        <v>170804130173</v>
      </c>
      <c r="C115" s="121">
        <v>43.333333333333336</v>
      </c>
      <c r="E115" s="4">
        <v>32.727272727272727</v>
      </c>
    </row>
    <row r="116" spans="1:5" x14ac:dyDescent="0.25">
      <c r="A116" s="2">
        <f t="shared" si="2"/>
        <v>106</v>
      </c>
      <c r="B116" s="4">
        <v>170804130174</v>
      </c>
      <c r="C116" s="121">
        <v>33.333333333333336</v>
      </c>
      <c r="E116" s="4">
        <v>30.90909090909091</v>
      </c>
    </row>
    <row r="117" spans="1:5" x14ac:dyDescent="0.25">
      <c r="A117" s="2">
        <f t="shared" si="2"/>
        <v>107</v>
      </c>
      <c r="B117" s="4">
        <v>170804130176</v>
      </c>
      <c r="C117" s="121">
        <v>34.444444444444443</v>
      </c>
      <c r="E117" s="4">
        <v>38.18181818181818</v>
      </c>
    </row>
    <row r="118" spans="1:5" x14ac:dyDescent="0.25">
      <c r="A118" s="2">
        <f t="shared" si="2"/>
        <v>108</v>
      </c>
      <c r="B118" s="4">
        <v>170804130177</v>
      </c>
      <c r="C118" s="121">
        <v>43.333333333333336</v>
      </c>
      <c r="E118" s="4">
        <v>36.363636363636367</v>
      </c>
    </row>
    <row r="119" spans="1:5" x14ac:dyDescent="0.25">
      <c r="A119" s="2">
        <f t="shared" si="2"/>
        <v>109</v>
      </c>
      <c r="B119" s="4">
        <v>170804130178</v>
      </c>
      <c r="C119" s="121">
        <v>43.333333333333336</v>
      </c>
      <c r="E119" s="4">
        <v>31.818181818181817</v>
      </c>
    </row>
    <row r="120" spans="1:5" x14ac:dyDescent="0.25">
      <c r="A120" s="2">
        <f t="shared" si="2"/>
        <v>110</v>
      </c>
      <c r="B120" s="4">
        <v>170804130180</v>
      </c>
      <c r="C120" s="121">
        <v>45.555555555555557</v>
      </c>
      <c r="E120" s="4">
        <v>35.454545454545453</v>
      </c>
    </row>
    <row r="121" spans="1:5" x14ac:dyDescent="0.25">
      <c r="A121" s="2">
        <f t="shared" si="2"/>
        <v>111</v>
      </c>
      <c r="B121" s="4">
        <v>170804130181</v>
      </c>
      <c r="C121" s="121">
        <v>43.333333333333336</v>
      </c>
      <c r="E121" s="4">
        <v>33.636363636363633</v>
      </c>
    </row>
    <row r="122" spans="1:5" x14ac:dyDescent="0.25">
      <c r="A122" s="2">
        <f t="shared" si="2"/>
        <v>112</v>
      </c>
      <c r="B122" s="4">
        <v>170804130183</v>
      </c>
      <c r="C122" s="121">
        <v>45.555555555555557</v>
      </c>
      <c r="E122" s="4">
        <v>32.727272727272727</v>
      </c>
    </row>
    <row r="123" spans="1:5" x14ac:dyDescent="0.25">
      <c r="A123" s="2">
        <f t="shared" si="2"/>
        <v>113</v>
      </c>
      <c r="B123" s="4">
        <v>170804130185</v>
      </c>
      <c r="C123" s="121">
        <v>41.111111111111114</v>
      </c>
      <c r="E123" s="4">
        <v>33.636363636363633</v>
      </c>
    </row>
    <row r="124" spans="1:5" x14ac:dyDescent="0.25">
      <c r="A124" s="2">
        <f t="shared" si="2"/>
        <v>114</v>
      </c>
      <c r="B124" s="4">
        <v>170804130186</v>
      </c>
      <c r="C124" s="121">
        <v>38.888888888888886</v>
      </c>
      <c r="E124" s="4">
        <v>31.818181818181817</v>
      </c>
    </row>
    <row r="125" spans="1:5" x14ac:dyDescent="0.25">
      <c r="A125" s="2">
        <f t="shared" si="2"/>
        <v>115</v>
      </c>
      <c r="B125" s="4">
        <v>170804130187</v>
      </c>
      <c r="C125" s="121">
        <v>34.444444444444443</v>
      </c>
      <c r="E125" s="4">
        <v>30.90909090909091</v>
      </c>
    </row>
    <row r="126" spans="1:5" x14ac:dyDescent="0.25">
      <c r="A126" s="2">
        <f t="shared" si="2"/>
        <v>116</v>
      </c>
      <c r="B126" s="4">
        <v>170804130188</v>
      </c>
      <c r="C126" s="121">
        <v>43.333333333333336</v>
      </c>
      <c r="E126" s="4">
        <v>30.90909090909091</v>
      </c>
    </row>
    <row r="127" spans="1:5" x14ac:dyDescent="0.25">
      <c r="A127" s="2">
        <f t="shared" si="2"/>
        <v>117</v>
      </c>
      <c r="B127" s="4">
        <v>170804130190</v>
      </c>
      <c r="C127" s="121">
        <v>41.111111111111114</v>
      </c>
      <c r="E127" s="4">
        <v>38.18181818181818</v>
      </c>
    </row>
    <row r="128" spans="1:5" x14ac:dyDescent="0.25">
      <c r="A128" s="2">
        <f t="shared" si="2"/>
        <v>118</v>
      </c>
      <c r="B128" s="4">
        <v>170804130191</v>
      </c>
      <c r="C128" s="121">
        <v>41.111111111111114</v>
      </c>
      <c r="E128" s="4">
        <v>31.818181818181817</v>
      </c>
    </row>
    <row r="129" spans="1:5" x14ac:dyDescent="0.25">
      <c r="A129" s="2">
        <f t="shared" si="2"/>
        <v>119</v>
      </c>
      <c r="B129" s="4">
        <v>170804130195</v>
      </c>
      <c r="C129" s="121">
        <v>43.333333333333336</v>
      </c>
      <c r="E129" s="4">
        <v>33.636363636363633</v>
      </c>
    </row>
    <row r="130" spans="1:5" x14ac:dyDescent="0.25">
      <c r="A130" s="2">
        <f t="shared" si="2"/>
        <v>120</v>
      </c>
      <c r="B130" s="4">
        <v>170804130196</v>
      </c>
      <c r="C130" s="121">
        <v>41.111111111111114</v>
      </c>
      <c r="E130" s="4">
        <v>31.818181818181817</v>
      </c>
    </row>
    <row r="131" spans="1:5" x14ac:dyDescent="0.25">
      <c r="A131" s="2">
        <f t="shared" si="2"/>
        <v>121</v>
      </c>
      <c r="B131" s="4">
        <v>170804130197</v>
      </c>
      <c r="C131" s="121">
        <v>43.333333333333336</v>
      </c>
      <c r="E131" s="4">
        <v>31.818181818181817</v>
      </c>
    </row>
    <row r="132" spans="1:5" x14ac:dyDescent="0.25">
      <c r="A132" s="2">
        <f t="shared" si="2"/>
        <v>122</v>
      </c>
      <c r="B132" s="4">
        <v>170804130198</v>
      </c>
      <c r="C132" s="121">
        <v>41.111111111111114</v>
      </c>
      <c r="E132" s="4">
        <v>30.90909090909091</v>
      </c>
    </row>
    <row r="133" spans="1:5" x14ac:dyDescent="0.25">
      <c r="A133" s="2">
        <f t="shared" si="2"/>
        <v>123</v>
      </c>
      <c r="B133" s="4">
        <v>170804130200</v>
      </c>
      <c r="C133" s="121">
        <v>41.111111111111114</v>
      </c>
      <c r="E133" s="4">
        <v>35.454545454545453</v>
      </c>
    </row>
    <row r="134" spans="1:5" x14ac:dyDescent="0.25">
      <c r="A134" s="2">
        <f t="shared" si="2"/>
        <v>124</v>
      </c>
      <c r="B134" s="4">
        <v>170804130202</v>
      </c>
      <c r="C134" s="121">
        <v>43.333333333333336</v>
      </c>
      <c r="E134" s="4">
        <v>34.545454545454547</v>
      </c>
    </row>
    <row r="135" spans="1:5" x14ac:dyDescent="0.25">
      <c r="A135" s="2">
        <f t="shared" si="2"/>
        <v>125</v>
      </c>
      <c r="B135" s="4">
        <v>170804130203</v>
      </c>
      <c r="C135" s="121">
        <v>41.111111111111114</v>
      </c>
      <c r="E135" s="4">
        <v>32.727272727272727</v>
      </c>
    </row>
    <row r="136" spans="1:5" x14ac:dyDescent="0.25">
      <c r="A136" s="2">
        <f t="shared" si="2"/>
        <v>126</v>
      </c>
      <c r="B136" s="4">
        <v>170804130204</v>
      </c>
      <c r="C136" s="121">
        <v>43.333333333333336</v>
      </c>
      <c r="E136" s="4">
        <v>34.545454545454547</v>
      </c>
    </row>
    <row r="137" spans="1:5" x14ac:dyDescent="0.25">
      <c r="A137" s="2">
        <f t="shared" si="2"/>
        <v>127</v>
      </c>
      <c r="B137" s="4">
        <v>170804130205</v>
      </c>
      <c r="C137" s="121">
        <v>41.111111111111114</v>
      </c>
      <c r="E137" s="4">
        <v>30.90909090909091</v>
      </c>
    </row>
    <row r="138" spans="1:5" x14ac:dyDescent="0.25">
      <c r="A138" s="2">
        <f t="shared" si="2"/>
        <v>128</v>
      </c>
      <c r="B138" s="4">
        <v>170804130206</v>
      </c>
      <c r="C138" s="121">
        <v>41.111111111111114</v>
      </c>
      <c r="E138" s="4">
        <v>32.727272727272727</v>
      </c>
    </row>
    <row r="139" spans="1:5" x14ac:dyDescent="0.25">
      <c r="A139" s="2">
        <f t="shared" si="2"/>
        <v>129</v>
      </c>
      <c r="B139" s="4">
        <v>170804130207</v>
      </c>
      <c r="C139" s="121">
        <v>43.333333333333336</v>
      </c>
      <c r="E139" s="4">
        <v>33.636363636363633</v>
      </c>
    </row>
    <row r="140" spans="1:5" x14ac:dyDescent="0.25">
      <c r="A140" s="2">
        <f t="shared" si="2"/>
        <v>130</v>
      </c>
      <c r="B140" s="4">
        <v>170804130208</v>
      </c>
      <c r="C140" s="121">
        <v>40</v>
      </c>
      <c r="E140" s="4">
        <v>32.727272727272727</v>
      </c>
    </row>
    <row r="141" spans="1:5" x14ac:dyDescent="0.25">
      <c r="A141" s="2">
        <f t="shared" ref="A141:A204" si="3">A140+1</f>
        <v>131</v>
      </c>
      <c r="B141" s="4">
        <v>170804130209</v>
      </c>
      <c r="C141" s="121">
        <v>41.111111111111114</v>
      </c>
      <c r="E141" s="4">
        <v>35.454545454545453</v>
      </c>
    </row>
    <row r="142" spans="1:5" x14ac:dyDescent="0.25">
      <c r="A142" s="2">
        <f t="shared" si="3"/>
        <v>132</v>
      </c>
      <c r="B142" s="4">
        <v>170804130211</v>
      </c>
      <c r="C142" s="121">
        <v>43.333333333333336</v>
      </c>
      <c r="E142" s="4">
        <v>34.545454545454547</v>
      </c>
    </row>
    <row r="143" spans="1:5" x14ac:dyDescent="0.25">
      <c r="A143" s="2">
        <f t="shared" si="3"/>
        <v>133</v>
      </c>
      <c r="B143" s="4">
        <v>170804130212</v>
      </c>
      <c r="C143" s="121">
        <v>41.111111111111114</v>
      </c>
      <c r="E143" s="4">
        <v>31.818181818181817</v>
      </c>
    </row>
    <row r="144" spans="1:5" x14ac:dyDescent="0.25">
      <c r="A144" s="2">
        <f t="shared" si="3"/>
        <v>134</v>
      </c>
      <c r="B144" s="4">
        <v>170804130213</v>
      </c>
      <c r="C144" s="121">
        <v>40</v>
      </c>
      <c r="E144" s="4">
        <v>32.727272727272727</v>
      </c>
    </row>
    <row r="145" spans="1:5" x14ac:dyDescent="0.25">
      <c r="A145" s="2">
        <f t="shared" si="3"/>
        <v>135</v>
      </c>
      <c r="B145" s="4">
        <v>170804130214</v>
      </c>
      <c r="C145" s="121">
        <v>38.888888888888886</v>
      </c>
      <c r="E145" s="4">
        <v>32.727272727272727</v>
      </c>
    </row>
    <row r="146" spans="1:5" x14ac:dyDescent="0.25">
      <c r="A146" s="2">
        <f t="shared" si="3"/>
        <v>136</v>
      </c>
      <c r="B146" s="4">
        <v>170804130216</v>
      </c>
      <c r="C146" s="121">
        <v>41.111111111111114</v>
      </c>
      <c r="E146" s="4">
        <v>32.727272727272727</v>
      </c>
    </row>
    <row r="147" spans="1:5" x14ac:dyDescent="0.25">
      <c r="A147" s="2">
        <f t="shared" si="3"/>
        <v>137</v>
      </c>
      <c r="B147" s="4">
        <v>170804130217</v>
      </c>
      <c r="C147" s="121">
        <v>43.333333333333336</v>
      </c>
      <c r="E147" s="4">
        <v>33.636363636363633</v>
      </c>
    </row>
    <row r="148" spans="1:5" x14ac:dyDescent="0.25">
      <c r="A148" s="2">
        <f t="shared" si="3"/>
        <v>138</v>
      </c>
      <c r="B148" s="4">
        <v>170804130218</v>
      </c>
      <c r="C148" s="121">
        <v>41.111111111111114</v>
      </c>
      <c r="E148" s="4">
        <v>30.90909090909091</v>
      </c>
    </row>
    <row r="149" spans="1:5" x14ac:dyDescent="0.25">
      <c r="A149" s="2">
        <f t="shared" si="3"/>
        <v>139</v>
      </c>
      <c r="B149" s="4">
        <v>170804130220</v>
      </c>
      <c r="C149" s="121">
        <v>45.555555555555557</v>
      </c>
      <c r="E149" s="4">
        <v>34.545454545454547</v>
      </c>
    </row>
    <row r="150" spans="1:5" x14ac:dyDescent="0.25">
      <c r="A150" s="2">
        <f t="shared" si="3"/>
        <v>140</v>
      </c>
      <c r="B150" s="4">
        <v>170804130221</v>
      </c>
      <c r="C150" s="121">
        <v>43.333333333333336</v>
      </c>
      <c r="E150" s="4">
        <v>34.545454545454547</v>
      </c>
    </row>
    <row r="151" spans="1:5" x14ac:dyDescent="0.25">
      <c r="A151" s="2">
        <f t="shared" si="3"/>
        <v>141</v>
      </c>
      <c r="B151" s="4">
        <v>170804130222</v>
      </c>
      <c r="C151" s="121">
        <v>41.111111111111114</v>
      </c>
      <c r="E151" s="4">
        <v>33.636363636363633</v>
      </c>
    </row>
    <row r="152" spans="1:5" x14ac:dyDescent="0.25">
      <c r="A152" s="2">
        <f t="shared" si="3"/>
        <v>142</v>
      </c>
      <c r="B152" s="4">
        <v>170804130223</v>
      </c>
      <c r="C152" s="121">
        <v>41.111111111111114</v>
      </c>
      <c r="E152" s="4">
        <v>33.636363636363633</v>
      </c>
    </row>
    <row r="153" spans="1:5" x14ac:dyDescent="0.25">
      <c r="A153" s="2">
        <f t="shared" si="3"/>
        <v>143</v>
      </c>
      <c r="B153" s="4">
        <v>170804130224</v>
      </c>
      <c r="C153" s="121">
        <v>40</v>
      </c>
      <c r="E153" s="4">
        <v>33.636363636363633</v>
      </c>
    </row>
    <row r="154" spans="1:5" x14ac:dyDescent="0.25">
      <c r="A154" s="2">
        <f t="shared" si="3"/>
        <v>144</v>
      </c>
      <c r="B154" s="4">
        <v>170804130226</v>
      </c>
      <c r="C154" s="121">
        <v>41.111111111111114</v>
      </c>
      <c r="E154" s="4">
        <v>30.90909090909091</v>
      </c>
    </row>
    <row r="155" spans="1:5" x14ac:dyDescent="0.25">
      <c r="A155" s="2">
        <f t="shared" si="3"/>
        <v>145</v>
      </c>
      <c r="B155" s="4">
        <v>170804130227</v>
      </c>
      <c r="C155" s="121">
        <v>41.111111111111114</v>
      </c>
      <c r="E155" s="4">
        <v>31.818181818181817</v>
      </c>
    </row>
    <row r="156" spans="1:5" x14ac:dyDescent="0.25">
      <c r="A156" s="2">
        <f t="shared" si="3"/>
        <v>146</v>
      </c>
      <c r="B156" s="4">
        <v>170804130229</v>
      </c>
      <c r="C156" s="121">
        <v>41.111111111111114</v>
      </c>
      <c r="E156" s="4">
        <v>32.727272727272727</v>
      </c>
    </row>
    <row r="157" spans="1:5" x14ac:dyDescent="0.25">
      <c r="A157" s="2">
        <f t="shared" si="3"/>
        <v>147</v>
      </c>
      <c r="B157" s="4">
        <v>170804130231</v>
      </c>
      <c r="C157" s="121">
        <v>43.333333333333336</v>
      </c>
      <c r="E157" s="4">
        <v>34.545454545454547</v>
      </c>
    </row>
    <row r="158" spans="1:5" x14ac:dyDescent="0.25">
      <c r="A158" s="2">
        <f t="shared" si="3"/>
        <v>148</v>
      </c>
      <c r="B158" s="4">
        <v>170804130233</v>
      </c>
      <c r="C158" s="121">
        <v>41.111111111111114</v>
      </c>
      <c r="E158" s="4">
        <v>34.545454545454547</v>
      </c>
    </row>
    <row r="159" spans="1:5" x14ac:dyDescent="0.25">
      <c r="A159" s="2">
        <f t="shared" si="3"/>
        <v>149</v>
      </c>
      <c r="B159" s="4">
        <v>170804130234</v>
      </c>
      <c r="C159" s="121">
        <v>43.333333333333336</v>
      </c>
      <c r="E159" s="4">
        <v>33.636363636363633</v>
      </c>
    </row>
    <row r="160" spans="1:5" x14ac:dyDescent="0.25">
      <c r="A160" s="2">
        <f t="shared" si="3"/>
        <v>150</v>
      </c>
      <c r="B160" s="4">
        <v>170804130241</v>
      </c>
      <c r="C160" s="121">
        <v>41.111111111111114</v>
      </c>
      <c r="E160" s="4">
        <v>26.363636363636363</v>
      </c>
    </row>
    <row r="161" spans="1:5" x14ac:dyDescent="0.25">
      <c r="A161" s="2">
        <f t="shared" si="3"/>
        <v>151</v>
      </c>
      <c r="B161" s="4">
        <v>170804130242</v>
      </c>
      <c r="C161" s="121">
        <v>40</v>
      </c>
      <c r="E161" s="4">
        <v>33.636363636363633</v>
      </c>
    </row>
    <row r="162" spans="1:5" x14ac:dyDescent="0.25">
      <c r="A162" s="2">
        <f t="shared" si="3"/>
        <v>152</v>
      </c>
      <c r="B162" s="4">
        <v>170804130243</v>
      </c>
      <c r="C162" s="121">
        <v>41.111111111111114</v>
      </c>
      <c r="E162" s="4">
        <v>32.727272727272727</v>
      </c>
    </row>
    <row r="163" spans="1:5" x14ac:dyDescent="0.25">
      <c r="A163" s="2">
        <f t="shared" si="3"/>
        <v>153</v>
      </c>
      <c r="B163" s="4">
        <v>170804130244</v>
      </c>
      <c r="C163" s="121">
        <v>38.888888888888886</v>
      </c>
      <c r="E163" s="4">
        <v>30</v>
      </c>
    </row>
    <row r="164" spans="1:5" x14ac:dyDescent="0.25">
      <c r="A164" s="2">
        <f t="shared" si="3"/>
        <v>154</v>
      </c>
      <c r="B164" s="4">
        <v>170804130245</v>
      </c>
      <c r="C164" s="121">
        <v>41.111111111111114</v>
      </c>
      <c r="E164" s="4">
        <v>31.818181818181817</v>
      </c>
    </row>
    <row r="165" spans="1:5" x14ac:dyDescent="0.25">
      <c r="A165" s="2">
        <f t="shared" si="3"/>
        <v>155</v>
      </c>
      <c r="B165" s="4">
        <v>170804130246</v>
      </c>
      <c r="C165" s="121">
        <v>41.111111111111114</v>
      </c>
      <c r="E165" s="4">
        <v>30.90909090909091</v>
      </c>
    </row>
    <row r="166" spans="1:5" x14ac:dyDescent="0.25">
      <c r="A166" s="2">
        <f t="shared" si="3"/>
        <v>156</v>
      </c>
      <c r="B166" s="4">
        <v>170804130247</v>
      </c>
      <c r="C166" s="121">
        <v>41.111111111111114</v>
      </c>
      <c r="E166" s="4">
        <v>34.545454545454547</v>
      </c>
    </row>
    <row r="167" spans="1:5" x14ac:dyDescent="0.25">
      <c r="A167" s="2">
        <f t="shared" si="3"/>
        <v>157</v>
      </c>
      <c r="B167" s="4">
        <v>170804130248</v>
      </c>
      <c r="C167" s="121">
        <v>41.111111111111114</v>
      </c>
      <c r="E167" s="4">
        <v>34.545454545454547</v>
      </c>
    </row>
    <row r="168" spans="1:5" x14ac:dyDescent="0.25">
      <c r="A168" s="2">
        <f t="shared" si="3"/>
        <v>158</v>
      </c>
      <c r="B168" s="4">
        <v>170804130249</v>
      </c>
      <c r="C168" s="121">
        <v>38.888888888888886</v>
      </c>
      <c r="E168" s="4">
        <v>31.818181818181817</v>
      </c>
    </row>
    <row r="169" spans="1:5" x14ac:dyDescent="0.25">
      <c r="A169" s="2">
        <f t="shared" si="3"/>
        <v>159</v>
      </c>
      <c r="B169" s="4">
        <v>170804130250</v>
      </c>
      <c r="C169" s="121">
        <v>41.111111111111114</v>
      </c>
      <c r="E169" s="4">
        <v>31.818181818181817</v>
      </c>
    </row>
    <row r="170" spans="1:5" x14ac:dyDescent="0.25">
      <c r="A170" s="2">
        <f t="shared" si="3"/>
        <v>160</v>
      </c>
      <c r="B170" s="4">
        <v>170804130253</v>
      </c>
      <c r="C170" s="121">
        <v>43.333333333333336</v>
      </c>
      <c r="E170" s="4">
        <v>30.90909090909091</v>
      </c>
    </row>
    <row r="171" spans="1:5" x14ac:dyDescent="0.25">
      <c r="A171" s="2">
        <f t="shared" si="3"/>
        <v>161</v>
      </c>
      <c r="B171" s="4">
        <v>170804130254</v>
      </c>
      <c r="C171" s="121">
        <v>45.555555555555557</v>
      </c>
      <c r="E171" s="4">
        <v>36.363636363636367</v>
      </c>
    </row>
    <row r="172" spans="1:5" x14ac:dyDescent="0.25">
      <c r="A172" s="2">
        <f t="shared" si="3"/>
        <v>162</v>
      </c>
      <c r="B172" s="4">
        <v>170804130255</v>
      </c>
      <c r="C172" s="121">
        <v>42.222222222222221</v>
      </c>
      <c r="E172" s="4">
        <v>33.636363636363633</v>
      </c>
    </row>
    <row r="173" spans="1:5" x14ac:dyDescent="0.25">
      <c r="A173" s="2">
        <f t="shared" si="3"/>
        <v>163</v>
      </c>
      <c r="B173" s="4">
        <v>170804130256</v>
      </c>
      <c r="C173" s="121">
        <v>41.111111111111114</v>
      </c>
      <c r="E173" s="4">
        <v>34.545454545454547</v>
      </c>
    </row>
    <row r="174" spans="1:5" x14ac:dyDescent="0.25">
      <c r="A174" s="2">
        <f t="shared" si="3"/>
        <v>164</v>
      </c>
      <c r="B174" s="4">
        <v>170804130258</v>
      </c>
      <c r="C174" s="121">
        <v>38.888888888888886</v>
      </c>
      <c r="E174" s="4">
        <v>33.636363636363633</v>
      </c>
    </row>
    <row r="175" spans="1:5" x14ac:dyDescent="0.25">
      <c r="A175" s="2">
        <f t="shared" si="3"/>
        <v>165</v>
      </c>
      <c r="B175" s="4">
        <v>170804130259</v>
      </c>
      <c r="C175" s="121">
        <v>41.111111111111114</v>
      </c>
      <c r="E175" s="4">
        <v>33.636363636363633</v>
      </c>
    </row>
    <row r="176" spans="1:5" x14ac:dyDescent="0.25">
      <c r="A176" s="2">
        <f t="shared" si="3"/>
        <v>166</v>
      </c>
      <c r="B176" s="4">
        <v>170804130260</v>
      </c>
      <c r="C176" s="121">
        <v>41.111111111111114</v>
      </c>
      <c r="E176" s="4">
        <v>32.727272727272727</v>
      </c>
    </row>
    <row r="177" spans="1:5" x14ac:dyDescent="0.25">
      <c r="A177" s="2">
        <f t="shared" si="3"/>
        <v>167</v>
      </c>
      <c r="B177" s="4">
        <v>170804130263</v>
      </c>
      <c r="C177" s="121">
        <v>43.333333333333336</v>
      </c>
      <c r="E177" s="4">
        <v>31.818181818181817</v>
      </c>
    </row>
    <row r="178" spans="1:5" x14ac:dyDescent="0.25">
      <c r="A178" s="2">
        <f t="shared" si="3"/>
        <v>168</v>
      </c>
      <c r="B178" s="4">
        <v>170804130264</v>
      </c>
      <c r="C178" s="121">
        <v>45.555555555555557</v>
      </c>
      <c r="E178" s="4">
        <v>38.18181818181818</v>
      </c>
    </row>
    <row r="179" spans="1:5" x14ac:dyDescent="0.25">
      <c r="A179" s="2">
        <f t="shared" si="3"/>
        <v>169</v>
      </c>
      <c r="B179" s="4">
        <v>170804130265</v>
      </c>
      <c r="C179" s="121">
        <v>45.555555555555557</v>
      </c>
      <c r="E179" s="4">
        <v>34.545454545454547</v>
      </c>
    </row>
    <row r="180" spans="1:5" x14ac:dyDescent="0.25">
      <c r="A180" s="2">
        <f t="shared" si="3"/>
        <v>170</v>
      </c>
      <c r="B180" s="4">
        <v>170804130266</v>
      </c>
      <c r="C180" s="121">
        <v>41.111111111111114</v>
      </c>
      <c r="E180" s="4">
        <v>30.90909090909091</v>
      </c>
    </row>
    <row r="181" spans="1:5" x14ac:dyDescent="0.25">
      <c r="A181" s="2">
        <f t="shared" si="3"/>
        <v>171</v>
      </c>
      <c r="B181" s="4">
        <v>170804130267</v>
      </c>
      <c r="C181" s="121">
        <v>43.333333333333336</v>
      </c>
      <c r="E181" s="4">
        <v>33.636363636363633</v>
      </c>
    </row>
    <row r="182" spans="1:5" x14ac:dyDescent="0.25">
      <c r="A182" s="2">
        <f t="shared" si="3"/>
        <v>172</v>
      </c>
      <c r="B182" s="4">
        <v>170804130269</v>
      </c>
      <c r="C182" s="121">
        <v>43.333333333333336</v>
      </c>
      <c r="E182" s="4">
        <v>33.636363636363633</v>
      </c>
    </row>
    <row r="183" spans="1:5" x14ac:dyDescent="0.25">
      <c r="A183" s="2">
        <f t="shared" si="3"/>
        <v>173</v>
      </c>
      <c r="B183" s="4">
        <v>170804130270</v>
      </c>
      <c r="C183" s="121">
        <v>38.888888888888886</v>
      </c>
      <c r="E183" s="4">
        <v>25.454545454545453</v>
      </c>
    </row>
    <row r="184" spans="1:5" x14ac:dyDescent="0.25">
      <c r="A184" s="2">
        <f t="shared" si="3"/>
        <v>174</v>
      </c>
      <c r="B184" s="4">
        <v>170804130271</v>
      </c>
      <c r="C184" s="121">
        <v>41.111111111111114</v>
      </c>
      <c r="E184" s="4">
        <v>33.636363636363633</v>
      </c>
    </row>
    <row r="185" spans="1:5" x14ac:dyDescent="0.25">
      <c r="A185" s="2">
        <f t="shared" si="3"/>
        <v>175</v>
      </c>
      <c r="B185" s="4">
        <v>170804130272</v>
      </c>
      <c r="C185" s="121">
        <v>41.111111111111114</v>
      </c>
      <c r="E185" s="4">
        <v>32.727272727272727</v>
      </c>
    </row>
    <row r="186" spans="1:5" x14ac:dyDescent="0.25">
      <c r="A186" s="2">
        <f t="shared" si="3"/>
        <v>176</v>
      </c>
      <c r="B186" s="4">
        <v>170804130273</v>
      </c>
      <c r="C186" s="121">
        <v>38.888888888888886</v>
      </c>
      <c r="E186" s="4">
        <v>32.727272727272727</v>
      </c>
    </row>
    <row r="187" spans="1:5" x14ac:dyDescent="0.25">
      <c r="A187" s="2">
        <f t="shared" si="3"/>
        <v>177</v>
      </c>
      <c r="B187" s="4">
        <v>170804130275</v>
      </c>
      <c r="C187" s="121">
        <v>38.888888888888886</v>
      </c>
      <c r="E187" s="4">
        <v>30</v>
      </c>
    </row>
    <row r="188" spans="1:5" x14ac:dyDescent="0.25">
      <c r="A188" s="2">
        <f t="shared" si="3"/>
        <v>178</v>
      </c>
      <c r="B188" s="4">
        <v>170804130276</v>
      </c>
      <c r="C188" s="121">
        <v>41.111111111111114</v>
      </c>
      <c r="E188" s="4">
        <v>31.818181818181817</v>
      </c>
    </row>
    <row r="189" spans="1:5" x14ac:dyDescent="0.25">
      <c r="A189" s="2">
        <f t="shared" si="3"/>
        <v>179</v>
      </c>
      <c r="B189" s="4">
        <v>170804130277</v>
      </c>
      <c r="C189" s="121">
        <v>23.333333333333332</v>
      </c>
      <c r="E189" s="4">
        <v>19.09090909090909</v>
      </c>
    </row>
    <row r="190" spans="1:5" x14ac:dyDescent="0.25">
      <c r="A190" s="2">
        <f t="shared" si="3"/>
        <v>180</v>
      </c>
      <c r="B190" s="4">
        <v>170804130279</v>
      </c>
      <c r="C190" s="121">
        <v>45.555555555555557</v>
      </c>
      <c r="E190" s="4">
        <v>34.545454545454547</v>
      </c>
    </row>
    <row r="191" spans="1:5" x14ac:dyDescent="0.25">
      <c r="A191" s="2">
        <f t="shared" si="3"/>
        <v>181</v>
      </c>
      <c r="B191" s="4">
        <v>170804130280</v>
      </c>
      <c r="C191" s="121">
        <v>43.333333333333336</v>
      </c>
      <c r="E191" s="4">
        <v>35.454545454545453</v>
      </c>
    </row>
    <row r="192" spans="1:5" x14ac:dyDescent="0.25">
      <c r="A192" s="2">
        <f t="shared" si="3"/>
        <v>182</v>
      </c>
      <c r="B192" s="4">
        <v>170804130281</v>
      </c>
      <c r="C192" s="121">
        <v>43.333333333333336</v>
      </c>
      <c r="E192" s="4">
        <v>37.272727272727273</v>
      </c>
    </row>
    <row r="193" spans="1:5" x14ac:dyDescent="0.25">
      <c r="A193" s="2">
        <f t="shared" si="3"/>
        <v>183</v>
      </c>
      <c r="B193" s="4">
        <v>170804130283</v>
      </c>
      <c r="C193" s="121">
        <v>43.333333333333336</v>
      </c>
      <c r="E193" s="4">
        <v>35.454545454545453</v>
      </c>
    </row>
    <row r="194" spans="1:5" x14ac:dyDescent="0.25">
      <c r="A194" s="2">
        <f t="shared" si="3"/>
        <v>184</v>
      </c>
      <c r="B194" s="4">
        <v>170804130284</v>
      </c>
      <c r="C194" s="121">
        <v>45.555555555555557</v>
      </c>
      <c r="E194" s="4">
        <v>37.272727272727273</v>
      </c>
    </row>
    <row r="195" spans="1:5" x14ac:dyDescent="0.25">
      <c r="A195" s="2">
        <f t="shared" si="3"/>
        <v>185</v>
      </c>
      <c r="B195" s="4">
        <v>170804130285</v>
      </c>
      <c r="C195" s="121">
        <v>45.555555555555557</v>
      </c>
      <c r="E195" s="4">
        <v>36.363636363636367</v>
      </c>
    </row>
    <row r="196" spans="1:5" x14ac:dyDescent="0.25">
      <c r="A196" s="2">
        <f t="shared" si="3"/>
        <v>186</v>
      </c>
      <c r="B196" s="4">
        <v>170804130286</v>
      </c>
      <c r="C196" s="121">
        <v>43.333333333333336</v>
      </c>
      <c r="E196" s="4">
        <v>37.272727272727273</v>
      </c>
    </row>
    <row r="197" spans="1:5" x14ac:dyDescent="0.25">
      <c r="A197" s="2">
        <f t="shared" si="3"/>
        <v>187</v>
      </c>
      <c r="B197" s="4">
        <v>170804130287</v>
      </c>
      <c r="C197" s="121">
        <v>43.333333333333336</v>
      </c>
      <c r="E197" s="4">
        <v>36.363636363636367</v>
      </c>
    </row>
    <row r="198" spans="1:5" x14ac:dyDescent="0.25">
      <c r="A198" s="2">
        <f t="shared" si="3"/>
        <v>188</v>
      </c>
      <c r="B198" s="4">
        <v>170804130288</v>
      </c>
      <c r="C198" s="121">
        <v>41.111111111111114</v>
      </c>
      <c r="E198" s="4">
        <v>34.545454545454547</v>
      </c>
    </row>
    <row r="199" spans="1:5" x14ac:dyDescent="0.25">
      <c r="A199" s="2">
        <f t="shared" si="3"/>
        <v>189</v>
      </c>
      <c r="B199" s="4">
        <v>170804130289</v>
      </c>
      <c r="C199" s="121">
        <v>40</v>
      </c>
      <c r="E199" s="4">
        <v>30</v>
      </c>
    </row>
    <row r="200" spans="1:5" x14ac:dyDescent="0.25">
      <c r="A200" s="2">
        <f t="shared" si="3"/>
        <v>190</v>
      </c>
      <c r="B200" s="4">
        <v>170804130291</v>
      </c>
      <c r="C200" s="121">
        <v>45.555555555555557</v>
      </c>
      <c r="E200" s="4">
        <v>34.545454545454547</v>
      </c>
    </row>
    <row r="201" spans="1:5" x14ac:dyDescent="0.25">
      <c r="A201" s="2">
        <f t="shared" si="3"/>
        <v>191</v>
      </c>
      <c r="B201" s="4">
        <v>170804130292</v>
      </c>
      <c r="C201" s="121">
        <v>44.444444444444443</v>
      </c>
      <c r="E201" s="4">
        <v>35.454545454545453</v>
      </c>
    </row>
    <row r="202" spans="1:5" x14ac:dyDescent="0.25">
      <c r="A202" s="2">
        <f t="shared" si="3"/>
        <v>192</v>
      </c>
      <c r="B202" s="4">
        <v>170804130293</v>
      </c>
      <c r="C202" s="121">
        <v>41.111111111111114</v>
      </c>
      <c r="E202" s="4">
        <v>31.818181818181817</v>
      </c>
    </row>
    <row r="203" spans="1:5" x14ac:dyDescent="0.25">
      <c r="A203" s="2">
        <f t="shared" si="3"/>
        <v>193</v>
      </c>
      <c r="B203" s="4">
        <v>170804130294</v>
      </c>
      <c r="C203" s="121">
        <v>43.333333333333336</v>
      </c>
      <c r="E203" s="4">
        <v>26.363636363636363</v>
      </c>
    </row>
    <row r="204" spans="1:5" x14ac:dyDescent="0.25">
      <c r="A204" s="2">
        <f t="shared" si="3"/>
        <v>194</v>
      </c>
      <c r="B204" s="4">
        <v>170804130297</v>
      </c>
      <c r="C204" s="121">
        <v>43.333333333333336</v>
      </c>
      <c r="E204" s="4">
        <v>34.545454545454547</v>
      </c>
    </row>
    <row r="205" spans="1:5" x14ac:dyDescent="0.25">
      <c r="A205" s="2">
        <f t="shared" ref="A205:A214" si="4">A204+1</f>
        <v>195</v>
      </c>
      <c r="B205" s="4">
        <v>170804130298</v>
      </c>
      <c r="C205" s="121">
        <v>40</v>
      </c>
      <c r="E205" s="4">
        <v>29.09090909090909</v>
      </c>
    </row>
    <row r="206" spans="1:5" x14ac:dyDescent="0.25">
      <c r="A206" s="2">
        <f t="shared" si="4"/>
        <v>196</v>
      </c>
      <c r="B206" s="4">
        <v>170804130299</v>
      </c>
      <c r="C206" s="121">
        <v>45.555555555555557</v>
      </c>
      <c r="E206" s="4">
        <v>34.545454545454547</v>
      </c>
    </row>
    <row r="207" spans="1:5" x14ac:dyDescent="0.25">
      <c r="A207" s="2">
        <f t="shared" si="4"/>
        <v>197</v>
      </c>
      <c r="B207" s="4">
        <v>170804130300</v>
      </c>
      <c r="C207" s="121">
        <v>41.111111111111114</v>
      </c>
      <c r="E207" s="4">
        <v>32.727272727272727</v>
      </c>
    </row>
    <row r="208" spans="1:5" x14ac:dyDescent="0.25">
      <c r="A208" s="2">
        <f t="shared" si="4"/>
        <v>198</v>
      </c>
      <c r="B208" s="4">
        <v>170804130303</v>
      </c>
      <c r="C208" s="121">
        <v>38.888888888888886</v>
      </c>
      <c r="E208" s="4">
        <v>30</v>
      </c>
    </row>
    <row r="209" spans="1:5" x14ac:dyDescent="0.25">
      <c r="A209" s="2">
        <f t="shared" si="4"/>
        <v>199</v>
      </c>
      <c r="B209" s="4">
        <v>170804130306</v>
      </c>
      <c r="C209" s="121">
        <v>41.111111111111114</v>
      </c>
      <c r="E209" s="4">
        <v>31.818181818181817</v>
      </c>
    </row>
    <row r="210" spans="1:5" x14ac:dyDescent="0.25">
      <c r="A210" s="2">
        <f t="shared" si="4"/>
        <v>200</v>
      </c>
      <c r="B210" s="4">
        <v>170804130307</v>
      </c>
      <c r="C210" s="121">
        <v>43.333333333333336</v>
      </c>
      <c r="E210" s="4">
        <v>34.545454545454547</v>
      </c>
    </row>
    <row r="211" spans="1:5" x14ac:dyDescent="0.25">
      <c r="A211" s="2">
        <f t="shared" si="4"/>
        <v>201</v>
      </c>
      <c r="B211" s="4">
        <v>170804130308</v>
      </c>
      <c r="C211" s="121">
        <v>41.111111111111114</v>
      </c>
      <c r="E211" s="4">
        <v>30.90909090909091</v>
      </c>
    </row>
    <row r="212" spans="1:5" x14ac:dyDescent="0.25">
      <c r="A212" s="2">
        <f t="shared" si="4"/>
        <v>202</v>
      </c>
      <c r="B212" s="4">
        <v>170804130310</v>
      </c>
      <c r="C212" s="121">
        <v>40</v>
      </c>
      <c r="E212" s="4">
        <v>30.90909090909091</v>
      </c>
    </row>
    <row r="213" spans="1:5" x14ac:dyDescent="0.25">
      <c r="A213" s="2">
        <f t="shared" si="4"/>
        <v>203</v>
      </c>
      <c r="B213" s="4">
        <v>170804130311</v>
      </c>
      <c r="C213" s="121">
        <v>43.333333333333336</v>
      </c>
      <c r="E213" s="4">
        <v>35.454545454545453</v>
      </c>
    </row>
    <row r="214" spans="1:5" x14ac:dyDescent="0.25">
      <c r="A214" s="2">
        <f t="shared" si="4"/>
        <v>204</v>
      </c>
      <c r="B214" s="4">
        <v>170804130314</v>
      </c>
      <c r="C214" s="121">
        <v>43.333333333333336</v>
      </c>
      <c r="E214" s="4">
        <v>36.363636363636367</v>
      </c>
    </row>
    <row r="215" spans="1:5" x14ac:dyDescent="0.25">
      <c r="B215" s="4"/>
      <c r="C215" s="121"/>
      <c r="E215" s="4"/>
    </row>
    <row r="216" spans="1:5" x14ac:dyDescent="0.25">
      <c r="B216" s="4"/>
      <c r="C216" s="121"/>
      <c r="E216" s="4"/>
    </row>
    <row r="217" spans="1:5" x14ac:dyDescent="0.25">
      <c r="B217" s="4"/>
      <c r="C217" s="121"/>
      <c r="E217" s="4"/>
    </row>
    <row r="218" spans="1:5" x14ac:dyDescent="0.25">
      <c r="B218" s="4"/>
      <c r="C218" s="121"/>
      <c r="E218" s="4"/>
    </row>
    <row r="219" spans="1:5" x14ac:dyDescent="0.25">
      <c r="B219" s="4"/>
      <c r="C219" s="121"/>
      <c r="E219" s="4"/>
    </row>
    <row r="220" spans="1:5" x14ac:dyDescent="0.25">
      <c r="B220" s="4"/>
      <c r="C220" s="121"/>
      <c r="E220" s="4"/>
    </row>
    <row r="221" spans="1:5" x14ac:dyDescent="0.25">
      <c r="B221" s="4"/>
      <c r="C221" s="121"/>
      <c r="E221" s="4"/>
    </row>
    <row r="222" spans="1:5" x14ac:dyDescent="0.25">
      <c r="B222" s="4"/>
      <c r="C222" s="121"/>
      <c r="E222" s="4"/>
    </row>
    <row r="223" spans="1:5" x14ac:dyDescent="0.25">
      <c r="B223" s="4"/>
      <c r="C223" s="121"/>
      <c r="E223" s="4"/>
    </row>
    <row r="224" spans="1:5" x14ac:dyDescent="0.25">
      <c r="B224" s="4"/>
      <c r="C224" s="121"/>
      <c r="E224" s="4"/>
    </row>
    <row r="225" spans="2:5" x14ac:dyDescent="0.25">
      <c r="B225" s="4"/>
      <c r="C225" s="121"/>
      <c r="E225" s="4"/>
    </row>
    <row r="226" spans="2:5" x14ac:dyDescent="0.25">
      <c r="B226" s="4"/>
      <c r="C226" s="121"/>
      <c r="E226" s="4"/>
    </row>
    <row r="227" spans="2:5" x14ac:dyDescent="0.25">
      <c r="B227" s="4"/>
      <c r="C227" s="121"/>
      <c r="E227" s="4"/>
    </row>
    <row r="228" spans="2:5" x14ac:dyDescent="0.25">
      <c r="B228" s="4"/>
      <c r="C228" s="121"/>
      <c r="E228" s="4"/>
    </row>
    <row r="229" spans="2:5" x14ac:dyDescent="0.25">
      <c r="B229" s="4"/>
      <c r="C229" s="121"/>
      <c r="E229" s="4"/>
    </row>
    <row r="230" spans="2:5" x14ac:dyDescent="0.25">
      <c r="B230" s="4"/>
      <c r="C230" s="121"/>
      <c r="E230" s="4"/>
    </row>
    <row r="231" spans="2:5" x14ac:dyDescent="0.25">
      <c r="B231" s="4"/>
      <c r="C231" s="121"/>
      <c r="E231" s="4"/>
    </row>
    <row r="232" spans="2:5" x14ac:dyDescent="0.25">
      <c r="B232" s="4"/>
      <c r="C232" s="121"/>
      <c r="E232" s="4"/>
    </row>
    <row r="233" spans="2:5" x14ac:dyDescent="0.25">
      <c r="B233" s="4"/>
      <c r="C233" s="121"/>
      <c r="E233" s="4"/>
    </row>
    <row r="234" spans="2:5" x14ac:dyDescent="0.25">
      <c r="B234" s="4"/>
      <c r="C234" s="121"/>
      <c r="E234" s="4"/>
    </row>
    <row r="235" spans="2:5" x14ac:dyDescent="0.25">
      <c r="B235" s="4"/>
      <c r="C235" s="121"/>
      <c r="E235" s="4"/>
    </row>
    <row r="236" spans="2:5" x14ac:dyDescent="0.25">
      <c r="B236" s="4"/>
      <c r="C236" s="121"/>
      <c r="E236" s="4"/>
    </row>
    <row r="237" spans="2:5" x14ac:dyDescent="0.25">
      <c r="B237" s="4"/>
      <c r="C237" s="121"/>
      <c r="E237" s="4"/>
    </row>
    <row r="238" spans="2:5" x14ac:dyDescent="0.25">
      <c r="B238" s="4"/>
      <c r="C238" s="121"/>
      <c r="E238" s="4"/>
    </row>
    <row r="239" spans="2:5" x14ac:dyDescent="0.25">
      <c r="B239" s="4"/>
      <c r="C239" s="121"/>
      <c r="E239" s="4"/>
    </row>
    <row r="240" spans="2:5" x14ac:dyDescent="0.25">
      <c r="B240" s="4"/>
      <c r="C240" s="121"/>
      <c r="E240" s="4"/>
    </row>
    <row r="241" spans="2:5" x14ac:dyDescent="0.25">
      <c r="B241" s="4"/>
      <c r="C241" s="121"/>
      <c r="E241" s="4"/>
    </row>
    <row r="242" spans="2:5" x14ac:dyDescent="0.25">
      <c r="B242" s="4"/>
      <c r="C242" s="121"/>
      <c r="E242" s="4"/>
    </row>
    <row r="243" spans="2:5" x14ac:dyDescent="0.25">
      <c r="B243" s="4"/>
      <c r="C243" s="121"/>
      <c r="E243" s="4"/>
    </row>
    <row r="244" spans="2:5" x14ac:dyDescent="0.25">
      <c r="B244" s="4"/>
      <c r="C244" s="121"/>
      <c r="E244" s="4"/>
    </row>
    <row r="245" spans="2:5" x14ac:dyDescent="0.25">
      <c r="B245" s="4"/>
      <c r="C245" s="121"/>
      <c r="E245" s="4"/>
    </row>
    <row r="246" spans="2:5" x14ac:dyDescent="0.25">
      <c r="B246" s="4"/>
      <c r="C246" s="121"/>
      <c r="E246" s="4"/>
    </row>
    <row r="247" spans="2:5" x14ac:dyDescent="0.25">
      <c r="B247" s="4"/>
      <c r="C247" s="121"/>
      <c r="E247" s="4"/>
    </row>
    <row r="248" spans="2:5" x14ac:dyDescent="0.25">
      <c r="B248" s="4"/>
      <c r="C248" s="121"/>
      <c r="E248" s="4"/>
    </row>
    <row r="249" spans="2:5" x14ac:dyDescent="0.25">
      <c r="B249" s="4"/>
      <c r="C249" s="121"/>
      <c r="E249" s="4"/>
    </row>
    <row r="250" spans="2:5" x14ac:dyDescent="0.25">
      <c r="B250" s="4"/>
      <c r="C250" s="121"/>
      <c r="E250" s="4"/>
    </row>
    <row r="251" spans="2:5" x14ac:dyDescent="0.25">
      <c r="B251" s="4"/>
      <c r="C251" s="121"/>
      <c r="E251" s="4"/>
    </row>
    <row r="252" spans="2:5" x14ac:dyDescent="0.25">
      <c r="B252" s="4"/>
      <c r="C252" s="121"/>
      <c r="E252" s="4"/>
    </row>
    <row r="253" spans="2:5" x14ac:dyDescent="0.25">
      <c r="B253" s="4"/>
      <c r="C253" s="121"/>
      <c r="E253" s="4"/>
    </row>
    <row r="254" spans="2:5" x14ac:dyDescent="0.25">
      <c r="B254" s="4"/>
      <c r="C254" s="121"/>
      <c r="E254" s="4"/>
    </row>
    <row r="255" spans="2:5" x14ac:dyDescent="0.25">
      <c r="B255" s="4"/>
      <c r="C255" s="121"/>
      <c r="E255" s="4"/>
    </row>
    <row r="256" spans="2:5" x14ac:dyDescent="0.25">
      <c r="B256" s="4"/>
      <c r="C256" s="121"/>
      <c r="E256" s="4"/>
    </row>
    <row r="257" spans="2:5" x14ac:dyDescent="0.25">
      <c r="B257" s="4"/>
      <c r="C257" s="121"/>
      <c r="E257" s="4"/>
    </row>
    <row r="258" spans="2:5" x14ac:dyDescent="0.25">
      <c r="B258" s="4"/>
      <c r="C258" s="121"/>
      <c r="E258" s="4"/>
    </row>
    <row r="259" spans="2:5" x14ac:dyDescent="0.25">
      <c r="B259" s="4"/>
      <c r="C259" s="121"/>
      <c r="E259" s="4"/>
    </row>
    <row r="260" spans="2:5" x14ac:dyDescent="0.25">
      <c r="B260" s="4"/>
      <c r="C260" s="121"/>
      <c r="E260" s="4"/>
    </row>
    <row r="261" spans="2:5" x14ac:dyDescent="0.25">
      <c r="B261" s="4"/>
      <c r="C261" s="121"/>
      <c r="E261" s="4"/>
    </row>
    <row r="262" spans="2:5" x14ac:dyDescent="0.25">
      <c r="B262" s="4"/>
      <c r="C262" s="121"/>
      <c r="E262" s="4"/>
    </row>
    <row r="263" spans="2:5" x14ac:dyDescent="0.25">
      <c r="B263" s="4"/>
      <c r="C263" s="121"/>
      <c r="E263" s="4"/>
    </row>
    <row r="264" spans="2:5" x14ac:dyDescent="0.25">
      <c r="B264" s="4"/>
      <c r="C264" s="121"/>
      <c r="E264" s="4"/>
    </row>
    <row r="265" spans="2:5" x14ac:dyDescent="0.25">
      <c r="B265" s="4"/>
      <c r="C265" s="121"/>
      <c r="E265" s="4"/>
    </row>
    <row r="266" spans="2:5" x14ac:dyDescent="0.25">
      <c r="B266" s="4"/>
      <c r="C266" s="121"/>
      <c r="E266" s="4"/>
    </row>
    <row r="267" spans="2:5" x14ac:dyDescent="0.25">
      <c r="B267" s="4"/>
      <c r="C267" s="121"/>
      <c r="E267" s="4"/>
    </row>
    <row r="268" spans="2:5" x14ac:dyDescent="0.25">
      <c r="B268" s="4"/>
      <c r="C268" s="121"/>
      <c r="E268" s="4"/>
    </row>
    <row r="269" spans="2:5" x14ac:dyDescent="0.25">
      <c r="B269" s="4"/>
      <c r="C269" s="121"/>
      <c r="E269" s="4"/>
    </row>
    <row r="270" spans="2:5" x14ac:dyDescent="0.25">
      <c r="B270" s="4"/>
      <c r="C270" s="121"/>
      <c r="E270" s="4"/>
    </row>
    <row r="271" spans="2:5" x14ac:dyDescent="0.25">
      <c r="B271" s="4"/>
      <c r="C271" s="121"/>
      <c r="E271" s="4"/>
    </row>
    <row r="272" spans="2:5" x14ac:dyDescent="0.25">
      <c r="B272" s="4"/>
      <c r="C272" s="121"/>
      <c r="E272" s="4"/>
    </row>
    <row r="273" spans="2:5" x14ac:dyDescent="0.25">
      <c r="B273" s="4"/>
      <c r="C273" s="121"/>
      <c r="E273" s="4"/>
    </row>
    <row r="274" spans="2:5" x14ac:dyDescent="0.25">
      <c r="B274" s="4"/>
      <c r="C274" s="121"/>
      <c r="E274" s="4"/>
    </row>
    <row r="275" spans="2:5" x14ac:dyDescent="0.25">
      <c r="B275" s="4"/>
      <c r="C275" s="121"/>
      <c r="E275" s="4"/>
    </row>
    <row r="276" spans="2:5" x14ac:dyDescent="0.25">
      <c r="B276" s="4"/>
      <c r="C276" s="121"/>
      <c r="E276" s="4"/>
    </row>
    <row r="277" spans="2:5" x14ac:dyDescent="0.25">
      <c r="B277" s="4"/>
      <c r="C277" s="121"/>
      <c r="E277" s="4"/>
    </row>
    <row r="278" spans="2:5" x14ac:dyDescent="0.25">
      <c r="B278" s="4"/>
      <c r="C278" s="121"/>
      <c r="E278" s="4"/>
    </row>
    <row r="279" spans="2:5" x14ac:dyDescent="0.25">
      <c r="B279" s="4"/>
      <c r="C279" s="121"/>
      <c r="E279" s="4"/>
    </row>
    <row r="280" spans="2:5" x14ac:dyDescent="0.25">
      <c r="B280" s="4"/>
      <c r="C280" s="121"/>
      <c r="E280" s="4"/>
    </row>
    <row r="281" spans="2:5" x14ac:dyDescent="0.25">
      <c r="B281" s="4"/>
      <c r="C281" s="121"/>
      <c r="E281" s="4"/>
    </row>
    <row r="282" spans="2:5" x14ac:dyDescent="0.25">
      <c r="B282" s="4"/>
      <c r="C282" s="121"/>
      <c r="E282" s="121"/>
    </row>
    <row r="283" spans="2:5" x14ac:dyDescent="0.25">
      <c r="B283" s="4"/>
      <c r="C283" s="121"/>
      <c r="E283" s="121"/>
    </row>
    <row r="284" spans="2:5" x14ac:dyDescent="0.25">
      <c r="B284" s="4"/>
      <c r="C284" s="121"/>
      <c r="E284" s="121"/>
    </row>
    <row r="285" spans="2:5" x14ac:dyDescent="0.25">
      <c r="B285" s="4"/>
      <c r="C285" s="121"/>
      <c r="E285" s="121"/>
    </row>
    <row r="286" spans="2:5" x14ac:dyDescent="0.25">
      <c r="B286" s="4"/>
      <c r="C286" s="121"/>
      <c r="E286" s="121"/>
    </row>
    <row r="287" spans="2:5" x14ac:dyDescent="0.25">
      <c r="B287" s="4"/>
      <c r="C287" s="121"/>
      <c r="E287" s="121"/>
    </row>
    <row r="288" spans="2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4E604-D170-4B37-B101-324191C00DAC}">
  <dimension ref="A1:W291"/>
  <sheetViews>
    <sheetView topLeftCell="A19" zoomScale="85" zoomScaleNormal="85" workbookViewId="0">
      <selection activeCell="N10" sqref="N10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5" width="52.42578125" style="2" customWidth="1"/>
    <col min="6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1" width="52.42578125" style="1" customWidth="1"/>
    <col min="262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7" width="52.42578125" style="1" customWidth="1"/>
    <col min="518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3" width="52.42578125" style="1" customWidth="1"/>
    <col min="774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29" width="52.42578125" style="1" customWidth="1"/>
    <col min="1030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5" width="52.42578125" style="1" customWidth="1"/>
    <col min="1286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1" width="52.42578125" style="1" customWidth="1"/>
    <col min="1542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7" width="52.42578125" style="1" customWidth="1"/>
    <col min="1798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3" width="52.42578125" style="1" customWidth="1"/>
    <col min="2054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09" width="52.42578125" style="1" customWidth="1"/>
    <col min="2310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5" width="52.42578125" style="1" customWidth="1"/>
    <col min="2566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1" width="52.42578125" style="1" customWidth="1"/>
    <col min="2822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7" width="52.42578125" style="1" customWidth="1"/>
    <col min="3078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3" width="52.42578125" style="1" customWidth="1"/>
    <col min="3334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89" width="52.42578125" style="1" customWidth="1"/>
    <col min="3590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5" width="52.42578125" style="1" customWidth="1"/>
    <col min="3846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1" width="52.42578125" style="1" customWidth="1"/>
    <col min="4102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7" width="52.42578125" style="1" customWidth="1"/>
    <col min="4358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3" width="52.42578125" style="1" customWidth="1"/>
    <col min="4614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69" width="52.42578125" style="1" customWidth="1"/>
    <col min="4870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5" width="52.42578125" style="1" customWidth="1"/>
    <col min="5126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1" width="52.42578125" style="1" customWidth="1"/>
    <col min="5382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7" width="52.42578125" style="1" customWidth="1"/>
    <col min="5638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3" width="52.42578125" style="1" customWidth="1"/>
    <col min="5894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49" width="52.42578125" style="1" customWidth="1"/>
    <col min="6150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5" width="52.42578125" style="1" customWidth="1"/>
    <col min="6406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1" width="52.42578125" style="1" customWidth="1"/>
    <col min="6662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7" width="52.42578125" style="1" customWidth="1"/>
    <col min="6918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3" width="52.42578125" style="1" customWidth="1"/>
    <col min="7174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29" width="52.42578125" style="1" customWidth="1"/>
    <col min="7430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5" width="52.42578125" style="1" customWidth="1"/>
    <col min="7686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1" width="52.42578125" style="1" customWidth="1"/>
    <col min="7942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7" width="52.42578125" style="1" customWidth="1"/>
    <col min="8198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3" width="52.42578125" style="1" customWidth="1"/>
    <col min="8454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09" width="52.42578125" style="1" customWidth="1"/>
    <col min="8710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5" width="52.42578125" style="1" customWidth="1"/>
    <col min="8966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1" width="52.42578125" style="1" customWidth="1"/>
    <col min="9222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7" width="52.42578125" style="1" customWidth="1"/>
    <col min="9478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3" width="52.42578125" style="1" customWidth="1"/>
    <col min="9734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89" width="52.42578125" style="1" customWidth="1"/>
    <col min="9990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5" width="52.42578125" style="1" customWidth="1"/>
    <col min="10246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1" width="52.42578125" style="1" customWidth="1"/>
    <col min="10502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7" width="52.42578125" style="1" customWidth="1"/>
    <col min="10758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3" width="52.42578125" style="1" customWidth="1"/>
    <col min="11014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69" width="52.42578125" style="1" customWidth="1"/>
    <col min="11270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5" width="52.42578125" style="1" customWidth="1"/>
    <col min="11526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1" width="52.42578125" style="1" customWidth="1"/>
    <col min="11782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7" width="52.42578125" style="1" customWidth="1"/>
    <col min="12038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3" width="52.42578125" style="1" customWidth="1"/>
    <col min="12294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49" width="52.42578125" style="1" customWidth="1"/>
    <col min="12550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5" width="52.42578125" style="1" customWidth="1"/>
    <col min="12806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1" width="52.42578125" style="1" customWidth="1"/>
    <col min="13062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7" width="52.42578125" style="1" customWidth="1"/>
    <col min="13318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3" width="52.42578125" style="1" customWidth="1"/>
    <col min="13574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29" width="52.42578125" style="1" customWidth="1"/>
    <col min="13830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5" width="52.42578125" style="1" customWidth="1"/>
    <col min="14086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1" width="52.42578125" style="1" customWidth="1"/>
    <col min="14342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7" width="52.42578125" style="1" customWidth="1"/>
    <col min="14598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3" width="52.42578125" style="1" customWidth="1"/>
    <col min="14854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09" width="52.42578125" style="1" customWidth="1"/>
    <col min="15110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5" width="52.42578125" style="1" customWidth="1"/>
    <col min="15366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1" width="52.42578125" style="1" customWidth="1"/>
    <col min="15622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7" width="52.42578125" style="1" customWidth="1"/>
    <col min="15878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3" width="52.42578125" style="1" customWidth="1"/>
    <col min="16134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132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133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134</v>
      </c>
      <c r="B5" s="173"/>
      <c r="C5" s="173"/>
      <c r="D5" s="173"/>
      <c r="E5" s="174"/>
      <c r="F5" s="69"/>
      <c r="G5" s="26" t="s">
        <v>38</v>
      </c>
      <c r="H5" s="40">
        <f>D12</f>
        <v>95.522388059701484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97.014925373134332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96.268656716417908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/>
      <c r="I10" s="22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3" ht="24.95" customHeight="1" x14ac:dyDescent="0.25">
      <c r="A11" s="2">
        <v>1</v>
      </c>
      <c r="B11" s="4">
        <v>170804130001</v>
      </c>
      <c r="C11" s="3">
        <v>33.333333333333336</v>
      </c>
      <c r="D11" s="3">
        <f>COUNTIF(C11:C278,"&gt;="&amp;D10)</f>
        <v>256</v>
      </c>
      <c r="E11" s="3">
        <v>43.636363636363633</v>
      </c>
      <c r="F11" s="95">
        <f>COUNTIF(E11:E278,"&gt;="&amp;F10)</f>
        <v>260</v>
      </c>
      <c r="G11" s="108"/>
      <c r="H11" s="26"/>
      <c r="I11" s="26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3" ht="24.95" customHeight="1" x14ac:dyDescent="0.25">
      <c r="A12" s="2">
        <v>2</v>
      </c>
      <c r="B12" s="4">
        <v>170804130004</v>
      </c>
      <c r="C12" s="3">
        <v>43.333333333333336</v>
      </c>
      <c r="D12" s="96">
        <f>(256/268)*100</f>
        <v>95.522388059701484</v>
      </c>
      <c r="E12" s="3">
        <v>45.454545454545453</v>
      </c>
      <c r="F12" s="97">
        <f>(260/268)*100</f>
        <v>97.014925373134332</v>
      </c>
      <c r="G12" s="108"/>
      <c r="H12" s="16"/>
      <c r="I12" s="16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3" ht="24.95" customHeight="1" x14ac:dyDescent="0.25">
      <c r="A13" s="2">
        <v>3</v>
      </c>
      <c r="B13" s="4">
        <v>170804130005</v>
      </c>
      <c r="C13" s="3">
        <v>34.444444444444443</v>
      </c>
      <c r="D13" s="3"/>
      <c r="E13" s="3">
        <v>42.727272727272727</v>
      </c>
      <c r="F13" s="109"/>
      <c r="G13" s="108"/>
      <c r="H13" s="16"/>
      <c r="I13" s="1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3" ht="35.450000000000003" customHeight="1" x14ac:dyDescent="0.25">
      <c r="A14" s="2">
        <v>4</v>
      </c>
      <c r="B14" s="4">
        <v>170804130006</v>
      </c>
      <c r="C14" s="3">
        <v>36.666666666666664</v>
      </c>
      <c r="D14" s="3"/>
      <c r="E14" s="3">
        <v>43.636363636363633</v>
      </c>
      <c r="F14" s="109"/>
      <c r="G14" s="101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</row>
    <row r="15" spans="1:23" ht="38.1" customHeight="1" x14ac:dyDescent="0.25">
      <c r="A15" s="2">
        <v>5</v>
      </c>
      <c r="B15" s="4">
        <v>170804130009</v>
      </c>
      <c r="C15" s="3">
        <v>37.777777777777779</v>
      </c>
      <c r="D15" s="3"/>
      <c r="E15" s="3">
        <v>43.636363636363633</v>
      </c>
      <c r="F15" s="109"/>
      <c r="G15" s="102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3" ht="24.95" customHeight="1" x14ac:dyDescent="0.25">
      <c r="A16" s="2">
        <v>6</v>
      </c>
      <c r="B16" s="4">
        <v>170804130010</v>
      </c>
      <c r="C16" s="3">
        <v>33.333333333333336</v>
      </c>
      <c r="D16" s="3"/>
      <c r="E16" s="3">
        <v>46.363636363636367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7"/>
      <c r="T16" s="110"/>
      <c r="U16" s="110"/>
      <c r="V16" s="110"/>
    </row>
    <row r="17" spans="1:23" ht="41.1" customHeight="1" x14ac:dyDescent="0.25">
      <c r="A17" s="2">
        <v>7</v>
      </c>
      <c r="B17" s="4">
        <v>170804130012</v>
      </c>
      <c r="C17" s="3">
        <v>38.888888888888886</v>
      </c>
      <c r="D17" s="3"/>
      <c r="E17" s="3">
        <v>42.727272727272727</v>
      </c>
      <c r="F17" s="3"/>
      <c r="Q17" s="7"/>
      <c r="R17" s="7"/>
    </row>
    <row r="18" spans="1:23" ht="24.95" customHeight="1" x14ac:dyDescent="0.25">
      <c r="A18" s="2">
        <v>8</v>
      </c>
      <c r="B18" s="4">
        <v>170804130017</v>
      </c>
      <c r="C18" s="3">
        <v>36.666666666666664</v>
      </c>
      <c r="D18" s="3"/>
      <c r="E18" s="3">
        <v>39.090909090909093</v>
      </c>
      <c r="F18" s="49"/>
      <c r="Q18" s="111"/>
      <c r="R18" s="111"/>
      <c r="S18" s="111"/>
    </row>
    <row r="19" spans="1:23" ht="24.95" customHeight="1" x14ac:dyDescent="0.25">
      <c r="A19" s="2">
        <v>9</v>
      </c>
      <c r="B19" s="4">
        <v>170804130021</v>
      </c>
      <c r="C19" s="3">
        <v>41.111111111111114</v>
      </c>
      <c r="D19" s="3"/>
      <c r="E19" s="3">
        <v>43.636363636363633</v>
      </c>
      <c r="F19" s="49"/>
      <c r="Q19" s="111"/>
      <c r="R19" s="111"/>
      <c r="S19" s="111"/>
    </row>
    <row r="20" spans="1:23" ht="24.95" customHeight="1" x14ac:dyDescent="0.25">
      <c r="A20" s="2">
        <v>10</v>
      </c>
      <c r="B20" s="4">
        <v>170804130022</v>
      </c>
      <c r="C20" s="3">
        <v>26.666666666666668</v>
      </c>
      <c r="D20" s="3"/>
      <c r="E20" s="3">
        <v>32.727272727272727</v>
      </c>
      <c r="F20" s="49"/>
      <c r="J20" s="7"/>
      <c r="K20" s="7"/>
      <c r="Q20" s="111"/>
      <c r="R20" s="111"/>
      <c r="S20" s="111"/>
    </row>
    <row r="21" spans="1:23" ht="31.5" customHeight="1" x14ac:dyDescent="0.25">
      <c r="A21" s="2">
        <v>11</v>
      </c>
      <c r="B21" s="4">
        <v>170804130027</v>
      </c>
      <c r="C21" s="3">
        <v>37.777777777777779</v>
      </c>
      <c r="D21" s="3"/>
      <c r="E21" s="3">
        <v>40.909090909090907</v>
      </c>
      <c r="F21" s="49"/>
      <c r="H21" s="104"/>
      <c r="I21" s="165"/>
      <c r="J21" s="165"/>
      <c r="M21" s="7"/>
      <c r="N21" s="7"/>
      <c r="O21" s="7"/>
      <c r="P21" s="7"/>
      <c r="Q21" s="111"/>
      <c r="R21" s="111"/>
      <c r="S21" s="111"/>
    </row>
    <row r="22" spans="1:23" ht="24.95" customHeight="1" x14ac:dyDescent="0.25">
      <c r="A22" s="2">
        <v>12</v>
      </c>
      <c r="B22" s="4">
        <v>170804130028</v>
      </c>
      <c r="C22" s="3">
        <v>36.666666666666664</v>
      </c>
      <c r="D22" s="3"/>
      <c r="E22" s="3">
        <v>42.727272727272727</v>
      </c>
      <c r="F22" s="49"/>
      <c r="H22" s="111"/>
      <c r="I22" s="84"/>
      <c r="J22" s="84"/>
      <c r="M22" s="7"/>
      <c r="N22" s="7"/>
      <c r="O22" s="7"/>
      <c r="P22" s="7"/>
      <c r="Q22" s="111"/>
      <c r="R22" s="111"/>
      <c r="S22" s="111"/>
    </row>
    <row r="23" spans="1:23" ht="24.95" customHeight="1" x14ac:dyDescent="0.25">
      <c r="A23" s="2">
        <v>13</v>
      </c>
      <c r="B23" s="4">
        <v>170804130031</v>
      </c>
      <c r="C23" s="3">
        <v>32.222222222222221</v>
      </c>
      <c r="D23" s="3"/>
      <c r="E23" s="3">
        <v>41.81818181818182</v>
      </c>
      <c r="F23" s="49"/>
      <c r="H23" s="2"/>
      <c r="N23" s="7"/>
      <c r="O23" s="7"/>
      <c r="P23" s="7"/>
      <c r="Q23" s="111"/>
      <c r="R23" s="111"/>
      <c r="S23" s="111"/>
    </row>
    <row r="24" spans="1:23" ht="24.95" customHeight="1" x14ac:dyDescent="0.25">
      <c r="A24" s="2">
        <v>14</v>
      </c>
      <c r="B24" s="4">
        <v>170804130032</v>
      </c>
      <c r="C24" s="3">
        <v>30</v>
      </c>
      <c r="D24" s="3"/>
      <c r="E24" s="3">
        <v>45.454545454545453</v>
      </c>
      <c r="F24" s="49"/>
      <c r="H24" s="1" t="s">
        <v>35</v>
      </c>
      <c r="I24" s="111" t="s">
        <v>34</v>
      </c>
      <c r="J24" s="111" t="s">
        <v>124</v>
      </c>
      <c r="K24" s="111" t="s">
        <v>18</v>
      </c>
      <c r="L24" s="111" t="s">
        <v>17</v>
      </c>
      <c r="M24" s="111" t="s">
        <v>16</v>
      </c>
      <c r="N24" s="111" t="s">
        <v>15</v>
      </c>
      <c r="O24" s="111" t="s">
        <v>14</v>
      </c>
      <c r="P24" s="111" t="s">
        <v>13</v>
      </c>
      <c r="Q24" s="111" t="s">
        <v>12</v>
      </c>
      <c r="R24" s="111" t="s">
        <v>11</v>
      </c>
      <c r="S24" s="111" t="s">
        <v>10</v>
      </c>
      <c r="T24" s="111" t="s">
        <v>9</v>
      </c>
      <c r="U24" s="111" t="s">
        <v>8</v>
      </c>
      <c r="V24" s="111" t="s">
        <v>7</v>
      </c>
      <c r="W24" s="1" t="s">
        <v>106</v>
      </c>
    </row>
    <row r="25" spans="1:23" ht="24.95" customHeight="1" x14ac:dyDescent="0.25">
      <c r="A25" s="2">
        <v>15</v>
      </c>
      <c r="B25" s="4">
        <v>170804130033</v>
      </c>
      <c r="C25" s="3">
        <v>28.888888888888889</v>
      </c>
      <c r="D25" s="112"/>
      <c r="E25" s="3">
        <v>36.363636363636367</v>
      </c>
      <c r="F25" s="113"/>
      <c r="G25" s="114" t="s">
        <v>5</v>
      </c>
      <c r="H25" s="111">
        <v>3</v>
      </c>
      <c r="I25" s="111">
        <v>3</v>
      </c>
      <c r="J25" s="111">
        <v>3</v>
      </c>
      <c r="K25" s="111">
        <v>3</v>
      </c>
      <c r="L25" s="111">
        <v>3</v>
      </c>
      <c r="M25" s="111">
        <v>2</v>
      </c>
      <c r="N25" s="111">
        <v>2</v>
      </c>
      <c r="O25" s="111">
        <v>2</v>
      </c>
      <c r="P25" s="111">
        <v>2</v>
      </c>
      <c r="Q25" s="111">
        <v>2</v>
      </c>
      <c r="R25" s="111">
        <v>3</v>
      </c>
      <c r="S25" s="111">
        <v>2</v>
      </c>
      <c r="T25" s="111">
        <v>2</v>
      </c>
      <c r="U25" s="111">
        <v>2</v>
      </c>
      <c r="V25" s="111">
        <v>2</v>
      </c>
      <c r="W25" s="1">
        <v>2</v>
      </c>
    </row>
    <row r="26" spans="1:23" ht="24.95" customHeight="1" x14ac:dyDescent="0.25">
      <c r="A26" s="2">
        <v>16</v>
      </c>
      <c r="B26" s="4">
        <v>170804130036</v>
      </c>
      <c r="C26" s="3">
        <v>44.444444444444443</v>
      </c>
      <c r="D26" s="3"/>
      <c r="E26" s="3">
        <v>46.363636363636367</v>
      </c>
      <c r="F26" s="49"/>
      <c r="G26" s="114" t="s">
        <v>4</v>
      </c>
      <c r="H26" s="111">
        <v>3</v>
      </c>
      <c r="I26" s="111">
        <v>3</v>
      </c>
      <c r="J26" s="111">
        <v>3</v>
      </c>
      <c r="K26" s="111">
        <v>3</v>
      </c>
      <c r="L26" s="111">
        <v>2</v>
      </c>
      <c r="M26" s="111">
        <v>2</v>
      </c>
      <c r="N26" s="111">
        <v>2</v>
      </c>
      <c r="O26" s="111">
        <v>2</v>
      </c>
      <c r="P26" s="111">
        <v>2</v>
      </c>
      <c r="Q26" s="111">
        <v>2</v>
      </c>
      <c r="R26" s="111">
        <v>2</v>
      </c>
      <c r="S26" s="111">
        <v>2</v>
      </c>
      <c r="T26" s="111">
        <v>3</v>
      </c>
      <c r="U26" s="111">
        <v>2</v>
      </c>
      <c r="V26" s="111">
        <v>2</v>
      </c>
      <c r="W26" s="1">
        <v>2</v>
      </c>
    </row>
    <row r="27" spans="1:23" ht="24.95" customHeight="1" x14ac:dyDescent="0.25">
      <c r="A27" s="2">
        <v>17</v>
      </c>
      <c r="B27" s="4">
        <v>170804130045</v>
      </c>
      <c r="C27" s="3">
        <v>38.888888888888886</v>
      </c>
      <c r="D27" s="3"/>
      <c r="E27" s="3">
        <v>42.727272727272727</v>
      </c>
      <c r="F27" s="49"/>
      <c r="G27" s="114" t="s">
        <v>3</v>
      </c>
      <c r="H27" s="111">
        <v>3</v>
      </c>
      <c r="I27" s="111">
        <v>3</v>
      </c>
      <c r="J27" s="111">
        <v>3</v>
      </c>
      <c r="K27" s="111">
        <v>3</v>
      </c>
      <c r="L27" s="111">
        <v>2</v>
      </c>
      <c r="M27" s="111">
        <v>2</v>
      </c>
      <c r="N27" s="111">
        <v>1</v>
      </c>
      <c r="O27" s="111">
        <v>2</v>
      </c>
      <c r="P27" s="111">
        <v>2</v>
      </c>
      <c r="Q27" s="111">
        <v>2</v>
      </c>
      <c r="R27" s="111">
        <v>3</v>
      </c>
      <c r="S27" s="111">
        <v>2</v>
      </c>
      <c r="T27" s="111">
        <v>3</v>
      </c>
      <c r="U27" s="111">
        <v>2</v>
      </c>
      <c r="V27" s="111">
        <v>2</v>
      </c>
      <c r="W27" s="1">
        <v>2</v>
      </c>
    </row>
    <row r="28" spans="1:23" ht="24.95" customHeight="1" x14ac:dyDescent="0.25">
      <c r="A28" s="2">
        <v>18</v>
      </c>
      <c r="B28" s="4">
        <v>170804130047</v>
      </c>
      <c r="C28" s="3">
        <v>40</v>
      </c>
      <c r="D28" s="3"/>
      <c r="E28" s="3">
        <v>34.545454545454547</v>
      </c>
      <c r="F28" s="49"/>
      <c r="G28" s="114" t="s">
        <v>87</v>
      </c>
      <c r="H28" s="111">
        <v>3</v>
      </c>
      <c r="I28" s="111">
        <v>3</v>
      </c>
      <c r="J28" s="111">
        <v>3</v>
      </c>
      <c r="K28" s="111">
        <v>2</v>
      </c>
      <c r="L28" s="111">
        <v>3</v>
      </c>
      <c r="M28" s="111">
        <v>2</v>
      </c>
      <c r="N28" s="111">
        <v>1</v>
      </c>
      <c r="O28" s="111">
        <v>2</v>
      </c>
      <c r="P28" s="111">
        <v>2</v>
      </c>
      <c r="Q28" s="111">
        <v>2</v>
      </c>
      <c r="R28" s="111">
        <v>2</v>
      </c>
      <c r="S28" s="111">
        <v>2</v>
      </c>
      <c r="T28" s="111">
        <v>2</v>
      </c>
      <c r="U28" s="111">
        <v>2</v>
      </c>
      <c r="V28" s="111">
        <v>2</v>
      </c>
      <c r="W28" s="1">
        <v>2</v>
      </c>
    </row>
    <row r="29" spans="1:23" ht="24.95" customHeight="1" x14ac:dyDescent="0.25">
      <c r="A29" s="2">
        <v>19</v>
      </c>
      <c r="B29" s="4">
        <v>170804130048</v>
      </c>
      <c r="C29" s="3">
        <v>43.333333333333336</v>
      </c>
      <c r="D29" s="3"/>
      <c r="E29" s="3">
        <v>42.727272727272727</v>
      </c>
      <c r="F29" s="49"/>
      <c r="G29" s="114" t="s">
        <v>88</v>
      </c>
      <c r="H29" s="111">
        <v>3</v>
      </c>
      <c r="I29" s="111">
        <v>3</v>
      </c>
      <c r="J29" s="111">
        <v>3</v>
      </c>
      <c r="K29" s="111">
        <v>2</v>
      </c>
      <c r="L29" s="111">
        <v>2</v>
      </c>
      <c r="M29" s="111">
        <v>2</v>
      </c>
      <c r="N29" s="111">
        <v>2</v>
      </c>
      <c r="O29" s="111">
        <v>2</v>
      </c>
      <c r="P29" s="111">
        <v>2</v>
      </c>
      <c r="Q29" s="110">
        <v>2</v>
      </c>
      <c r="R29" s="110">
        <v>3</v>
      </c>
      <c r="S29" s="110">
        <v>2</v>
      </c>
      <c r="T29" s="111">
        <v>2</v>
      </c>
      <c r="U29" s="111">
        <v>2</v>
      </c>
      <c r="V29" s="111">
        <v>2</v>
      </c>
      <c r="W29" s="1">
        <v>2</v>
      </c>
    </row>
    <row r="30" spans="1:23" ht="24.95" customHeight="1" x14ac:dyDescent="0.25">
      <c r="A30" s="2">
        <v>20</v>
      </c>
      <c r="B30" s="4">
        <v>170804130049</v>
      </c>
      <c r="C30" s="3">
        <v>30</v>
      </c>
      <c r="D30" s="3"/>
      <c r="E30" s="3">
        <v>45.454545454545453</v>
      </c>
      <c r="F30" s="49"/>
      <c r="G30" s="125" t="s">
        <v>125</v>
      </c>
      <c r="H30" s="126"/>
      <c r="I30" s="126"/>
      <c r="J30" s="126"/>
      <c r="K30" s="126">
        <f>AVERAGE(K25:K29)</f>
        <v>2.6</v>
      </c>
      <c r="L30" s="126">
        <f t="shared" ref="L30:W30" si="0">AVERAGE(L25:L29)</f>
        <v>2.4</v>
      </c>
      <c r="M30" s="126">
        <f t="shared" si="0"/>
        <v>2</v>
      </c>
      <c r="N30" s="126">
        <f t="shared" si="0"/>
        <v>1.6</v>
      </c>
      <c r="O30" s="126">
        <f t="shared" si="0"/>
        <v>2</v>
      </c>
      <c r="P30" s="126">
        <f t="shared" si="0"/>
        <v>2</v>
      </c>
      <c r="Q30" s="126">
        <f t="shared" si="0"/>
        <v>2</v>
      </c>
      <c r="R30" s="126">
        <f t="shared" si="0"/>
        <v>2.6</v>
      </c>
      <c r="S30" s="126">
        <f t="shared" si="0"/>
        <v>2</v>
      </c>
      <c r="T30" s="126">
        <f t="shared" si="0"/>
        <v>2.4</v>
      </c>
      <c r="U30" s="126">
        <f t="shared" si="0"/>
        <v>2</v>
      </c>
      <c r="V30" s="126">
        <f t="shared" si="0"/>
        <v>2</v>
      </c>
      <c r="W30" s="126">
        <f t="shared" si="0"/>
        <v>2</v>
      </c>
    </row>
    <row r="31" spans="1:23" ht="24.95" customHeight="1" x14ac:dyDescent="0.25">
      <c r="A31" s="2">
        <v>21</v>
      </c>
      <c r="B31" s="4">
        <v>170804130050</v>
      </c>
      <c r="C31" s="3">
        <v>40</v>
      </c>
      <c r="D31" s="3"/>
      <c r="E31" s="3">
        <v>40</v>
      </c>
      <c r="F31" s="49"/>
      <c r="G31" s="127" t="s">
        <v>1</v>
      </c>
      <c r="H31" s="128"/>
      <c r="I31" s="128"/>
      <c r="J31" s="128"/>
      <c r="K31" s="128">
        <f>(96.27*K30)/100</f>
        <v>2.5030199999999998</v>
      </c>
      <c r="L31" s="128">
        <f t="shared" ref="L31:W31" si="1">(96.27*L30)/100</f>
        <v>2.3104799999999996</v>
      </c>
      <c r="M31" s="128">
        <f t="shared" si="1"/>
        <v>1.9254</v>
      </c>
      <c r="N31" s="128">
        <f t="shared" si="1"/>
        <v>1.5403200000000001</v>
      </c>
      <c r="O31" s="128">
        <f t="shared" si="1"/>
        <v>1.9254</v>
      </c>
      <c r="P31" s="128">
        <f t="shared" si="1"/>
        <v>1.9254</v>
      </c>
      <c r="Q31" s="128">
        <f t="shared" si="1"/>
        <v>1.9254</v>
      </c>
      <c r="R31" s="128">
        <f t="shared" si="1"/>
        <v>2.5030199999999998</v>
      </c>
      <c r="S31" s="128">
        <f t="shared" si="1"/>
        <v>1.9254</v>
      </c>
      <c r="T31" s="128">
        <f t="shared" si="1"/>
        <v>2.3104799999999996</v>
      </c>
      <c r="U31" s="128">
        <f t="shared" si="1"/>
        <v>1.9254</v>
      </c>
      <c r="V31" s="128">
        <f>(96.27*V30)/100</f>
        <v>1.9254</v>
      </c>
      <c r="W31" s="128">
        <f t="shared" si="1"/>
        <v>1.9254</v>
      </c>
    </row>
    <row r="32" spans="1:23" ht="24.95" customHeight="1" x14ac:dyDescent="0.25">
      <c r="A32" s="2">
        <v>22</v>
      </c>
      <c r="B32" s="4">
        <v>170804130051</v>
      </c>
      <c r="C32" s="3">
        <v>42.222222222222221</v>
      </c>
      <c r="D32" s="3"/>
      <c r="E32" s="3">
        <v>42.727272727272727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42.222222222222221</v>
      </c>
      <c r="D33" s="3"/>
      <c r="E33" s="3">
        <v>44.545454545454547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18.888888888888889</v>
      </c>
      <c r="D34" s="3"/>
      <c r="E34" s="3">
        <v>35.454545454545453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3">
        <v>38.888888888888886</v>
      </c>
      <c r="D35" s="3"/>
      <c r="E35" s="3">
        <v>40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1"/>
      <c r="R35" s="111"/>
      <c r="S35" s="111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3">
        <v>41.111111111111114</v>
      </c>
      <c r="D36" s="3"/>
      <c r="E36" s="3">
        <v>41.81818181818182</v>
      </c>
      <c r="F36" s="49"/>
      <c r="Q36" s="111"/>
      <c r="R36" s="111"/>
      <c r="S36" s="111"/>
    </row>
    <row r="37" spans="1:23" ht="24.95" customHeight="1" x14ac:dyDescent="0.25">
      <c r="A37" s="2">
        <v>27</v>
      </c>
      <c r="B37" s="4">
        <v>170804130057</v>
      </c>
      <c r="C37" s="3">
        <v>42.222222222222221</v>
      </c>
      <c r="D37" s="3"/>
      <c r="E37" s="3">
        <v>40.909090909090907</v>
      </c>
      <c r="F37" s="49"/>
      <c r="Q37" s="111"/>
      <c r="R37" s="111"/>
      <c r="S37" s="111"/>
    </row>
    <row r="38" spans="1:23" ht="24.95" customHeight="1" x14ac:dyDescent="0.25">
      <c r="A38" s="2">
        <v>28</v>
      </c>
      <c r="B38" s="4">
        <v>170804130058</v>
      </c>
      <c r="C38" s="3">
        <v>27.777777777777779</v>
      </c>
      <c r="D38" s="3"/>
      <c r="E38" s="3">
        <v>42.727272727272727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3">
        <v>31.111111111111111</v>
      </c>
      <c r="D39" s="3"/>
      <c r="E39" s="3">
        <v>41.81818181818182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3">
        <v>38.888888888888886</v>
      </c>
      <c r="D40" s="3"/>
      <c r="E40" s="3">
        <v>44.545454545454547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42.222222222222221</v>
      </c>
      <c r="D41" s="3"/>
      <c r="E41" s="3">
        <v>43.636363636363633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38.888888888888886</v>
      </c>
      <c r="D42" s="3"/>
      <c r="E42" s="3">
        <v>40.909090909090907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41.111111111111114</v>
      </c>
      <c r="D43" s="3"/>
      <c r="E43" s="3">
        <v>41.81818181818182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0"/>
      <c r="R43" s="110"/>
      <c r="S43" s="110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30</v>
      </c>
      <c r="D44" s="3"/>
      <c r="E44" s="3">
        <v>30.90909090909091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33.333333333333336</v>
      </c>
      <c r="D45" s="3"/>
      <c r="E45" s="3">
        <v>40.909090909090907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44.444444444444443</v>
      </c>
      <c r="D46" s="3"/>
      <c r="E46" s="3">
        <v>41.81818181818182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33.333333333333336</v>
      </c>
      <c r="D47" s="3"/>
      <c r="E47" s="3">
        <v>43.636363636363633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44.444444444444443</v>
      </c>
      <c r="D48" s="3"/>
      <c r="E48" s="3">
        <v>47.272727272727273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34.444444444444443</v>
      </c>
      <c r="D49" s="3"/>
      <c r="E49" s="3">
        <v>45.454545454545453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1"/>
      <c r="R49" s="111"/>
      <c r="S49" s="111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3">
        <v>37.777777777777779</v>
      </c>
      <c r="D50" s="3"/>
      <c r="E50" s="3">
        <v>40.909090909090907</v>
      </c>
      <c r="F50" s="49"/>
      <c r="Q50" s="111"/>
      <c r="R50" s="111"/>
      <c r="S50" s="111"/>
    </row>
    <row r="51" spans="1:22" ht="24.95" customHeight="1" x14ac:dyDescent="0.25">
      <c r="A51" s="2">
        <v>41</v>
      </c>
      <c r="B51" s="4">
        <v>170804130076</v>
      </c>
      <c r="C51" s="3">
        <v>41.111111111111114</v>
      </c>
      <c r="D51" s="3"/>
      <c r="E51" s="3">
        <v>42.727272727272727</v>
      </c>
      <c r="F51" s="49"/>
      <c r="Q51" s="111"/>
      <c r="R51" s="111"/>
      <c r="S51" s="111"/>
    </row>
    <row r="52" spans="1:22" ht="24.95" customHeight="1" x14ac:dyDescent="0.25">
      <c r="A52" s="2">
        <v>42</v>
      </c>
      <c r="B52" s="4">
        <v>170804130077</v>
      </c>
      <c r="C52" s="3">
        <v>43.333333333333336</v>
      </c>
      <c r="D52" s="112"/>
      <c r="E52" s="3">
        <v>45.454545454545453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3">
        <v>42.222222222222221</v>
      </c>
      <c r="D53" s="112"/>
      <c r="E53" s="3">
        <v>42.727272727272727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3">
        <v>42.222222222222221</v>
      </c>
      <c r="D54" s="3"/>
      <c r="E54" s="3">
        <v>45.454545454545453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40</v>
      </c>
      <c r="D55" s="3"/>
      <c r="E55" s="3">
        <v>40.909090909090907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43.333333333333336</v>
      </c>
      <c r="D56" s="3"/>
      <c r="E56" s="3">
        <v>47.272727272727273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42.222222222222221</v>
      </c>
      <c r="D57" s="3"/>
      <c r="E57" s="3">
        <v>45.454545454545453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44.444444444444443</v>
      </c>
      <c r="D58" s="3"/>
      <c r="E58" s="3">
        <v>45.454545454545453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42.222222222222221</v>
      </c>
      <c r="D59" s="3"/>
      <c r="E59" s="3">
        <v>44.545454545454547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41.111111111111114</v>
      </c>
      <c r="D60" s="3"/>
      <c r="E60" s="3">
        <v>40.909090909090907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34.444444444444443</v>
      </c>
      <c r="D61" s="3"/>
      <c r="E61" s="3">
        <v>35.454545454545453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42.222222222222221</v>
      </c>
      <c r="D62" s="3"/>
      <c r="E62" s="3">
        <v>44.545454545454547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38.888888888888886</v>
      </c>
      <c r="D63" s="3"/>
      <c r="E63" s="3">
        <v>43.636363636363633</v>
      </c>
      <c r="F63" s="49"/>
    </row>
    <row r="64" spans="1:22" ht="24.95" customHeight="1" x14ac:dyDescent="0.25">
      <c r="A64" s="2">
        <v>54</v>
      </c>
      <c r="B64" s="4">
        <v>170804130091</v>
      </c>
      <c r="C64" s="3">
        <v>38.888888888888886</v>
      </c>
      <c r="D64" s="3"/>
      <c r="E64" s="3">
        <v>42.727272727272727</v>
      </c>
      <c r="F64" s="49"/>
    </row>
    <row r="65" spans="1:19" ht="24.95" customHeight="1" x14ac:dyDescent="0.25">
      <c r="A65" s="2">
        <v>55</v>
      </c>
      <c r="B65" s="4">
        <v>170804130092</v>
      </c>
      <c r="C65" s="3">
        <v>42.222222222222221</v>
      </c>
      <c r="D65" s="3"/>
      <c r="E65" s="3">
        <v>39.090909090909093</v>
      </c>
      <c r="F65" s="49"/>
    </row>
    <row r="66" spans="1:19" ht="24.95" customHeight="1" x14ac:dyDescent="0.25">
      <c r="A66" s="2">
        <v>56</v>
      </c>
      <c r="B66" s="4">
        <v>170804130094</v>
      </c>
      <c r="C66" s="3">
        <v>18.888888888888889</v>
      </c>
      <c r="D66" s="3"/>
      <c r="E66" s="3">
        <v>41.81818181818182</v>
      </c>
      <c r="F66" s="49"/>
    </row>
    <row r="67" spans="1:19" ht="24.95" customHeight="1" x14ac:dyDescent="0.25">
      <c r="A67" s="2">
        <v>57</v>
      </c>
      <c r="B67" s="4">
        <v>170804130097</v>
      </c>
      <c r="C67" s="3">
        <v>43.333333333333336</v>
      </c>
      <c r="D67" s="3"/>
      <c r="E67" s="3">
        <v>38.18181818181818</v>
      </c>
      <c r="F67" s="49"/>
    </row>
    <row r="68" spans="1:19" ht="24.95" customHeight="1" x14ac:dyDescent="0.25">
      <c r="A68" s="2">
        <v>58</v>
      </c>
      <c r="B68" s="4">
        <v>170804130099</v>
      </c>
      <c r="C68" s="3">
        <v>42.222222222222221</v>
      </c>
      <c r="D68" s="3"/>
      <c r="E68" s="3">
        <v>41.81818181818182</v>
      </c>
      <c r="F68" s="49"/>
    </row>
    <row r="69" spans="1:19" ht="24.95" customHeight="1" x14ac:dyDescent="0.25">
      <c r="A69" s="2">
        <v>59</v>
      </c>
      <c r="B69" s="4">
        <v>170804130101</v>
      </c>
      <c r="C69" s="3">
        <v>38.888888888888886</v>
      </c>
      <c r="D69" s="3"/>
      <c r="E69" s="3">
        <v>42.727272727272727</v>
      </c>
      <c r="F69" s="49"/>
    </row>
    <row r="70" spans="1:19" ht="24.95" customHeight="1" x14ac:dyDescent="0.25">
      <c r="A70" s="2">
        <v>60</v>
      </c>
      <c r="B70" s="4">
        <v>170804130102</v>
      </c>
      <c r="C70" s="3">
        <v>41.111111111111114</v>
      </c>
      <c r="D70" s="3"/>
      <c r="E70" s="3">
        <v>41.81818181818182</v>
      </c>
      <c r="F70" s="49"/>
    </row>
    <row r="71" spans="1:19" ht="24.95" customHeight="1" x14ac:dyDescent="0.25">
      <c r="A71" s="2">
        <v>61</v>
      </c>
      <c r="B71" s="4">
        <v>170804130103</v>
      </c>
      <c r="C71" s="3">
        <v>40</v>
      </c>
      <c r="D71" s="3"/>
      <c r="E71" s="3">
        <v>42.727272727272727</v>
      </c>
      <c r="F71" s="49"/>
    </row>
    <row r="72" spans="1:19" ht="24.95" customHeight="1" x14ac:dyDescent="0.25">
      <c r="A72" s="2">
        <v>62</v>
      </c>
      <c r="B72" s="4">
        <v>170804130104</v>
      </c>
      <c r="C72" s="3">
        <v>38.888888888888886</v>
      </c>
      <c r="D72" s="3"/>
      <c r="E72" s="3">
        <v>46.363636363636367</v>
      </c>
      <c r="F72" s="49"/>
    </row>
    <row r="73" spans="1:19" ht="24.95" customHeight="1" x14ac:dyDescent="0.25">
      <c r="A73" s="2">
        <v>63</v>
      </c>
      <c r="B73" s="4">
        <v>170804130105</v>
      </c>
      <c r="C73" s="3">
        <v>38.888888888888886</v>
      </c>
      <c r="D73" s="3"/>
      <c r="E73" s="3">
        <v>42.727272727272727</v>
      </c>
      <c r="F73" s="49"/>
    </row>
    <row r="74" spans="1:19" ht="24.95" customHeight="1" x14ac:dyDescent="0.25">
      <c r="A74" s="2">
        <v>64</v>
      </c>
      <c r="B74" s="4">
        <v>170804130106</v>
      </c>
      <c r="C74" s="3">
        <v>41.111111111111114</v>
      </c>
      <c r="D74" s="3"/>
      <c r="E74" s="3">
        <v>40.909090909090907</v>
      </c>
      <c r="F74" s="49"/>
    </row>
    <row r="75" spans="1:19" ht="24.95" customHeight="1" x14ac:dyDescent="0.25">
      <c r="A75" s="2">
        <v>65</v>
      </c>
      <c r="B75" s="4">
        <v>170804130107</v>
      </c>
      <c r="C75" s="3">
        <v>41.111111111111114</v>
      </c>
      <c r="D75" s="3"/>
      <c r="E75" s="3">
        <v>43.636363636363633</v>
      </c>
      <c r="F75" s="49"/>
    </row>
    <row r="76" spans="1:19" ht="24.95" customHeight="1" x14ac:dyDescent="0.25">
      <c r="A76" s="2">
        <v>66</v>
      </c>
      <c r="B76" s="4">
        <v>170804130108</v>
      </c>
      <c r="C76" s="2">
        <v>41.111111111111114</v>
      </c>
      <c r="D76" s="3"/>
      <c r="E76" s="2">
        <v>46.363636363636367</v>
      </c>
      <c r="F76" s="49"/>
    </row>
    <row r="77" spans="1:19" ht="24.95" customHeight="1" x14ac:dyDescent="0.25">
      <c r="A77" s="2">
        <v>67</v>
      </c>
      <c r="B77" s="4">
        <v>170804130109</v>
      </c>
      <c r="C77" s="2">
        <v>36.666666666666664</v>
      </c>
      <c r="D77" s="3"/>
      <c r="E77" s="2">
        <v>37.272727272727273</v>
      </c>
      <c r="F77" s="49"/>
    </row>
    <row r="78" spans="1:19" ht="24.95" customHeight="1" x14ac:dyDescent="0.25">
      <c r="A78" s="2">
        <v>68</v>
      </c>
      <c r="B78" s="4">
        <v>170804130110</v>
      </c>
      <c r="C78" s="5">
        <v>34.444444444444443</v>
      </c>
      <c r="D78" s="3"/>
      <c r="E78" s="5">
        <v>43.636363636363633</v>
      </c>
      <c r="F78" s="49"/>
    </row>
    <row r="79" spans="1:19" ht="24.95" customHeight="1" x14ac:dyDescent="0.25">
      <c r="A79" s="2">
        <v>69</v>
      </c>
      <c r="B79" s="4">
        <v>170804130112</v>
      </c>
      <c r="C79" s="5">
        <v>43.333333333333336</v>
      </c>
      <c r="D79" s="3"/>
      <c r="E79" s="5">
        <v>45.454545454545453</v>
      </c>
      <c r="F79" s="49"/>
      <c r="G79" s="5"/>
    </row>
    <row r="80" spans="1:19" ht="24.95" customHeight="1" x14ac:dyDescent="0.25">
      <c r="A80" s="2">
        <v>70</v>
      </c>
      <c r="B80" s="4">
        <v>170804130113</v>
      </c>
      <c r="C80" s="5">
        <v>36.666666666666664</v>
      </c>
      <c r="D80" s="112"/>
      <c r="E80" s="5">
        <v>42.727272727272727</v>
      </c>
      <c r="F80" s="113"/>
      <c r="G80" s="5"/>
      <c r="H80"/>
      <c r="I80"/>
      <c r="Q80" s="6"/>
      <c r="R80" s="6"/>
      <c r="S80" s="6"/>
    </row>
    <row r="81" spans="1:23" ht="24.95" customHeight="1" x14ac:dyDescent="0.25">
      <c r="A81" s="2">
        <v>71</v>
      </c>
      <c r="B81" s="4">
        <v>170804130117</v>
      </c>
      <c r="C81" s="5">
        <v>43.333333333333336</v>
      </c>
      <c r="D81" s="112"/>
      <c r="E81" s="5">
        <v>43.636363636363633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170804130118</v>
      </c>
      <c r="C82" s="5">
        <v>37.777777777777779</v>
      </c>
      <c r="D82" s="3"/>
      <c r="E82" s="5">
        <v>41.81818181818182</v>
      </c>
      <c r="F82" s="49"/>
      <c r="G82" s="5"/>
      <c r="H82"/>
      <c r="I82"/>
    </row>
    <row r="83" spans="1:23" x14ac:dyDescent="0.25">
      <c r="A83" s="2">
        <v>73</v>
      </c>
      <c r="B83" s="4">
        <v>170804130119</v>
      </c>
      <c r="C83" s="5">
        <v>42.222222222222221</v>
      </c>
      <c r="D83" s="5"/>
      <c r="E83" s="5">
        <v>42.727272727272727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170804130120</v>
      </c>
      <c r="C84" s="5">
        <v>37.777777777777779</v>
      </c>
      <c r="D84" s="115"/>
      <c r="E84" s="5">
        <v>40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170804130123</v>
      </c>
      <c r="C85" s="5">
        <v>36.666666666666664</v>
      </c>
      <c r="D85" s="5"/>
      <c r="E85" s="5">
        <v>37.272727272727273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170804130124</v>
      </c>
      <c r="C86" s="5">
        <v>30</v>
      </c>
      <c r="D86" s="116"/>
      <c r="E86" s="5">
        <v>35.454545454545453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T86" s="6"/>
      <c r="U86" s="6"/>
      <c r="V86" s="6"/>
    </row>
    <row r="87" spans="1:23" ht="15.75" x14ac:dyDescent="0.25">
      <c r="A87" s="2">
        <v>77</v>
      </c>
      <c r="B87" s="4">
        <v>170804130125</v>
      </c>
      <c r="C87" s="5">
        <v>44.444444444444443</v>
      </c>
      <c r="D87" s="5"/>
      <c r="E87" s="5">
        <v>41.81818181818182</v>
      </c>
      <c r="F87" s="5"/>
      <c r="G87" s="5"/>
      <c r="H87"/>
      <c r="I87"/>
      <c r="Q87" s="6"/>
      <c r="R87" s="6"/>
      <c r="S87" s="6"/>
    </row>
    <row r="88" spans="1:23" x14ac:dyDescent="0.25">
      <c r="A88" s="2">
        <v>78</v>
      </c>
      <c r="B88" s="4">
        <v>170804130126</v>
      </c>
      <c r="C88" s="5">
        <v>42.222222222222221</v>
      </c>
      <c r="D88" s="5"/>
      <c r="E88" s="5">
        <v>39.090909090909093</v>
      </c>
      <c r="F88" s="5"/>
      <c r="G88" s="5"/>
      <c r="H88"/>
      <c r="I88"/>
    </row>
    <row r="89" spans="1:23" x14ac:dyDescent="0.25">
      <c r="A89" s="2">
        <v>79</v>
      </c>
      <c r="B89" s="4">
        <v>170804130127</v>
      </c>
      <c r="C89" s="5">
        <v>38.888888888888886</v>
      </c>
      <c r="D89" s="5"/>
      <c r="E89" s="5">
        <v>40</v>
      </c>
      <c r="F89" s="5"/>
      <c r="G89" s="5"/>
      <c r="H89"/>
      <c r="I89"/>
    </row>
    <row r="90" spans="1:23" x14ac:dyDescent="0.25">
      <c r="A90" s="2">
        <v>80</v>
      </c>
      <c r="B90" s="4">
        <v>170804130128</v>
      </c>
      <c r="C90" s="5">
        <v>43.333333333333336</v>
      </c>
      <c r="D90" s="5"/>
      <c r="E90" s="5">
        <v>43.636363636363633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170804130131</v>
      </c>
      <c r="C91" s="5">
        <v>31.111111111111111</v>
      </c>
      <c r="D91" s="5"/>
      <c r="E91" s="5">
        <v>33.636363636363633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170804130132</v>
      </c>
      <c r="C92" s="5">
        <v>37.777777777777779</v>
      </c>
      <c r="D92" s="5"/>
      <c r="E92" s="5">
        <v>42.727272727272727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170804130133</v>
      </c>
      <c r="C93" s="5">
        <v>44.444444444444443</v>
      </c>
      <c r="D93" s="5"/>
      <c r="E93" s="5">
        <v>44.545454545454547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T93" s="6"/>
      <c r="U93" s="6"/>
      <c r="V93" s="6"/>
    </row>
    <row r="94" spans="1:23" x14ac:dyDescent="0.25">
      <c r="A94" s="2">
        <v>84</v>
      </c>
      <c r="B94" s="4">
        <v>170804130134</v>
      </c>
      <c r="C94" s="5">
        <v>43.333333333333336</v>
      </c>
      <c r="D94" s="5"/>
      <c r="E94" s="5">
        <v>38.18181818181818</v>
      </c>
      <c r="F94" s="5"/>
      <c r="G94" s="5"/>
      <c r="H94"/>
      <c r="I94"/>
    </row>
    <row r="95" spans="1:23" ht="15.75" x14ac:dyDescent="0.25">
      <c r="A95" s="2">
        <v>85</v>
      </c>
      <c r="B95" s="4">
        <v>170804130136</v>
      </c>
      <c r="C95" s="5">
        <v>40</v>
      </c>
      <c r="D95" s="5"/>
      <c r="E95" s="5">
        <v>38.18181818181818</v>
      </c>
      <c r="F95" s="5"/>
      <c r="G95" s="5"/>
      <c r="H95"/>
      <c r="I95"/>
      <c r="Q95" s="6"/>
      <c r="R95" s="6"/>
      <c r="S95" s="6"/>
    </row>
    <row r="96" spans="1:23" x14ac:dyDescent="0.25">
      <c r="A96" s="2">
        <v>86</v>
      </c>
      <c r="B96" s="4">
        <v>170804130137</v>
      </c>
      <c r="C96" s="5">
        <v>38.888888888888886</v>
      </c>
      <c r="D96" s="5"/>
      <c r="E96" s="5">
        <v>38.18181818181818</v>
      </c>
      <c r="F96" s="5"/>
      <c r="G96" s="5"/>
      <c r="H96"/>
      <c r="I96"/>
    </row>
    <row r="97" spans="1:23" x14ac:dyDescent="0.25">
      <c r="A97" s="2">
        <v>87</v>
      </c>
      <c r="B97" s="4">
        <v>170804130139</v>
      </c>
      <c r="C97" s="5">
        <v>37.777777777777779</v>
      </c>
      <c r="D97" s="5"/>
      <c r="E97" s="5">
        <v>39.090909090909093</v>
      </c>
      <c r="F97" s="5"/>
      <c r="G97" s="5"/>
      <c r="H97"/>
      <c r="I97"/>
    </row>
    <row r="98" spans="1:23" x14ac:dyDescent="0.25">
      <c r="A98" s="2">
        <v>88</v>
      </c>
      <c r="B98" s="4">
        <v>170804130140</v>
      </c>
      <c r="C98" s="5">
        <v>43.333333333333336</v>
      </c>
      <c r="D98" s="5"/>
      <c r="E98" s="5">
        <v>44.545454545454547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170804130142</v>
      </c>
      <c r="C99" s="5">
        <v>38.888888888888886</v>
      </c>
      <c r="D99" s="5"/>
      <c r="E99" s="5">
        <v>40.909090909090907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170804130143</v>
      </c>
      <c r="C100" s="5">
        <v>43.333333333333336</v>
      </c>
      <c r="D100" s="5"/>
      <c r="E100" s="5">
        <v>47.272727272727273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170804130144</v>
      </c>
      <c r="C101" s="5">
        <v>41.111111111111114</v>
      </c>
      <c r="D101" s="5"/>
      <c r="E101" s="5">
        <v>43.636363636363633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T101" s="6"/>
      <c r="U101" s="6"/>
      <c r="V101" s="6"/>
    </row>
    <row r="102" spans="1:23" x14ac:dyDescent="0.25">
      <c r="A102" s="2">
        <v>92</v>
      </c>
      <c r="B102" s="4">
        <v>170804130145</v>
      </c>
      <c r="C102" s="5">
        <v>44.444444444444443</v>
      </c>
      <c r="D102" s="5"/>
      <c r="E102" s="5">
        <v>43.636363636363633</v>
      </c>
      <c r="F102" s="5"/>
      <c r="G102" s="5"/>
      <c r="H102"/>
      <c r="I102"/>
    </row>
    <row r="103" spans="1:23" x14ac:dyDescent="0.25">
      <c r="A103" s="2">
        <v>93</v>
      </c>
      <c r="B103" s="4">
        <v>170804130146</v>
      </c>
      <c r="C103" s="2">
        <v>42.222222222222221</v>
      </c>
      <c r="E103" s="2">
        <v>42.727272727272727</v>
      </c>
      <c r="G103" s="5"/>
      <c r="H103"/>
      <c r="I103"/>
    </row>
    <row r="104" spans="1:23" x14ac:dyDescent="0.25">
      <c r="A104" s="2">
        <v>94</v>
      </c>
      <c r="B104" s="4">
        <v>170804130147</v>
      </c>
      <c r="C104" s="2">
        <v>45.555555555555557</v>
      </c>
      <c r="E104" s="2">
        <v>46.363636363636367</v>
      </c>
      <c r="H104"/>
      <c r="I104"/>
    </row>
    <row r="105" spans="1:23" x14ac:dyDescent="0.25">
      <c r="A105" s="2">
        <v>95</v>
      </c>
      <c r="B105" s="4">
        <v>170804130148</v>
      </c>
      <c r="C105" s="2">
        <v>32.222222222222221</v>
      </c>
      <c r="E105" s="2">
        <v>39.090909090909093</v>
      </c>
    </row>
    <row r="106" spans="1:23" x14ac:dyDescent="0.25">
      <c r="A106" s="2">
        <v>96</v>
      </c>
      <c r="B106" s="4">
        <v>170804130149</v>
      </c>
      <c r="C106" s="2">
        <v>41.111111111111114</v>
      </c>
      <c r="E106" s="2">
        <v>39.090909090909093</v>
      </c>
    </row>
    <row r="107" spans="1:23" x14ac:dyDescent="0.25">
      <c r="A107" s="2">
        <v>97</v>
      </c>
      <c r="B107" s="4">
        <v>170804130150</v>
      </c>
      <c r="C107" s="2">
        <v>41.111111111111114</v>
      </c>
      <c r="E107" s="2">
        <v>33.636363636363633</v>
      </c>
    </row>
    <row r="108" spans="1:23" x14ac:dyDescent="0.25">
      <c r="A108" s="2">
        <v>98</v>
      </c>
      <c r="B108" s="4">
        <v>170804130151</v>
      </c>
      <c r="C108" s="2">
        <v>43.333333333333336</v>
      </c>
      <c r="E108" s="2">
        <v>42.727272727272727</v>
      </c>
    </row>
    <row r="109" spans="1:23" x14ac:dyDescent="0.25">
      <c r="A109" s="2">
        <v>99</v>
      </c>
      <c r="B109" s="4">
        <v>170804130152</v>
      </c>
      <c r="C109" s="2">
        <v>44.444444444444443</v>
      </c>
      <c r="E109" s="2">
        <v>45.454545454545453</v>
      </c>
    </row>
    <row r="110" spans="1:23" x14ac:dyDescent="0.25">
      <c r="A110" s="2">
        <v>100</v>
      </c>
      <c r="B110" s="4">
        <v>170804130154</v>
      </c>
      <c r="C110" s="2">
        <v>42.222222222222221</v>
      </c>
      <c r="E110" s="2">
        <v>45.454545454545453</v>
      </c>
    </row>
    <row r="111" spans="1:23" x14ac:dyDescent="0.25">
      <c r="A111" s="2">
        <v>101</v>
      </c>
      <c r="B111" s="4">
        <v>170804130155</v>
      </c>
      <c r="C111" s="2">
        <v>41.111111111111114</v>
      </c>
      <c r="E111" s="2">
        <v>40.909090909090907</v>
      </c>
    </row>
    <row r="112" spans="1:23" x14ac:dyDescent="0.25">
      <c r="A112" s="2">
        <v>102</v>
      </c>
      <c r="B112" s="4">
        <v>170804130157</v>
      </c>
      <c r="C112" s="2">
        <v>33.333333333333336</v>
      </c>
      <c r="E112" s="2">
        <v>37.272727272727273</v>
      </c>
    </row>
    <row r="113" spans="1:5" x14ac:dyDescent="0.25">
      <c r="A113" s="2">
        <v>103</v>
      </c>
      <c r="B113" s="4">
        <v>170804130158</v>
      </c>
      <c r="C113" s="2">
        <v>30</v>
      </c>
      <c r="E113" s="2">
        <v>32.727272727272727</v>
      </c>
    </row>
    <row r="114" spans="1:5" x14ac:dyDescent="0.25">
      <c r="A114" s="2">
        <v>104</v>
      </c>
      <c r="B114" s="4">
        <v>170804130159</v>
      </c>
      <c r="C114" s="2">
        <v>32.222222222222221</v>
      </c>
      <c r="E114" s="2">
        <v>35.454545454545453</v>
      </c>
    </row>
    <row r="115" spans="1:5" x14ac:dyDescent="0.25">
      <c r="A115" s="2">
        <v>105</v>
      </c>
      <c r="B115" s="4">
        <v>170804130160</v>
      </c>
      <c r="C115" s="2">
        <v>43.333333333333336</v>
      </c>
      <c r="E115" s="2">
        <v>44.545454545454547</v>
      </c>
    </row>
    <row r="116" spans="1:5" x14ac:dyDescent="0.25">
      <c r="A116" s="2">
        <v>106</v>
      </c>
      <c r="B116" s="4">
        <v>170804130161</v>
      </c>
      <c r="C116" s="2">
        <v>41.111111111111114</v>
      </c>
      <c r="E116" s="2">
        <v>24.545454545454547</v>
      </c>
    </row>
    <row r="117" spans="1:5" x14ac:dyDescent="0.25">
      <c r="A117" s="2">
        <v>107</v>
      </c>
      <c r="B117" s="4">
        <v>170804130162</v>
      </c>
      <c r="C117" s="2">
        <v>45.555555555555557</v>
      </c>
      <c r="E117" s="2">
        <v>44.545454545454547</v>
      </c>
    </row>
    <row r="118" spans="1:5" x14ac:dyDescent="0.25">
      <c r="A118" s="2">
        <v>108</v>
      </c>
      <c r="B118" s="4">
        <v>170804130163</v>
      </c>
      <c r="C118" s="2">
        <v>41.111111111111114</v>
      </c>
      <c r="E118" s="2">
        <v>39.090909090909093</v>
      </c>
    </row>
    <row r="119" spans="1:5" x14ac:dyDescent="0.25">
      <c r="A119" s="2">
        <v>109</v>
      </c>
      <c r="B119" s="4">
        <v>170804130167</v>
      </c>
      <c r="C119" s="2">
        <v>46.666666666666664</v>
      </c>
      <c r="E119" s="2">
        <v>41.81818181818182</v>
      </c>
    </row>
    <row r="120" spans="1:5" x14ac:dyDescent="0.25">
      <c r="A120" s="2">
        <v>110</v>
      </c>
      <c r="B120" s="4">
        <v>170804130168</v>
      </c>
      <c r="C120" s="2">
        <v>37.777777777777779</v>
      </c>
      <c r="E120" s="2">
        <v>35.454545454545453</v>
      </c>
    </row>
    <row r="121" spans="1:5" x14ac:dyDescent="0.25">
      <c r="A121" s="2">
        <v>111</v>
      </c>
      <c r="B121" s="4">
        <v>170804130169</v>
      </c>
      <c r="C121" s="2">
        <v>40</v>
      </c>
      <c r="E121" s="2">
        <v>40</v>
      </c>
    </row>
    <row r="122" spans="1:5" x14ac:dyDescent="0.25">
      <c r="A122" s="2">
        <v>112</v>
      </c>
      <c r="B122" s="4">
        <v>170804130171</v>
      </c>
      <c r="C122" s="2">
        <v>35.555555555555557</v>
      </c>
      <c r="E122" s="2">
        <v>35.454545454545453</v>
      </c>
    </row>
    <row r="123" spans="1:5" x14ac:dyDescent="0.25">
      <c r="A123" s="2">
        <v>113</v>
      </c>
      <c r="B123" s="4">
        <v>170804130172</v>
      </c>
      <c r="C123" s="2">
        <v>41.111111111111114</v>
      </c>
      <c r="E123" s="2">
        <v>37.272727272727273</v>
      </c>
    </row>
    <row r="124" spans="1:5" x14ac:dyDescent="0.25">
      <c r="A124" s="2">
        <v>114</v>
      </c>
      <c r="B124" s="4">
        <v>170804130173</v>
      </c>
      <c r="C124" s="2">
        <v>43.333333333333336</v>
      </c>
      <c r="E124" s="2">
        <v>41.81818181818182</v>
      </c>
    </row>
    <row r="125" spans="1:5" x14ac:dyDescent="0.25">
      <c r="A125" s="2">
        <v>115</v>
      </c>
      <c r="B125" s="4">
        <v>170804130174</v>
      </c>
      <c r="C125" s="2">
        <v>38.888888888888886</v>
      </c>
      <c r="E125" s="2">
        <v>37.272727272727273</v>
      </c>
    </row>
    <row r="126" spans="1:5" x14ac:dyDescent="0.25">
      <c r="A126" s="2">
        <v>116</v>
      </c>
      <c r="B126" s="4">
        <v>170804130176</v>
      </c>
      <c r="C126" s="2">
        <v>43.333333333333336</v>
      </c>
      <c r="E126" s="2">
        <v>44.545454545454547</v>
      </c>
    </row>
    <row r="127" spans="1:5" x14ac:dyDescent="0.25">
      <c r="A127" s="2">
        <v>117</v>
      </c>
      <c r="B127" s="4">
        <v>170804130177</v>
      </c>
      <c r="C127" s="2">
        <v>44.444444444444443</v>
      </c>
      <c r="E127" s="2">
        <v>47.272727272727273</v>
      </c>
    </row>
    <row r="128" spans="1:5" x14ac:dyDescent="0.25">
      <c r="A128" s="2">
        <v>118</v>
      </c>
      <c r="B128" s="4">
        <v>170804130178</v>
      </c>
      <c r="C128" s="2">
        <v>26.666666666666668</v>
      </c>
      <c r="E128" s="2">
        <v>23.636363636363637</v>
      </c>
    </row>
    <row r="129" spans="1:5" x14ac:dyDescent="0.25">
      <c r="A129" s="2">
        <v>119</v>
      </c>
      <c r="B129" s="4">
        <v>170804130179</v>
      </c>
      <c r="C129" s="2">
        <v>28.888888888888889</v>
      </c>
      <c r="E129" s="2">
        <v>36.363636363636367</v>
      </c>
    </row>
    <row r="130" spans="1:5" x14ac:dyDescent="0.25">
      <c r="A130" s="2">
        <v>120</v>
      </c>
      <c r="B130" s="4">
        <v>170804130180</v>
      </c>
      <c r="C130" s="2">
        <v>45.555555555555557</v>
      </c>
      <c r="E130" s="2">
        <v>39.090909090909093</v>
      </c>
    </row>
    <row r="131" spans="1:5" x14ac:dyDescent="0.25">
      <c r="A131" s="2">
        <v>121</v>
      </c>
      <c r="B131" s="4">
        <v>170804130181</v>
      </c>
      <c r="C131" s="2">
        <v>42.222222222222221</v>
      </c>
      <c r="E131" s="2">
        <v>40</v>
      </c>
    </row>
    <row r="132" spans="1:5" x14ac:dyDescent="0.25">
      <c r="A132" s="2">
        <v>122</v>
      </c>
      <c r="B132" s="4">
        <v>170804130185</v>
      </c>
      <c r="C132" s="2">
        <v>41.111111111111114</v>
      </c>
      <c r="E132" s="2">
        <v>40</v>
      </c>
    </row>
    <row r="133" spans="1:5" x14ac:dyDescent="0.25">
      <c r="A133" s="2">
        <v>123</v>
      </c>
      <c r="B133" s="4">
        <v>170804130186</v>
      </c>
      <c r="C133" s="2">
        <v>42.222222222222221</v>
      </c>
      <c r="E133" s="2">
        <v>40.909090909090907</v>
      </c>
    </row>
    <row r="134" spans="1:5" x14ac:dyDescent="0.25">
      <c r="A134" s="2">
        <v>124</v>
      </c>
      <c r="B134" s="4">
        <v>170804130187</v>
      </c>
      <c r="C134" s="2">
        <v>44.444444444444443</v>
      </c>
      <c r="E134" s="2">
        <v>43.636363636363633</v>
      </c>
    </row>
    <row r="135" spans="1:5" x14ac:dyDescent="0.25">
      <c r="A135" s="2">
        <v>125</v>
      </c>
      <c r="B135" s="4">
        <v>170804130188</v>
      </c>
      <c r="C135" s="2">
        <v>45.555555555555557</v>
      </c>
      <c r="E135" s="2">
        <v>40</v>
      </c>
    </row>
    <row r="136" spans="1:5" x14ac:dyDescent="0.25">
      <c r="A136" s="2">
        <v>126</v>
      </c>
      <c r="B136" s="4">
        <v>170804130189</v>
      </c>
      <c r="C136" s="2">
        <v>42.222222222222221</v>
      </c>
      <c r="E136" s="2">
        <v>41.81818181818182</v>
      </c>
    </row>
    <row r="137" spans="1:5" x14ac:dyDescent="0.25">
      <c r="A137" s="2">
        <v>127</v>
      </c>
      <c r="B137" s="4">
        <v>170804130190</v>
      </c>
      <c r="C137" s="2">
        <v>45.555555555555557</v>
      </c>
      <c r="E137" s="2">
        <v>47.272727272727273</v>
      </c>
    </row>
    <row r="138" spans="1:5" x14ac:dyDescent="0.25">
      <c r="A138" s="2">
        <v>128</v>
      </c>
      <c r="B138" s="4">
        <v>170804130191</v>
      </c>
      <c r="C138" s="2">
        <v>45.555555555555557</v>
      </c>
      <c r="E138" s="2">
        <v>40.909090909090907</v>
      </c>
    </row>
    <row r="139" spans="1:5" x14ac:dyDescent="0.25">
      <c r="A139" s="2">
        <v>129</v>
      </c>
      <c r="B139" s="4">
        <v>170804130192</v>
      </c>
      <c r="C139" s="2">
        <v>28.888888888888889</v>
      </c>
      <c r="E139" s="2">
        <v>30.90909090909091</v>
      </c>
    </row>
    <row r="140" spans="1:5" x14ac:dyDescent="0.25">
      <c r="A140" s="2">
        <v>130</v>
      </c>
      <c r="B140" s="4">
        <v>170804130195</v>
      </c>
      <c r="C140" s="2">
        <v>45.555555555555557</v>
      </c>
      <c r="E140" s="2">
        <v>44.545454545454547</v>
      </c>
    </row>
    <row r="141" spans="1:5" x14ac:dyDescent="0.25">
      <c r="A141" s="2">
        <v>131</v>
      </c>
      <c r="B141" s="4">
        <v>170804130196</v>
      </c>
      <c r="C141" s="2">
        <v>37.777777777777779</v>
      </c>
      <c r="E141" s="2">
        <v>41.81818181818182</v>
      </c>
    </row>
    <row r="142" spans="1:5" x14ac:dyDescent="0.25">
      <c r="A142" s="2">
        <v>132</v>
      </c>
      <c r="B142" s="4">
        <v>170804130197</v>
      </c>
      <c r="C142" s="2">
        <v>30</v>
      </c>
      <c r="E142" s="2">
        <v>39.090909090909093</v>
      </c>
    </row>
    <row r="143" spans="1:5" x14ac:dyDescent="0.25">
      <c r="A143" s="2">
        <v>133</v>
      </c>
      <c r="B143" s="4">
        <v>170804130198</v>
      </c>
      <c r="C143" s="2">
        <v>32.222222222222221</v>
      </c>
      <c r="E143" s="2">
        <v>34.545454545454547</v>
      </c>
    </row>
    <row r="144" spans="1:5" x14ac:dyDescent="0.25">
      <c r="A144" s="2">
        <v>134</v>
      </c>
      <c r="B144" s="4">
        <v>170804130199</v>
      </c>
      <c r="C144" s="2">
        <v>35.555555555555557</v>
      </c>
      <c r="E144" s="2">
        <v>40.909090909090907</v>
      </c>
    </row>
    <row r="145" spans="1:5" x14ac:dyDescent="0.25">
      <c r="A145" s="2">
        <v>135</v>
      </c>
      <c r="B145" s="4">
        <v>170804130200</v>
      </c>
      <c r="C145" s="2">
        <v>43.333333333333336</v>
      </c>
      <c r="E145" s="2">
        <v>43.636363636363633</v>
      </c>
    </row>
    <row r="146" spans="1:5" x14ac:dyDescent="0.25">
      <c r="A146" s="2">
        <v>136</v>
      </c>
      <c r="B146" s="4">
        <v>170804130202</v>
      </c>
      <c r="C146" s="2">
        <v>44.444444444444443</v>
      </c>
      <c r="E146" s="2">
        <v>43.636363636363633</v>
      </c>
    </row>
    <row r="147" spans="1:5" x14ac:dyDescent="0.25">
      <c r="A147" s="2">
        <v>137</v>
      </c>
      <c r="B147" s="4">
        <v>170804130203</v>
      </c>
      <c r="C147" s="2">
        <v>44.444444444444443</v>
      </c>
      <c r="E147" s="2">
        <v>40</v>
      </c>
    </row>
    <row r="148" spans="1:5" x14ac:dyDescent="0.25">
      <c r="A148" s="2">
        <v>138</v>
      </c>
      <c r="B148" s="4">
        <v>170804130204</v>
      </c>
      <c r="C148" s="2">
        <v>43.333333333333336</v>
      </c>
      <c r="E148" s="2">
        <v>42.727272727272727</v>
      </c>
    </row>
    <row r="149" spans="1:5" x14ac:dyDescent="0.25">
      <c r="A149" s="2">
        <v>139</v>
      </c>
      <c r="B149" s="4">
        <v>170804130205</v>
      </c>
      <c r="C149" s="2">
        <v>38.888888888888886</v>
      </c>
      <c r="E149" s="2">
        <v>35.454545454545453</v>
      </c>
    </row>
    <row r="150" spans="1:5" x14ac:dyDescent="0.25">
      <c r="A150" s="2">
        <v>140</v>
      </c>
      <c r="B150" s="4">
        <v>170804130206</v>
      </c>
      <c r="C150" s="2">
        <v>42.222222222222221</v>
      </c>
      <c r="E150" s="2">
        <v>41.81818181818182</v>
      </c>
    </row>
    <row r="151" spans="1:5" x14ac:dyDescent="0.25">
      <c r="A151" s="2">
        <v>141</v>
      </c>
      <c r="B151" s="4">
        <v>170804130207</v>
      </c>
      <c r="C151" s="2">
        <v>45.555555555555557</v>
      </c>
      <c r="E151" s="2">
        <v>42.727272727272727</v>
      </c>
    </row>
    <row r="152" spans="1:5" x14ac:dyDescent="0.25">
      <c r="A152" s="2">
        <v>142</v>
      </c>
      <c r="B152" s="4">
        <v>170804130208</v>
      </c>
      <c r="C152" s="2">
        <v>44.444444444444443</v>
      </c>
      <c r="E152" s="2">
        <v>36.363636363636367</v>
      </c>
    </row>
    <row r="153" spans="1:5" x14ac:dyDescent="0.25">
      <c r="A153" s="2">
        <v>143</v>
      </c>
      <c r="B153" s="4">
        <v>170804130209</v>
      </c>
      <c r="C153" s="2">
        <v>44.444444444444443</v>
      </c>
      <c r="E153" s="2">
        <v>45.454545454545453</v>
      </c>
    </row>
    <row r="154" spans="1:5" x14ac:dyDescent="0.25">
      <c r="A154" s="2">
        <v>144</v>
      </c>
      <c r="B154" s="4">
        <v>170804130211</v>
      </c>
      <c r="C154" s="2">
        <v>43.333333333333336</v>
      </c>
      <c r="E154" s="2">
        <v>41.81818181818182</v>
      </c>
    </row>
    <row r="155" spans="1:5" x14ac:dyDescent="0.25">
      <c r="A155" s="2">
        <v>145</v>
      </c>
      <c r="B155" s="4">
        <v>170804130212</v>
      </c>
      <c r="C155" s="2">
        <v>41.111111111111114</v>
      </c>
      <c r="E155" s="2">
        <v>44.545454545454547</v>
      </c>
    </row>
    <row r="156" spans="1:5" x14ac:dyDescent="0.25">
      <c r="A156" s="2">
        <v>146</v>
      </c>
      <c r="B156" s="4">
        <v>170804130213</v>
      </c>
      <c r="C156" s="2">
        <v>42.222222222222221</v>
      </c>
      <c r="E156" s="2">
        <v>42.727272727272727</v>
      </c>
    </row>
    <row r="157" spans="1:5" x14ac:dyDescent="0.25">
      <c r="A157" s="2">
        <v>147</v>
      </c>
      <c r="B157" s="4">
        <v>170804130214</v>
      </c>
      <c r="C157" s="2">
        <v>41.111111111111114</v>
      </c>
      <c r="E157" s="2">
        <v>41.81818181818182</v>
      </c>
    </row>
    <row r="158" spans="1:5" x14ac:dyDescent="0.25">
      <c r="A158" s="2">
        <v>148</v>
      </c>
      <c r="B158" s="4">
        <v>170804130216</v>
      </c>
      <c r="C158" s="2">
        <v>41.111111111111114</v>
      </c>
      <c r="E158" s="2">
        <v>41.81818181818182</v>
      </c>
    </row>
    <row r="159" spans="1:5" x14ac:dyDescent="0.25">
      <c r="A159" s="2">
        <v>149</v>
      </c>
      <c r="B159" s="4">
        <v>170804130217</v>
      </c>
      <c r="C159" s="2">
        <v>44.444444444444443</v>
      </c>
      <c r="E159" s="2">
        <v>45.454545454545453</v>
      </c>
    </row>
    <row r="160" spans="1:5" x14ac:dyDescent="0.25">
      <c r="A160" s="2">
        <v>150</v>
      </c>
      <c r="B160" s="4">
        <v>170804130218</v>
      </c>
      <c r="C160" s="2">
        <v>46.666666666666664</v>
      </c>
      <c r="E160" s="2">
        <v>41.81818181818182</v>
      </c>
    </row>
    <row r="161" spans="1:5" x14ac:dyDescent="0.25">
      <c r="A161" s="2">
        <v>151</v>
      </c>
      <c r="B161" s="4">
        <v>170804130220</v>
      </c>
      <c r="C161" s="2">
        <v>42.222222222222221</v>
      </c>
      <c r="E161" s="2">
        <v>40</v>
      </c>
    </row>
    <row r="162" spans="1:5" x14ac:dyDescent="0.25">
      <c r="A162" s="2">
        <v>152</v>
      </c>
      <c r="B162" s="4">
        <v>170804130221</v>
      </c>
      <c r="C162" s="2">
        <v>44.444444444444443</v>
      </c>
      <c r="E162" s="2">
        <v>45.454545454545453</v>
      </c>
    </row>
    <row r="163" spans="1:5" x14ac:dyDescent="0.25">
      <c r="A163" s="2">
        <v>153</v>
      </c>
      <c r="B163" s="4">
        <v>170804130222</v>
      </c>
      <c r="C163" s="2">
        <v>42.222222222222221</v>
      </c>
      <c r="E163" s="2">
        <v>44.545454545454547</v>
      </c>
    </row>
    <row r="164" spans="1:5" x14ac:dyDescent="0.25">
      <c r="A164" s="2">
        <v>154</v>
      </c>
      <c r="B164" s="4">
        <v>170804130223</v>
      </c>
      <c r="C164" s="2">
        <v>40</v>
      </c>
      <c r="E164" s="2">
        <v>41.81818181818182</v>
      </c>
    </row>
    <row r="165" spans="1:5" x14ac:dyDescent="0.25">
      <c r="A165" s="2">
        <v>155</v>
      </c>
      <c r="B165" s="4">
        <v>170804130224</v>
      </c>
      <c r="C165" s="2">
        <v>43.333333333333336</v>
      </c>
      <c r="E165" s="2">
        <v>41.81818181818182</v>
      </c>
    </row>
    <row r="166" spans="1:5" x14ac:dyDescent="0.25">
      <c r="A166" s="2">
        <v>156</v>
      </c>
      <c r="B166" s="4">
        <v>170804130226</v>
      </c>
      <c r="C166" s="2">
        <v>38.888888888888886</v>
      </c>
      <c r="E166" s="2">
        <v>42.727272727272727</v>
      </c>
    </row>
    <row r="167" spans="1:5" x14ac:dyDescent="0.25">
      <c r="A167" s="2">
        <v>157</v>
      </c>
      <c r="B167" s="4">
        <v>170804130227</v>
      </c>
      <c r="C167" s="2">
        <v>43.333333333333336</v>
      </c>
      <c r="E167" s="2">
        <v>40</v>
      </c>
    </row>
    <row r="168" spans="1:5" x14ac:dyDescent="0.25">
      <c r="A168" s="2">
        <v>158</v>
      </c>
      <c r="B168" s="4">
        <v>170804130229</v>
      </c>
      <c r="C168" s="2">
        <v>44.444444444444443</v>
      </c>
      <c r="E168" s="2">
        <v>44.545454545454547</v>
      </c>
    </row>
    <row r="169" spans="1:5" x14ac:dyDescent="0.25">
      <c r="A169" s="2">
        <v>159</v>
      </c>
      <c r="B169" s="4">
        <v>170804130231</v>
      </c>
      <c r="C169" s="2">
        <v>41.111111111111114</v>
      </c>
      <c r="E169" s="2">
        <v>40</v>
      </c>
    </row>
    <row r="170" spans="1:5" x14ac:dyDescent="0.25">
      <c r="A170" s="2">
        <v>160</v>
      </c>
      <c r="B170" s="4">
        <v>170804130233</v>
      </c>
      <c r="C170" s="2">
        <v>44.444444444444443</v>
      </c>
      <c r="E170" s="2">
        <v>42.727272727272727</v>
      </c>
    </row>
    <row r="171" spans="1:5" x14ac:dyDescent="0.25">
      <c r="A171" s="2">
        <v>161</v>
      </c>
      <c r="B171" s="4">
        <v>170804130234</v>
      </c>
      <c r="C171" s="2">
        <v>38.888888888888886</v>
      </c>
      <c r="E171" s="2">
        <v>43.636363636363633</v>
      </c>
    </row>
    <row r="172" spans="1:5" x14ac:dyDescent="0.25">
      <c r="A172" s="2">
        <v>162</v>
      </c>
      <c r="B172" s="4">
        <v>170804130241</v>
      </c>
      <c r="C172" s="2">
        <v>31.111111111111111</v>
      </c>
      <c r="E172" s="2">
        <v>33.636363636363633</v>
      </c>
    </row>
    <row r="173" spans="1:5" x14ac:dyDescent="0.25">
      <c r="A173" s="2">
        <v>163</v>
      </c>
      <c r="B173" s="4">
        <v>170804130242</v>
      </c>
      <c r="C173" s="2">
        <v>42.222222222222221</v>
      </c>
      <c r="E173" s="2">
        <v>38.18181818181818</v>
      </c>
    </row>
    <row r="174" spans="1:5" x14ac:dyDescent="0.25">
      <c r="A174" s="2">
        <v>164</v>
      </c>
      <c r="B174" s="4">
        <v>170804130243</v>
      </c>
      <c r="C174" s="2">
        <v>34.444444444444443</v>
      </c>
      <c r="E174" s="2">
        <v>42.727272727272727</v>
      </c>
    </row>
    <row r="175" spans="1:5" x14ac:dyDescent="0.25">
      <c r="A175" s="2">
        <v>165</v>
      </c>
      <c r="B175" s="4">
        <v>170804130244</v>
      </c>
      <c r="C175" s="2">
        <v>40</v>
      </c>
      <c r="E175" s="2">
        <v>38.18181818181818</v>
      </c>
    </row>
    <row r="176" spans="1:5" x14ac:dyDescent="0.25">
      <c r="A176" s="2">
        <v>166</v>
      </c>
      <c r="B176" s="4">
        <v>170804130245</v>
      </c>
      <c r="C176" s="2">
        <v>43.333333333333336</v>
      </c>
      <c r="E176" s="2">
        <v>43.636363636363633</v>
      </c>
    </row>
    <row r="177" spans="1:5" x14ac:dyDescent="0.25">
      <c r="A177" s="2">
        <v>167</v>
      </c>
      <c r="B177" s="4">
        <v>170804130246</v>
      </c>
      <c r="C177" s="2">
        <v>34.444444444444443</v>
      </c>
      <c r="E177" s="2">
        <v>43.636363636363633</v>
      </c>
    </row>
    <row r="178" spans="1:5" x14ac:dyDescent="0.25">
      <c r="A178" s="2">
        <v>168</v>
      </c>
      <c r="B178" s="4">
        <v>170804130247</v>
      </c>
      <c r="C178" s="2">
        <v>38.888888888888886</v>
      </c>
      <c r="E178" s="2">
        <v>40.909090909090907</v>
      </c>
    </row>
    <row r="179" spans="1:5" x14ac:dyDescent="0.25">
      <c r="A179" s="2">
        <v>169</v>
      </c>
      <c r="B179" s="4">
        <v>170804130248</v>
      </c>
      <c r="C179" s="2">
        <v>43.333333333333336</v>
      </c>
      <c r="E179" s="2">
        <v>43.636363636363633</v>
      </c>
    </row>
    <row r="180" spans="1:5" x14ac:dyDescent="0.25">
      <c r="A180" s="2">
        <v>170</v>
      </c>
      <c r="B180" s="4">
        <v>170804130249</v>
      </c>
      <c r="C180" s="2">
        <v>38.888888888888886</v>
      </c>
      <c r="E180" s="2">
        <v>42.727272727272727</v>
      </c>
    </row>
    <row r="181" spans="1:5" x14ac:dyDescent="0.25">
      <c r="A181" s="2">
        <v>171</v>
      </c>
      <c r="B181" s="4">
        <v>170804130250</v>
      </c>
      <c r="C181" s="2">
        <v>34.444444444444443</v>
      </c>
      <c r="E181" s="2">
        <v>40.909090909090907</v>
      </c>
    </row>
    <row r="182" spans="1:5" x14ac:dyDescent="0.25">
      <c r="A182" s="2">
        <v>172</v>
      </c>
      <c r="B182" s="4">
        <v>170804130253</v>
      </c>
      <c r="C182" s="2">
        <v>24.444444444444443</v>
      </c>
      <c r="E182" s="2">
        <v>27.272727272727273</v>
      </c>
    </row>
    <row r="183" spans="1:5" x14ac:dyDescent="0.25">
      <c r="A183" s="2">
        <v>173</v>
      </c>
      <c r="B183" s="4">
        <v>170804130254</v>
      </c>
      <c r="C183" s="2">
        <v>44.444444444444443</v>
      </c>
      <c r="E183" s="2">
        <v>40.909090909090907</v>
      </c>
    </row>
    <row r="184" spans="1:5" x14ac:dyDescent="0.25">
      <c r="A184" s="2">
        <v>174</v>
      </c>
      <c r="B184" s="4">
        <v>170804130255</v>
      </c>
      <c r="C184" s="2">
        <v>42.222222222222221</v>
      </c>
      <c r="E184" s="2">
        <v>45.454545454545453</v>
      </c>
    </row>
    <row r="185" spans="1:5" x14ac:dyDescent="0.25">
      <c r="A185" s="2">
        <v>175</v>
      </c>
      <c r="B185" s="4">
        <v>170804130256</v>
      </c>
      <c r="C185" s="2">
        <v>38.888888888888886</v>
      </c>
      <c r="E185" s="2">
        <v>43.636363636363633</v>
      </c>
    </row>
    <row r="186" spans="1:5" x14ac:dyDescent="0.25">
      <c r="A186" s="2">
        <v>176</v>
      </c>
      <c r="B186" s="4">
        <v>170804130257</v>
      </c>
      <c r="C186" s="2">
        <v>27.777777777777779</v>
      </c>
      <c r="E186" s="2">
        <v>30.90909090909091</v>
      </c>
    </row>
    <row r="187" spans="1:5" x14ac:dyDescent="0.25">
      <c r="A187" s="2">
        <v>177</v>
      </c>
      <c r="B187" s="4">
        <v>170804130258</v>
      </c>
      <c r="C187" s="2">
        <v>38.888888888888886</v>
      </c>
      <c r="E187" s="2">
        <v>44.545454545454547</v>
      </c>
    </row>
    <row r="188" spans="1:5" x14ac:dyDescent="0.25">
      <c r="A188" s="2">
        <v>178</v>
      </c>
      <c r="B188" s="4">
        <v>170804130259</v>
      </c>
      <c r="C188" s="2">
        <v>36.666666666666664</v>
      </c>
      <c r="E188" s="2">
        <v>40.909090909090907</v>
      </c>
    </row>
    <row r="189" spans="1:5" x14ac:dyDescent="0.25">
      <c r="A189" s="2">
        <v>179</v>
      </c>
      <c r="B189" s="4">
        <v>170804130260</v>
      </c>
      <c r="C189" s="2">
        <v>40</v>
      </c>
      <c r="E189" s="2">
        <v>41.81818181818182</v>
      </c>
    </row>
    <row r="190" spans="1:5" x14ac:dyDescent="0.25">
      <c r="A190" s="2">
        <v>180</v>
      </c>
      <c r="B190" s="4">
        <v>170804130262</v>
      </c>
      <c r="C190" s="2">
        <v>37.777777777777779</v>
      </c>
      <c r="E190" s="2">
        <v>41.81818181818182</v>
      </c>
    </row>
    <row r="191" spans="1:5" x14ac:dyDescent="0.25">
      <c r="A191" s="2">
        <v>181</v>
      </c>
      <c r="B191" s="4">
        <v>170804130263</v>
      </c>
      <c r="C191" s="2">
        <v>37.777777777777779</v>
      </c>
      <c r="E191" s="2">
        <v>39.090909090909093</v>
      </c>
    </row>
    <row r="192" spans="1:5" x14ac:dyDescent="0.25">
      <c r="A192" s="2">
        <v>182</v>
      </c>
      <c r="B192" s="4">
        <v>170804130264</v>
      </c>
      <c r="C192" s="2">
        <v>34.444444444444443</v>
      </c>
      <c r="E192" s="2">
        <v>43.636363636363633</v>
      </c>
    </row>
    <row r="193" spans="1:5" x14ac:dyDescent="0.25">
      <c r="A193" s="2">
        <v>183</v>
      </c>
      <c r="B193" s="4">
        <v>170804130265</v>
      </c>
      <c r="C193" s="2">
        <v>36.666666666666664</v>
      </c>
      <c r="E193" s="2">
        <v>32.727272727272727</v>
      </c>
    </row>
    <row r="194" spans="1:5" x14ac:dyDescent="0.25">
      <c r="A194" s="2">
        <v>184</v>
      </c>
      <c r="B194" s="4">
        <v>170804130266</v>
      </c>
      <c r="C194" s="2">
        <v>38.888888888888886</v>
      </c>
      <c r="E194" s="2">
        <v>44.545454545454547</v>
      </c>
    </row>
    <row r="195" spans="1:5" x14ac:dyDescent="0.25">
      <c r="A195" s="2">
        <v>185</v>
      </c>
      <c r="B195" s="4">
        <v>170804130267</v>
      </c>
      <c r="C195" s="2">
        <v>40</v>
      </c>
      <c r="E195" s="2">
        <v>46.363636363636367</v>
      </c>
    </row>
    <row r="196" spans="1:5" x14ac:dyDescent="0.25">
      <c r="A196" s="2">
        <v>186</v>
      </c>
      <c r="B196" s="4">
        <v>170804130269</v>
      </c>
      <c r="C196" s="2">
        <v>44.444444444444443</v>
      </c>
      <c r="E196" s="2">
        <v>44.545454545454547</v>
      </c>
    </row>
    <row r="197" spans="1:5" x14ac:dyDescent="0.25">
      <c r="A197" s="2">
        <v>187</v>
      </c>
      <c r="B197" s="4">
        <v>170804130270</v>
      </c>
      <c r="C197" s="2">
        <v>38.888888888888886</v>
      </c>
      <c r="E197" s="2">
        <v>38.18181818181818</v>
      </c>
    </row>
    <row r="198" spans="1:5" x14ac:dyDescent="0.25">
      <c r="A198" s="2">
        <v>188</v>
      </c>
      <c r="B198" s="4">
        <v>170804130271</v>
      </c>
      <c r="C198" s="2">
        <v>38.888888888888886</v>
      </c>
      <c r="E198" s="2">
        <v>40</v>
      </c>
    </row>
    <row r="199" spans="1:5" x14ac:dyDescent="0.25">
      <c r="A199" s="2">
        <v>189</v>
      </c>
      <c r="B199" s="4">
        <v>170804130272</v>
      </c>
      <c r="C199" s="2">
        <v>41.111111111111114</v>
      </c>
      <c r="E199" s="2">
        <v>41.81818181818182</v>
      </c>
    </row>
    <row r="200" spans="1:5" x14ac:dyDescent="0.25">
      <c r="A200" s="2">
        <v>190</v>
      </c>
      <c r="B200" s="4">
        <v>170804130273</v>
      </c>
      <c r="C200" s="2">
        <v>42.222222222222221</v>
      </c>
      <c r="E200" s="2">
        <v>42.727272727272727</v>
      </c>
    </row>
    <row r="201" spans="1:5" x14ac:dyDescent="0.25">
      <c r="A201" s="2">
        <v>191</v>
      </c>
      <c r="B201" s="4">
        <v>170804130274</v>
      </c>
      <c r="C201" s="2">
        <v>28.888888888888889</v>
      </c>
      <c r="E201" s="2">
        <v>41.81818181818182</v>
      </c>
    </row>
    <row r="202" spans="1:5" x14ac:dyDescent="0.25">
      <c r="A202" s="2">
        <v>192</v>
      </c>
      <c r="B202" s="4">
        <v>170804130275</v>
      </c>
      <c r="C202" s="2">
        <v>32.222222222222221</v>
      </c>
      <c r="E202" s="2">
        <v>24.545454545454547</v>
      </c>
    </row>
    <row r="203" spans="1:5" x14ac:dyDescent="0.25">
      <c r="A203" s="2">
        <v>193</v>
      </c>
      <c r="B203" s="4">
        <v>170804130276</v>
      </c>
      <c r="C203" s="2">
        <v>41.111111111111114</v>
      </c>
      <c r="E203" s="2">
        <v>40.909090909090907</v>
      </c>
    </row>
    <row r="204" spans="1:5" x14ac:dyDescent="0.25">
      <c r="A204" s="2">
        <v>194</v>
      </c>
      <c r="B204" s="4">
        <v>170804130279</v>
      </c>
      <c r="C204" s="2">
        <v>40</v>
      </c>
      <c r="E204" s="2">
        <v>35.454545454545453</v>
      </c>
    </row>
    <row r="205" spans="1:5" x14ac:dyDescent="0.25">
      <c r="A205" s="2">
        <v>195</v>
      </c>
      <c r="B205" s="4">
        <v>170804130280</v>
      </c>
      <c r="C205" s="2">
        <v>37.777777777777779</v>
      </c>
      <c r="E205" s="2">
        <v>43.636363636363633</v>
      </c>
    </row>
    <row r="206" spans="1:5" x14ac:dyDescent="0.25">
      <c r="A206" s="2">
        <v>196</v>
      </c>
      <c r="B206" s="4">
        <v>170804130281</v>
      </c>
      <c r="C206" s="2">
        <v>41.111111111111114</v>
      </c>
      <c r="E206" s="2">
        <v>44.545454545454547</v>
      </c>
    </row>
    <row r="207" spans="1:5" x14ac:dyDescent="0.25">
      <c r="A207" s="2">
        <v>197</v>
      </c>
      <c r="B207" s="4">
        <v>170804130283</v>
      </c>
      <c r="C207" s="2">
        <v>42.222222222222221</v>
      </c>
      <c r="E207" s="2">
        <v>45.454545454545453</v>
      </c>
    </row>
    <row r="208" spans="1:5" x14ac:dyDescent="0.25">
      <c r="A208" s="2">
        <v>198</v>
      </c>
      <c r="B208" s="4">
        <v>170804130284</v>
      </c>
      <c r="C208" s="2">
        <v>42.222222222222221</v>
      </c>
      <c r="E208" s="2">
        <v>41.81818181818182</v>
      </c>
    </row>
    <row r="209" spans="1:5" x14ac:dyDescent="0.25">
      <c r="A209" s="2">
        <v>199</v>
      </c>
      <c r="B209" s="4">
        <v>170804130285</v>
      </c>
      <c r="C209" s="2">
        <v>42.222222222222221</v>
      </c>
      <c r="E209" s="2">
        <v>40.909090909090907</v>
      </c>
    </row>
    <row r="210" spans="1:5" x14ac:dyDescent="0.25">
      <c r="A210" s="2">
        <v>200</v>
      </c>
      <c r="B210" s="4">
        <v>170804130286</v>
      </c>
      <c r="C210" s="2">
        <v>37.777777777777779</v>
      </c>
      <c r="E210" s="2">
        <v>44.545454545454547</v>
      </c>
    </row>
    <row r="211" spans="1:5" x14ac:dyDescent="0.25">
      <c r="A211" s="2">
        <v>201</v>
      </c>
      <c r="B211" s="4">
        <v>170804130287</v>
      </c>
      <c r="C211" s="2">
        <v>41.111111111111114</v>
      </c>
      <c r="E211" s="2">
        <v>42.727272727272727</v>
      </c>
    </row>
    <row r="212" spans="1:5" x14ac:dyDescent="0.25">
      <c r="A212" s="2">
        <v>202</v>
      </c>
      <c r="B212" s="4">
        <v>170804130288</v>
      </c>
      <c r="C212" s="2">
        <v>40</v>
      </c>
      <c r="E212" s="2">
        <v>39.090909090909093</v>
      </c>
    </row>
    <row r="213" spans="1:5" x14ac:dyDescent="0.25">
      <c r="A213" s="2">
        <v>203</v>
      </c>
      <c r="B213" s="4">
        <v>170804130289</v>
      </c>
      <c r="C213" s="2">
        <v>33.333333333333336</v>
      </c>
      <c r="E213" s="2">
        <v>40</v>
      </c>
    </row>
    <row r="214" spans="1:5" x14ac:dyDescent="0.25">
      <c r="A214" s="2">
        <v>204</v>
      </c>
      <c r="B214" s="4">
        <v>170804130291</v>
      </c>
      <c r="C214" s="2">
        <v>42.222222222222221</v>
      </c>
      <c r="E214" s="2">
        <v>39.090909090909093</v>
      </c>
    </row>
    <row r="215" spans="1:5" x14ac:dyDescent="0.25">
      <c r="A215" s="2">
        <v>205</v>
      </c>
      <c r="B215" s="4">
        <v>170804130292</v>
      </c>
      <c r="C215" s="2">
        <v>44.444444444444443</v>
      </c>
      <c r="E215" s="2">
        <v>41.81818181818182</v>
      </c>
    </row>
    <row r="216" spans="1:5" x14ac:dyDescent="0.25">
      <c r="A216" s="2">
        <v>206</v>
      </c>
      <c r="B216" s="4">
        <v>170804130293</v>
      </c>
      <c r="C216" s="2">
        <v>42.222222222222221</v>
      </c>
      <c r="E216" s="2">
        <v>39.090909090909093</v>
      </c>
    </row>
    <row r="217" spans="1:5" x14ac:dyDescent="0.25">
      <c r="A217" s="2">
        <v>207</v>
      </c>
      <c r="B217" s="4">
        <v>170804130294</v>
      </c>
      <c r="C217" s="2">
        <v>38.888888888888886</v>
      </c>
      <c r="E217" s="2">
        <v>39.090909090909093</v>
      </c>
    </row>
    <row r="218" spans="1:5" x14ac:dyDescent="0.25">
      <c r="A218" s="2">
        <v>208</v>
      </c>
      <c r="B218" s="4">
        <v>170804130295</v>
      </c>
      <c r="C218" s="2">
        <v>44.444444444444443</v>
      </c>
      <c r="E218" s="2">
        <v>43.636363636363633</v>
      </c>
    </row>
    <row r="219" spans="1:5" x14ac:dyDescent="0.25">
      <c r="A219" s="2">
        <v>209</v>
      </c>
      <c r="B219" s="4">
        <v>170804130296</v>
      </c>
      <c r="C219" s="2">
        <v>41.111111111111114</v>
      </c>
      <c r="E219" s="2">
        <v>39.090909090909093</v>
      </c>
    </row>
    <row r="220" spans="1:5" x14ac:dyDescent="0.25">
      <c r="A220" s="2">
        <v>210</v>
      </c>
      <c r="B220" s="4">
        <v>170804130297</v>
      </c>
      <c r="C220" s="2">
        <v>40</v>
      </c>
      <c r="E220" s="2">
        <v>41.81818181818182</v>
      </c>
    </row>
    <row r="221" spans="1:5" x14ac:dyDescent="0.25">
      <c r="A221" s="2">
        <v>211</v>
      </c>
      <c r="B221" s="4">
        <v>170804130298</v>
      </c>
      <c r="C221" s="2">
        <v>33.333333333333336</v>
      </c>
      <c r="E221" s="2">
        <v>40.909090909090907</v>
      </c>
    </row>
    <row r="222" spans="1:5" x14ac:dyDescent="0.25">
      <c r="A222" s="2">
        <v>212</v>
      </c>
      <c r="B222" s="4">
        <v>170804130299</v>
      </c>
      <c r="C222" s="2">
        <v>40</v>
      </c>
      <c r="E222" s="2">
        <v>40.909090909090907</v>
      </c>
    </row>
    <row r="223" spans="1:5" x14ac:dyDescent="0.25">
      <c r="A223" s="2">
        <v>213</v>
      </c>
      <c r="B223" s="4">
        <v>170804130300</v>
      </c>
      <c r="C223" s="2">
        <v>40</v>
      </c>
      <c r="E223" s="2">
        <v>44.545454545454547</v>
      </c>
    </row>
    <row r="224" spans="1:5" x14ac:dyDescent="0.25">
      <c r="A224" s="2">
        <v>214</v>
      </c>
      <c r="B224" s="4">
        <v>170804130302</v>
      </c>
      <c r="C224" s="2">
        <v>36.666666666666664</v>
      </c>
      <c r="E224" s="2">
        <v>40.909090909090907</v>
      </c>
    </row>
    <row r="225" spans="1:5" x14ac:dyDescent="0.25">
      <c r="A225" s="2">
        <v>215</v>
      </c>
      <c r="B225" s="4">
        <v>170804130303</v>
      </c>
      <c r="C225" s="2">
        <v>38.888888888888886</v>
      </c>
      <c r="E225" s="2">
        <v>40</v>
      </c>
    </row>
    <row r="226" spans="1:5" x14ac:dyDescent="0.25">
      <c r="A226" s="2">
        <v>216</v>
      </c>
      <c r="B226" s="4">
        <v>170804130304</v>
      </c>
      <c r="C226" s="2">
        <v>31.111111111111111</v>
      </c>
      <c r="E226" s="2">
        <v>40.909090909090907</v>
      </c>
    </row>
    <row r="227" spans="1:5" x14ac:dyDescent="0.25">
      <c r="A227" s="2">
        <v>217</v>
      </c>
      <c r="B227" s="4">
        <v>170804130306</v>
      </c>
      <c r="C227" s="2">
        <v>43.333333333333336</v>
      </c>
      <c r="E227" s="2">
        <v>42.727272727272727</v>
      </c>
    </row>
    <row r="228" spans="1:5" x14ac:dyDescent="0.25">
      <c r="A228" s="2">
        <v>218</v>
      </c>
      <c r="B228" s="4">
        <v>170804130307</v>
      </c>
      <c r="C228" s="2">
        <v>43.333333333333336</v>
      </c>
      <c r="E228" s="2">
        <v>40.909090909090907</v>
      </c>
    </row>
    <row r="229" spans="1:5" x14ac:dyDescent="0.25">
      <c r="A229" s="2">
        <v>219</v>
      </c>
      <c r="B229" s="4">
        <v>170804130308</v>
      </c>
      <c r="C229" s="2">
        <v>41.111111111111114</v>
      </c>
      <c r="E229" s="2">
        <v>39.090909090909093</v>
      </c>
    </row>
    <row r="230" spans="1:5" x14ac:dyDescent="0.25">
      <c r="A230" s="2">
        <v>220</v>
      </c>
      <c r="B230" s="4">
        <v>170804130309</v>
      </c>
      <c r="C230" s="2">
        <v>33.333333333333336</v>
      </c>
      <c r="E230" s="2">
        <v>29.09090909090909</v>
      </c>
    </row>
    <row r="231" spans="1:5" x14ac:dyDescent="0.25">
      <c r="A231" s="2">
        <v>221</v>
      </c>
      <c r="B231" s="4">
        <v>170804130310</v>
      </c>
      <c r="C231" s="2">
        <v>41.111111111111114</v>
      </c>
      <c r="E231" s="2">
        <v>41.81818181818182</v>
      </c>
    </row>
    <row r="232" spans="1:5" x14ac:dyDescent="0.25">
      <c r="A232" s="2">
        <v>222</v>
      </c>
      <c r="B232" s="4">
        <v>170804130311</v>
      </c>
      <c r="C232" s="2">
        <v>37.777777777777779</v>
      </c>
      <c r="E232" s="2">
        <v>40</v>
      </c>
    </row>
    <row r="233" spans="1:5" x14ac:dyDescent="0.25">
      <c r="A233" s="2">
        <v>223</v>
      </c>
      <c r="B233" s="4">
        <v>170804130312</v>
      </c>
      <c r="C233" s="2">
        <v>40</v>
      </c>
      <c r="E233" s="2">
        <v>40.909090909090907</v>
      </c>
    </row>
    <row r="234" spans="1:5" x14ac:dyDescent="0.25">
      <c r="A234" s="2">
        <v>224</v>
      </c>
      <c r="B234" s="4">
        <v>170804130314</v>
      </c>
      <c r="C234" s="2">
        <v>45.555555555555557</v>
      </c>
      <c r="E234" s="2">
        <v>43.636363636363633</v>
      </c>
    </row>
    <row r="235" spans="1:5" x14ac:dyDescent="0.25">
      <c r="A235" s="2">
        <v>225</v>
      </c>
      <c r="B235" s="4">
        <v>170804130315</v>
      </c>
      <c r="C235" s="2">
        <v>40</v>
      </c>
      <c r="E235" s="2">
        <v>40</v>
      </c>
    </row>
    <row r="236" spans="1:5" x14ac:dyDescent="0.25">
      <c r="A236" s="2">
        <v>226</v>
      </c>
      <c r="B236" s="4">
        <v>170804130317</v>
      </c>
      <c r="C236" s="2">
        <v>40</v>
      </c>
      <c r="E236" s="2">
        <v>40</v>
      </c>
    </row>
    <row r="237" spans="1:5" x14ac:dyDescent="0.25">
      <c r="A237" s="2">
        <v>227</v>
      </c>
      <c r="B237" s="4">
        <v>170804130318</v>
      </c>
      <c r="C237" s="2">
        <v>32.222222222222221</v>
      </c>
      <c r="E237" s="2">
        <v>28.181818181818183</v>
      </c>
    </row>
    <row r="238" spans="1:5" x14ac:dyDescent="0.25">
      <c r="A238" s="2">
        <v>228</v>
      </c>
      <c r="B238" s="4">
        <v>170804130319</v>
      </c>
      <c r="C238" s="2">
        <v>31.111111111111111</v>
      </c>
      <c r="E238" s="2">
        <v>36.363636363636367</v>
      </c>
    </row>
    <row r="239" spans="1:5" x14ac:dyDescent="0.25">
      <c r="A239" s="2">
        <v>229</v>
      </c>
      <c r="B239" s="4">
        <v>170804130320</v>
      </c>
      <c r="C239" s="2">
        <v>43.333333333333336</v>
      </c>
      <c r="E239" s="2">
        <v>41.81818181818182</v>
      </c>
    </row>
    <row r="240" spans="1:5" x14ac:dyDescent="0.25">
      <c r="A240" s="2">
        <v>230</v>
      </c>
      <c r="B240" s="4">
        <v>170804130322</v>
      </c>
      <c r="C240" s="2">
        <v>37.777777777777779</v>
      </c>
      <c r="E240" s="2">
        <v>38.18181818181818</v>
      </c>
    </row>
    <row r="241" spans="1:5" x14ac:dyDescent="0.25">
      <c r="A241" s="2">
        <v>231</v>
      </c>
      <c r="B241" s="4">
        <v>170804130323</v>
      </c>
      <c r="C241" s="2">
        <v>38.888888888888886</v>
      </c>
      <c r="E241" s="2">
        <v>40</v>
      </c>
    </row>
    <row r="242" spans="1:5" x14ac:dyDescent="0.25">
      <c r="A242" s="2">
        <v>232</v>
      </c>
      <c r="B242" s="4">
        <v>170804130324</v>
      </c>
      <c r="C242" s="2">
        <v>41.111111111111114</v>
      </c>
      <c r="E242" s="2">
        <v>40</v>
      </c>
    </row>
    <row r="243" spans="1:5" x14ac:dyDescent="0.25">
      <c r="A243" s="2">
        <v>233</v>
      </c>
      <c r="B243" s="4">
        <v>170804130325</v>
      </c>
      <c r="C243" s="2">
        <v>37.777777777777779</v>
      </c>
      <c r="E243" s="2">
        <v>38.18181818181818</v>
      </c>
    </row>
    <row r="244" spans="1:5" x14ac:dyDescent="0.25">
      <c r="A244" s="2">
        <v>234</v>
      </c>
      <c r="B244" s="4">
        <v>170804130326</v>
      </c>
      <c r="C244" s="2">
        <v>37.777777777777779</v>
      </c>
      <c r="E244" s="2">
        <v>39.090909090909093</v>
      </c>
    </row>
    <row r="245" spans="1:5" x14ac:dyDescent="0.25">
      <c r="A245" s="2">
        <v>235</v>
      </c>
      <c r="B245" s="4">
        <v>170804130327</v>
      </c>
      <c r="C245" s="2">
        <v>37.777777777777779</v>
      </c>
      <c r="E245" s="2">
        <v>30</v>
      </c>
    </row>
    <row r="246" spans="1:5" x14ac:dyDescent="0.25">
      <c r="A246" s="2">
        <v>236</v>
      </c>
      <c r="B246" s="4">
        <v>170804130328</v>
      </c>
      <c r="C246" s="2">
        <v>38.888888888888886</v>
      </c>
      <c r="E246" s="2">
        <v>20</v>
      </c>
    </row>
    <row r="247" spans="1:5" x14ac:dyDescent="0.25">
      <c r="A247" s="2">
        <v>237</v>
      </c>
      <c r="B247" s="4">
        <v>170804130329</v>
      </c>
      <c r="C247" s="2">
        <v>40</v>
      </c>
      <c r="E247" s="2">
        <v>39.090909090909093</v>
      </c>
    </row>
    <row r="248" spans="1:5" x14ac:dyDescent="0.25">
      <c r="A248" s="2">
        <v>238</v>
      </c>
      <c r="B248" s="4">
        <v>170804130330</v>
      </c>
      <c r="C248" s="2">
        <v>43.333333333333336</v>
      </c>
      <c r="E248" s="2">
        <v>40.909090909090907</v>
      </c>
    </row>
    <row r="249" spans="1:5" x14ac:dyDescent="0.25">
      <c r="A249" s="2">
        <v>239</v>
      </c>
      <c r="B249" s="4">
        <v>170804130331</v>
      </c>
      <c r="C249" s="2">
        <v>44.444444444444443</v>
      </c>
      <c r="E249" s="2">
        <v>41.81818181818182</v>
      </c>
    </row>
    <row r="250" spans="1:5" x14ac:dyDescent="0.25">
      <c r="A250" s="2">
        <v>240</v>
      </c>
      <c r="B250" s="4">
        <v>170804130332</v>
      </c>
      <c r="C250" s="2">
        <v>26.666666666666668</v>
      </c>
      <c r="E250" s="2">
        <v>30</v>
      </c>
    </row>
    <row r="251" spans="1:5" x14ac:dyDescent="0.25">
      <c r="A251" s="2">
        <v>241</v>
      </c>
      <c r="B251" s="4">
        <v>170804130333</v>
      </c>
      <c r="C251" s="2">
        <v>37.777777777777779</v>
      </c>
      <c r="E251" s="2">
        <v>40</v>
      </c>
    </row>
    <row r="252" spans="1:5" x14ac:dyDescent="0.25">
      <c r="A252" s="2">
        <v>242</v>
      </c>
      <c r="B252" s="4">
        <v>170804130334</v>
      </c>
      <c r="C252" s="2">
        <v>40</v>
      </c>
      <c r="E252" s="2">
        <v>36.363636363636367</v>
      </c>
    </row>
    <row r="253" spans="1:5" x14ac:dyDescent="0.25">
      <c r="A253" s="2">
        <v>243</v>
      </c>
      <c r="B253" s="4">
        <v>170804130336</v>
      </c>
      <c r="C253" s="2">
        <v>43.333333333333336</v>
      </c>
      <c r="E253" s="2">
        <v>43.636363636363633</v>
      </c>
    </row>
    <row r="254" spans="1:5" x14ac:dyDescent="0.25">
      <c r="A254" s="2">
        <v>244</v>
      </c>
      <c r="B254" s="4">
        <v>170804130337</v>
      </c>
      <c r="C254" s="2">
        <v>38.888888888888886</v>
      </c>
      <c r="E254" s="2">
        <v>43.636363636363633</v>
      </c>
    </row>
    <row r="255" spans="1:5" x14ac:dyDescent="0.25">
      <c r="A255" s="2">
        <v>245</v>
      </c>
      <c r="B255" s="4">
        <v>170804130338</v>
      </c>
      <c r="C255" s="2">
        <v>41.111111111111114</v>
      </c>
      <c r="E255" s="2">
        <v>41.81818181818182</v>
      </c>
    </row>
    <row r="256" spans="1:5" x14ac:dyDescent="0.25">
      <c r="A256" s="2">
        <v>246</v>
      </c>
      <c r="B256" s="4">
        <v>170804130339</v>
      </c>
      <c r="C256" s="2">
        <v>37.777777777777779</v>
      </c>
      <c r="E256" s="2">
        <v>35.454545454545453</v>
      </c>
    </row>
    <row r="257" spans="1:5" x14ac:dyDescent="0.25">
      <c r="A257" s="2">
        <v>247</v>
      </c>
      <c r="B257" s="4">
        <v>170804130341</v>
      </c>
      <c r="C257" s="2">
        <v>35.555555555555557</v>
      </c>
      <c r="E257" s="2">
        <v>34.545454545454547</v>
      </c>
    </row>
    <row r="258" spans="1:5" x14ac:dyDescent="0.25">
      <c r="A258" s="2">
        <v>248</v>
      </c>
      <c r="B258" s="4">
        <v>170804130342</v>
      </c>
      <c r="C258" s="2">
        <v>37.777777777777779</v>
      </c>
      <c r="E258" s="2">
        <v>35.454545454545453</v>
      </c>
    </row>
    <row r="259" spans="1:5" x14ac:dyDescent="0.25">
      <c r="A259" s="2">
        <v>249</v>
      </c>
      <c r="B259" s="4">
        <v>170804130343</v>
      </c>
      <c r="C259" s="2">
        <v>38.888888888888886</v>
      </c>
      <c r="E259" s="2">
        <v>40</v>
      </c>
    </row>
    <row r="260" spans="1:5" x14ac:dyDescent="0.25">
      <c r="A260" s="2">
        <v>250</v>
      </c>
      <c r="B260" s="4">
        <v>170804130344</v>
      </c>
      <c r="C260" s="2">
        <v>36.666666666666664</v>
      </c>
      <c r="E260" s="2">
        <v>32.727272727272727</v>
      </c>
    </row>
    <row r="261" spans="1:5" x14ac:dyDescent="0.25">
      <c r="A261" s="2">
        <v>251</v>
      </c>
      <c r="B261" s="4">
        <v>170804130345</v>
      </c>
      <c r="C261" s="2">
        <v>35.555555555555557</v>
      </c>
      <c r="E261" s="2">
        <v>37.272727272727273</v>
      </c>
    </row>
    <row r="262" spans="1:5" x14ac:dyDescent="0.25">
      <c r="A262" s="2">
        <v>252</v>
      </c>
      <c r="B262" s="4">
        <v>170804130346</v>
      </c>
      <c r="C262" s="2">
        <v>34.444444444444443</v>
      </c>
      <c r="E262" s="2">
        <v>35.454545454545453</v>
      </c>
    </row>
    <row r="263" spans="1:5" x14ac:dyDescent="0.25">
      <c r="A263" s="2">
        <v>253</v>
      </c>
      <c r="B263" s="4">
        <v>170804130347</v>
      </c>
      <c r="C263" s="2">
        <v>40</v>
      </c>
      <c r="E263" s="2">
        <v>37.272727272727273</v>
      </c>
    </row>
    <row r="264" spans="1:5" x14ac:dyDescent="0.25">
      <c r="A264" s="2">
        <v>254</v>
      </c>
      <c r="B264" s="4">
        <v>170804130348</v>
      </c>
      <c r="C264" s="2">
        <v>38.888888888888886</v>
      </c>
      <c r="E264" s="2">
        <v>39.090909090909093</v>
      </c>
    </row>
    <row r="265" spans="1:5" x14ac:dyDescent="0.25">
      <c r="A265" s="2">
        <v>255</v>
      </c>
      <c r="B265" s="4">
        <v>170804130349</v>
      </c>
      <c r="C265" s="2">
        <v>43.333333333333336</v>
      </c>
      <c r="E265" s="2">
        <v>48.18181818181818</v>
      </c>
    </row>
    <row r="266" spans="1:5" x14ac:dyDescent="0.25">
      <c r="A266" s="2">
        <v>256</v>
      </c>
      <c r="B266" s="4">
        <v>170804130350</v>
      </c>
      <c r="C266" s="2">
        <v>37.777777777777779</v>
      </c>
      <c r="E266" s="2">
        <v>29.09090909090909</v>
      </c>
    </row>
    <row r="267" spans="1:5" x14ac:dyDescent="0.25">
      <c r="A267" s="2">
        <v>257</v>
      </c>
      <c r="B267" s="4">
        <v>170804130351</v>
      </c>
      <c r="C267" s="2">
        <v>42.222222222222221</v>
      </c>
      <c r="E267" s="2">
        <v>47.272727272727273</v>
      </c>
    </row>
    <row r="268" spans="1:5" x14ac:dyDescent="0.25">
      <c r="A268" s="2">
        <v>258</v>
      </c>
      <c r="B268" s="4">
        <v>170804130353</v>
      </c>
      <c r="C268" s="2">
        <v>36.666666666666664</v>
      </c>
      <c r="E268" s="2">
        <v>35.454545454545453</v>
      </c>
    </row>
    <row r="269" spans="1:5" x14ac:dyDescent="0.25">
      <c r="A269" s="2">
        <v>259</v>
      </c>
      <c r="B269" s="4">
        <v>170804130354</v>
      </c>
      <c r="C269" s="2">
        <v>37.777777777777779</v>
      </c>
      <c r="E269" s="2">
        <v>37.272727272727273</v>
      </c>
    </row>
    <row r="270" spans="1:5" x14ac:dyDescent="0.25">
      <c r="A270" s="2">
        <v>260</v>
      </c>
      <c r="B270" s="4">
        <v>170804130356</v>
      </c>
      <c r="C270" s="2">
        <v>37.777777777777779</v>
      </c>
      <c r="E270" s="2">
        <v>40.909090909090907</v>
      </c>
    </row>
    <row r="271" spans="1:5" x14ac:dyDescent="0.25">
      <c r="A271" s="2">
        <v>261</v>
      </c>
      <c r="B271" s="4">
        <v>170804130357</v>
      </c>
      <c r="C271" s="2">
        <v>38.888888888888886</v>
      </c>
      <c r="E271" s="2">
        <v>42.727272727272727</v>
      </c>
    </row>
    <row r="272" spans="1:5" x14ac:dyDescent="0.25">
      <c r="A272" s="2">
        <v>262</v>
      </c>
      <c r="B272" s="4">
        <v>170804130358</v>
      </c>
      <c r="C272" s="2">
        <v>36.666666666666664</v>
      </c>
      <c r="E272" s="2">
        <v>35.454545454545453</v>
      </c>
    </row>
    <row r="273" spans="1:5" x14ac:dyDescent="0.25">
      <c r="A273" s="2">
        <v>263</v>
      </c>
      <c r="B273" s="4">
        <v>170804130359</v>
      </c>
      <c r="C273" s="2">
        <v>36.666666666666664</v>
      </c>
      <c r="E273" s="2">
        <v>39.090909090909093</v>
      </c>
    </row>
    <row r="274" spans="1:5" x14ac:dyDescent="0.25">
      <c r="A274" s="2">
        <v>264</v>
      </c>
      <c r="B274" s="4">
        <v>170804130360</v>
      </c>
      <c r="C274" s="2">
        <v>40</v>
      </c>
      <c r="E274" s="2">
        <v>40</v>
      </c>
    </row>
    <row r="275" spans="1:5" x14ac:dyDescent="0.25">
      <c r="A275" s="2">
        <v>265</v>
      </c>
      <c r="B275" s="4">
        <v>170804130361</v>
      </c>
      <c r="C275" s="2">
        <v>34.444444444444443</v>
      </c>
      <c r="E275" s="2">
        <v>40</v>
      </c>
    </row>
    <row r="276" spans="1:5" x14ac:dyDescent="0.25">
      <c r="A276" s="2">
        <v>266</v>
      </c>
      <c r="B276" s="4">
        <v>170804130362</v>
      </c>
      <c r="C276" s="2">
        <v>42.222222222222221</v>
      </c>
      <c r="E276" s="2">
        <v>43.636363636363633</v>
      </c>
    </row>
    <row r="277" spans="1:5" x14ac:dyDescent="0.25">
      <c r="A277" s="2">
        <v>267</v>
      </c>
      <c r="B277" s="4">
        <v>170804130363</v>
      </c>
      <c r="C277" s="2">
        <v>36.666666666666664</v>
      </c>
      <c r="E277" s="2">
        <v>40</v>
      </c>
    </row>
    <row r="278" spans="1:5" x14ac:dyDescent="0.25">
      <c r="A278" s="2">
        <v>268</v>
      </c>
      <c r="B278" s="4">
        <v>170804130365</v>
      </c>
      <c r="C278" s="2">
        <v>38.888888888888886</v>
      </c>
      <c r="E278" s="2">
        <v>39.090909090909093</v>
      </c>
    </row>
    <row r="279" spans="1:5" x14ac:dyDescent="0.25">
      <c r="B279" s="4"/>
    </row>
    <row r="280" spans="1:5" x14ac:dyDescent="0.25">
      <c r="B280" s="4"/>
      <c r="C280" s="121"/>
      <c r="E280" s="121"/>
    </row>
    <row r="281" spans="1:5" x14ac:dyDescent="0.25">
      <c r="B281" s="4"/>
      <c r="C281" s="121"/>
      <c r="E281" s="121"/>
    </row>
    <row r="282" spans="1:5" x14ac:dyDescent="0.25">
      <c r="B282" s="4"/>
      <c r="C282" s="121"/>
      <c r="E282" s="121"/>
    </row>
    <row r="283" spans="1:5" x14ac:dyDescent="0.25">
      <c r="B283" s="4"/>
      <c r="C283" s="121"/>
      <c r="E283" s="121"/>
    </row>
    <row r="284" spans="1:5" x14ac:dyDescent="0.25">
      <c r="B284" s="4"/>
      <c r="C284" s="121"/>
      <c r="E284" s="121"/>
    </row>
    <row r="285" spans="1:5" x14ac:dyDescent="0.25">
      <c r="B285" s="4"/>
      <c r="C285" s="121"/>
      <c r="E285" s="121"/>
    </row>
    <row r="286" spans="1:5" x14ac:dyDescent="0.25">
      <c r="B286" s="4"/>
      <c r="C286" s="121"/>
      <c r="E286" s="121"/>
    </row>
    <row r="287" spans="1:5" x14ac:dyDescent="0.25">
      <c r="B287" s="4"/>
      <c r="C287" s="121"/>
      <c r="E287" s="121"/>
    </row>
    <row r="288" spans="1:5" x14ac:dyDescent="0.25">
      <c r="B288" s="4"/>
      <c r="C288" s="121"/>
      <c r="E288" s="121"/>
    </row>
    <row r="289" spans="2:5" x14ac:dyDescent="0.25">
      <c r="B289" s="4"/>
      <c r="C289" s="121"/>
      <c r="E289" s="121"/>
    </row>
    <row r="290" spans="2:5" x14ac:dyDescent="0.25">
      <c r="B290" s="4"/>
      <c r="C290" s="121"/>
      <c r="E290" s="121"/>
    </row>
    <row r="291" spans="2:5" x14ac:dyDescent="0.25">
      <c r="B291" s="4"/>
      <c r="C291" s="121"/>
      <c r="E291" s="12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BA076-1142-4884-B28D-FC452A158AC4}">
  <dimension ref="A1:W293"/>
  <sheetViews>
    <sheetView zoomScale="85" zoomScaleNormal="85" workbookViewId="0">
      <selection activeCell="H17" sqref="H1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117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118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37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119</v>
      </c>
      <c r="B5" s="173"/>
      <c r="C5" s="173"/>
      <c r="D5" s="173"/>
      <c r="E5" s="174"/>
      <c r="F5" s="69"/>
      <c r="G5" s="26" t="s">
        <v>38</v>
      </c>
      <c r="H5" s="40">
        <f>D12</f>
        <v>87.132352941176478</v>
      </c>
      <c r="I5" s="15"/>
      <c r="K5" s="39" t="s">
        <v>31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50.735294117647058</v>
      </c>
      <c r="I6" s="15"/>
      <c r="K6" s="35" t="s">
        <v>111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68.933823529411768</v>
      </c>
      <c r="I7" s="32">
        <v>0.6</v>
      </c>
      <c r="K7" s="31" t="s">
        <v>112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(0.5*50)</f>
        <v>25</v>
      </c>
      <c r="E10" s="24">
        <v>50</v>
      </c>
      <c r="F10" s="93">
        <f>0.5*50</f>
        <v>25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28</v>
      </c>
      <c r="D11" s="3">
        <f>COUNTIF(C11:C282,"&gt;="&amp;D10)</f>
        <v>237</v>
      </c>
      <c r="E11" s="3">
        <v>25</v>
      </c>
      <c r="F11" s="95">
        <f>COUNTIF(E11:E282,"&gt;="&amp;F10)</f>
        <v>138</v>
      </c>
      <c r="G11" s="108" t="s">
        <v>5</v>
      </c>
      <c r="H11" s="26">
        <v>3</v>
      </c>
      <c r="I11" s="26">
        <v>2</v>
      </c>
      <c r="J11" s="26">
        <v>1</v>
      </c>
      <c r="K11" s="26" t="s">
        <v>36</v>
      </c>
      <c r="L11" s="26">
        <v>1</v>
      </c>
      <c r="M11" s="26">
        <v>1</v>
      </c>
      <c r="N11" s="26">
        <v>2</v>
      </c>
      <c r="O11" s="26" t="s">
        <v>36</v>
      </c>
      <c r="P11" s="26" t="s">
        <v>36</v>
      </c>
      <c r="Q11" s="26">
        <v>3</v>
      </c>
      <c r="R11" s="26">
        <v>1</v>
      </c>
      <c r="S11" s="26">
        <v>3</v>
      </c>
      <c r="T11" s="26">
        <v>1</v>
      </c>
    </row>
    <row r="12" spans="1:23" ht="24.95" customHeight="1" x14ac:dyDescent="0.25">
      <c r="A12" s="2">
        <v>2</v>
      </c>
      <c r="B12" s="4">
        <v>170804130004</v>
      </c>
      <c r="C12" s="3">
        <v>30</v>
      </c>
      <c r="D12" s="96">
        <f>(237/272)*100</f>
        <v>87.132352941176478</v>
      </c>
      <c r="E12" s="3">
        <v>27</v>
      </c>
      <c r="F12" s="97">
        <f>(138/272)*100</f>
        <v>50.735294117647058</v>
      </c>
      <c r="G12" s="108" t="s">
        <v>4</v>
      </c>
      <c r="H12" s="16">
        <v>3</v>
      </c>
      <c r="I12" s="16">
        <v>2</v>
      </c>
      <c r="J12" s="26" t="s">
        <v>36</v>
      </c>
      <c r="K12" s="26" t="s">
        <v>36</v>
      </c>
      <c r="L12" s="26">
        <v>1</v>
      </c>
      <c r="M12" s="26">
        <v>1</v>
      </c>
      <c r="N12" s="26">
        <v>2</v>
      </c>
      <c r="O12" s="26" t="s">
        <v>36</v>
      </c>
      <c r="P12" s="26">
        <v>1</v>
      </c>
      <c r="Q12" s="26">
        <v>3</v>
      </c>
      <c r="R12" s="26">
        <v>2</v>
      </c>
      <c r="S12" s="26">
        <v>2</v>
      </c>
      <c r="T12" s="26" t="s">
        <v>120</v>
      </c>
    </row>
    <row r="13" spans="1:23" ht="24.95" customHeight="1" x14ac:dyDescent="0.25">
      <c r="A13" s="2">
        <v>3</v>
      </c>
      <c r="B13" s="4">
        <v>170804130005</v>
      </c>
      <c r="C13" s="3">
        <v>28</v>
      </c>
      <c r="D13" s="3"/>
      <c r="E13" s="3">
        <v>24</v>
      </c>
      <c r="F13" s="109"/>
      <c r="G13" s="108" t="s">
        <v>3</v>
      </c>
      <c r="H13" s="16">
        <v>2</v>
      </c>
      <c r="I13" s="16">
        <v>1</v>
      </c>
      <c r="J13" s="26" t="s">
        <v>36</v>
      </c>
      <c r="K13" s="26">
        <v>1</v>
      </c>
      <c r="L13" s="26" t="s">
        <v>36</v>
      </c>
      <c r="M13" s="26" t="s">
        <v>36</v>
      </c>
      <c r="N13" s="26">
        <v>1</v>
      </c>
      <c r="O13" s="26">
        <v>1</v>
      </c>
      <c r="P13" s="26" t="s">
        <v>36</v>
      </c>
      <c r="Q13" s="26">
        <v>1</v>
      </c>
      <c r="R13" s="26">
        <v>1</v>
      </c>
      <c r="S13" s="26">
        <v>2</v>
      </c>
      <c r="T13" s="26" t="s">
        <v>36</v>
      </c>
    </row>
    <row r="14" spans="1:23" ht="24.95" customHeight="1" x14ac:dyDescent="0.25">
      <c r="A14" s="2">
        <v>4</v>
      </c>
      <c r="B14" s="4">
        <v>170804130006</v>
      </c>
      <c r="C14" s="3">
        <v>29</v>
      </c>
      <c r="D14" s="3"/>
      <c r="E14" s="3">
        <v>26</v>
      </c>
      <c r="F14" s="109"/>
      <c r="G14" s="101" t="s">
        <v>87</v>
      </c>
      <c r="H14" s="16">
        <v>3</v>
      </c>
      <c r="I14" s="16">
        <v>1</v>
      </c>
      <c r="J14" s="26" t="s">
        <v>36</v>
      </c>
      <c r="K14" s="26" t="s">
        <v>36</v>
      </c>
      <c r="L14" s="26">
        <v>1</v>
      </c>
      <c r="M14" s="26" t="s">
        <v>36</v>
      </c>
      <c r="N14" s="26">
        <v>1</v>
      </c>
      <c r="O14" s="26" t="s">
        <v>36</v>
      </c>
      <c r="P14" s="26" t="s">
        <v>36</v>
      </c>
      <c r="Q14" s="26">
        <v>2</v>
      </c>
      <c r="R14" s="26">
        <v>1</v>
      </c>
      <c r="S14" s="26">
        <v>3</v>
      </c>
      <c r="T14" s="26" t="s">
        <v>36</v>
      </c>
    </row>
    <row r="15" spans="1:23" ht="24.95" customHeight="1" x14ac:dyDescent="0.25">
      <c r="A15" s="2">
        <v>5</v>
      </c>
      <c r="B15" s="4">
        <v>170804130009</v>
      </c>
      <c r="C15" s="3">
        <v>29</v>
      </c>
      <c r="D15" s="3"/>
      <c r="E15" s="3">
        <v>28</v>
      </c>
      <c r="F15" s="109"/>
      <c r="G15" s="101" t="s">
        <v>88</v>
      </c>
      <c r="H15" s="16">
        <v>2</v>
      </c>
      <c r="I15" s="16">
        <v>1</v>
      </c>
      <c r="J15" s="26" t="s">
        <v>36</v>
      </c>
      <c r="K15" s="26" t="s">
        <v>36</v>
      </c>
      <c r="L15" s="26">
        <v>1</v>
      </c>
      <c r="M15" s="26" t="s">
        <v>36</v>
      </c>
      <c r="N15" s="26">
        <v>2</v>
      </c>
      <c r="O15" s="26" t="s">
        <v>36</v>
      </c>
      <c r="P15" s="26" t="s">
        <v>36</v>
      </c>
      <c r="Q15" s="26">
        <v>2</v>
      </c>
      <c r="R15" s="26">
        <v>1</v>
      </c>
      <c r="S15" s="26" t="s">
        <v>36</v>
      </c>
      <c r="T15" s="26" t="s">
        <v>36</v>
      </c>
    </row>
    <row r="16" spans="1:23" ht="35.450000000000003" customHeight="1" x14ac:dyDescent="0.25">
      <c r="A16" s="2">
        <v>6</v>
      </c>
      <c r="B16" s="4">
        <v>170804130010</v>
      </c>
      <c r="C16" s="3">
        <v>29</v>
      </c>
      <c r="D16" s="3"/>
      <c r="E16" s="3">
        <v>25</v>
      </c>
      <c r="F16" s="109"/>
      <c r="G16" s="101" t="s">
        <v>2</v>
      </c>
      <c r="H16" s="59">
        <f>AVERAGE(H11:H15)</f>
        <v>2.6</v>
      </c>
      <c r="I16" s="59">
        <f t="shared" ref="I16:T16" si="0">AVERAGE(I11:I15)</f>
        <v>1.4</v>
      </c>
      <c r="J16" s="59">
        <f t="shared" si="0"/>
        <v>1</v>
      </c>
      <c r="K16" s="59">
        <f t="shared" si="0"/>
        <v>1</v>
      </c>
      <c r="L16" s="59">
        <f t="shared" si="0"/>
        <v>1</v>
      </c>
      <c r="M16" s="59">
        <f t="shared" si="0"/>
        <v>1</v>
      </c>
      <c r="N16" s="59">
        <f t="shared" si="0"/>
        <v>1.6</v>
      </c>
      <c r="O16" s="59">
        <f t="shared" si="0"/>
        <v>1</v>
      </c>
      <c r="P16" s="59">
        <f t="shared" si="0"/>
        <v>1</v>
      </c>
      <c r="Q16" s="59">
        <f t="shared" si="0"/>
        <v>2.2000000000000002</v>
      </c>
      <c r="R16" s="59">
        <f t="shared" si="0"/>
        <v>1.2</v>
      </c>
      <c r="S16" s="59">
        <f t="shared" si="0"/>
        <v>2.5</v>
      </c>
      <c r="T16" s="59">
        <f t="shared" si="0"/>
        <v>1</v>
      </c>
    </row>
    <row r="17" spans="1:22" ht="38.1" customHeight="1" x14ac:dyDescent="0.25">
      <c r="A17" s="2">
        <v>7</v>
      </c>
      <c r="B17" s="4">
        <v>170804130012</v>
      </c>
      <c r="C17" s="3">
        <v>25</v>
      </c>
      <c r="D17" s="3"/>
      <c r="E17" s="3">
        <v>22</v>
      </c>
      <c r="F17" s="3"/>
      <c r="G17" s="102" t="s">
        <v>1</v>
      </c>
      <c r="H17" s="103">
        <f>( 68.93*H16)/100</f>
        <v>1.7921800000000001</v>
      </c>
      <c r="I17" s="103">
        <f t="shared" ref="I17:T17" si="1">( 68.93*I16)/100</f>
        <v>0.9650200000000001</v>
      </c>
      <c r="J17" s="103">
        <f t="shared" si="1"/>
        <v>0.68930000000000002</v>
      </c>
      <c r="K17" s="103">
        <f t="shared" si="1"/>
        <v>0.68930000000000002</v>
      </c>
      <c r="L17" s="103">
        <f t="shared" si="1"/>
        <v>0.68930000000000002</v>
      </c>
      <c r="M17" s="103">
        <f t="shared" si="1"/>
        <v>0.68930000000000002</v>
      </c>
      <c r="N17" s="103">
        <f t="shared" si="1"/>
        <v>1.1028800000000001</v>
      </c>
      <c r="O17" s="103">
        <f t="shared" si="1"/>
        <v>0.68930000000000002</v>
      </c>
      <c r="P17" s="103">
        <f t="shared" si="1"/>
        <v>0.68930000000000002</v>
      </c>
      <c r="Q17" s="103">
        <f t="shared" si="1"/>
        <v>1.5164600000000001</v>
      </c>
      <c r="R17" s="103">
        <f t="shared" si="1"/>
        <v>0.82716000000000012</v>
      </c>
      <c r="S17" s="103">
        <f t="shared" si="1"/>
        <v>1.7232500000000002</v>
      </c>
      <c r="T17" s="103">
        <f t="shared" si="1"/>
        <v>0.68930000000000002</v>
      </c>
    </row>
    <row r="18" spans="1:22" ht="24.95" customHeight="1" x14ac:dyDescent="0.25">
      <c r="A18" s="2">
        <v>8</v>
      </c>
      <c r="B18" s="4">
        <v>170804130017</v>
      </c>
      <c r="C18" s="3">
        <v>21</v>
      </c>
      <c r="D18" s="3"/>
      <c r="E18" s="3">
        <v>18</v>
      </c>
      <c r="F18" s="4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2" ht="41.1" customHeight="1" x14ac:dyDescent="0.25">
      <c r="A19" s="2">
        <v>9</v>
      </c>
      <c r="B19" s="4">
        <v>170804130021</v>
      </c>
      <c r="C19" s="3">
        <v>31</v>
      </c>
      <c r="D19" s="3"/>
      <c r="E19" s="3">
        <v>24</v>
      </c>
      <c r="F19" s="49"/>
    </row>
    <row r="20" spans="1:22" ht="24.95" customHeight="1" x14ac:dyDescent="0.25">
      <c r="A20" s="2">
        <v>10</v>
      </c>
      <c r="B20" s="4">
        <v>170804130022</v>
      </c>
      <c r="C20" s="3">
        <v>19</v>
      </c>
      <c r="D20" s="3"/>
      <c r="E20" s="3">
        <v>18</v>
      </c>
      <c r="F20" s="49"/>
    </row>
    <row r="21" spans="1:22" ht="24.95" customHeight="1" x14ac:dyDescent="0.25">
      <c r="A21" s="2">
        <v>11</v>
      </c>
      <c r="B21" s="4">
        <v>170804130027</v>
      </c>
      <c r="C21" s="3">
        <v>29</v>
      </c>
      <c r="D21" s="3"/>
      <c r="E21" s="3">
        <v>24</v>
      </c>
      <c r="F21" s="49"/>
    </row>
    <row r="22" spans="1:22" ht="24.95" customHeight="1" x14ac:dyDescent="0.25">
      <c r="A22" s="2">
        <v>12</v>
      </c>
      <c r="B22" s="4">
        <v>170804130028</v>
      </c>
      <c r="C22" s="3">
        <v>27</v>
      </c>
      <c r="D22" s="3"/>
      <c r="E22" s="3">
        <v>24</v>
      </c>
      <c r="F22" s="49"/>
      <c r="J22" s="7"/>
      <c r="K22" s="7"/>
    </row>
    <row r="23" spans="1:22" ht="31.5" customHeight="1" x14ac:dyDescent="0.25">
      <c r="A23" s="2">
        <v>13</v>
      </c>
      <c r="B23" s="4">
        <v>170804130031</v>
      </c>
      <c r="C23" s="3">
        <v>27</v>
      </c>
      <c r="D23" s="3"/>
      <c r="E23" s="3">
        <v>22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2" ht="24.95" customHeight="1" x14ac:dyDescent="0.25">
      <c r="A24" s="2">
        <v>14</v>
      </c>
      <c r="B24" s="4">
        <v>170804130032</v>
      </c>
      <c r="C24" s="3">
        <v>25</v>
      </c>
      <c r="D24" s="3"/>
      <c r="E24" s="3">
        <v>19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2" ht="24.95" customHeight="1" x14ac:dyDescent="0.25">
      <c r="A25" s="2">
        <v>15</v>
      </c>
      <c r="B25" s="4">
        <v>170804130033</v>
      </c>
      <c r="C25" s="3">
        <v>22</v>
      </c>
      <c r="D25" s="3"/>
      <c r="E25" s="3">
        <v>23</v>
      </c>
      <c r="F25" s="113"/>
      <c r="H25" s="2"/>
      <c r="N25" s="7"/>
      <c r="O25" s="7"/>
      <c r="P25" s="7"/>
      <c r="Q25" s="7"/>
      <c r="R25" s="7"/>
    </row>
    <row r="26" spans="1:22" ht="24.95" customHeight="1" x14ac:dyDescent="0.25">
      <c r="A26" s="2">
        <v>16</v>
      </c>
      <c r="B26" s="4">
        <v>170804130036</v>
      </c>
      <c r="C26" s="3">
        <v>26</v>
      </c>
      <c r="D26" s="3"/>
      <c r="E26" s="3">
        <v>23</v>
      </c>
      <c r="F26" s="49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3">
        <v>30</v>
      </c>
      <c r="D27" s="3"/>
      <c r="E27" s="3">
        <v>25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3">
        <v>28</v>
      </c>
      <c r="D28" s="3"/>
      <c r="E28" s="3">
        <v>24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3">
        <v>25</v>
      </c>
      <c r="D29" s="3"/>
      <c r="E29" s="3">
        <v>26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3">
        <v>25</v>
      </c>
      <c r="D30" s="3"/>
      <c r="E30" s="3">
        <v>19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3">
        <v>28</v>
      </c>
      <c r="D31" s="3"/>
      <c r="E31" s="3">
        <v>18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3">
        <v>24</v>
      </c>
      <c r="D32" s="3"/>
      <c r="E32" s="3">
        <v>19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26</v>
      </c>
      <c r="D33" s="3"/>
      <c r="E33" s="3">
        <v>26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25</v>
      </c>
      <c r="D34" s="3"/>
      <c r="E34" s="3">
        <v>15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170804130054</v>
      </c>
      <c r="C35" s="3">
        <v>27</v>
      </c>
      <c r="D35" s="3"/>
      <c r="E35" s="3">
        <v>24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26</v>
      </c>
      <c r="B36" s="4">
        <v>170804130056</v>
      </c>
      <c r="C36" s="3">
        <v>30</v>
      </c>
      <c r="D36" s="3"/>
      <c r="E36" s="3">
        <v>27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</row>
    <row r="37" spans="1:23" ht="24.95" customHeight="1" x14ac:dyDescent="0.25">
      <c r="A37" s="2">
        <v>27</v>
      </c>
      <c r="B37" s="4">
        <v>170804130057</v>
      </c>
      <c r="C37" s="3">
        <v>28</v>
      </c>
      <c r="D37" s="3"/>
      <c r="E37" s="3">
        <v>25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</row>
    <row r="38" spans="1:23" ht="24.95" customHeight="1" x14ac:dyDescent="0.25">
      <c r="A38" s="2">
        <v>28</v>
      </c>
      <c r="B38" s="4">
        <v>170804130058</v>
      </c>
      <c r="C38" s="3">
        <v>29</v>
      </c>
      <c r="D38" s="3"/>
      <c r="E38" s="3">
        <v>22</v>
      </c>
      <c r="F38" s="49"/>
    </row>
    <row r="39" spans="1:23" ht="24.95" customHeight="1" x14ac:dyDescent="0.25">
      <c r="A39" s="2">
        <v>29</v>
      </c>
      <c r="B39" s="4">
        <v>170804130059</v>
      </c>
      <c r="C39" s="3">
        <v>27</v>
      </c>
      <c r="D39" s="3"/>
      <c r="E39" s="3">
        <v>16</v>
      </c>
      <c r="F39" s="49"/>
    </row>
    <row r="40" spans="1:23" ht="24.95" customHeight="1" x14ac:dyDescent="0.25">
      <c r="A40" s="2">
        <v>30</v>
      </c>
      <c r="B40" s="4">
        <v>170804130060</v>
      </c>
      <c r="C40" s="3">
        <v>30</v>
      </c>
      <c r="D40" s="3"/>
      <c r="E40" s="3">
        <v>25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28</v>
      </c>
      <c r="D41" s="3"/>
      <c r="E41" s="3">
        <v>21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28</v>
      </c>
      <c r="D42" s="3"/>
      <c r="E42" s="3">
        <v>22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28</v>
      </c>
      <c r="D43" s="3"/>
      <c r="E43" s="3">
        <v>24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27</v>
      </c>
      <c r="D44" s="3"/>
      <c r="E44" s="3">
        <v>23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27</v>
      </c>
      <c r="D45" s="3"/>
      <c r="E45" s="3">
        <v>24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28</v>
      </c>
      <c r="D46" s="3"/>
      <c r="E46" s="3">
        <v>28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33</v>
      </c>
      <c r="D47" s="3"/>
      <c r="E47" s="3">
        <v>28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32</v>
      </c>
      <c r="D48" s="3"/>
      <c r="E48" s="3">
        <v>29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28</v>
      </c>
      <c r="D49" s="3"/>
      <c r="E49" s="3">
        <v>26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170804130075</v>
      </c>
      <c r="C50" s="3">
        <v>27</v>
      </c>
      <c r="D50" s="3"/>
      <c r="E50" s="3">
        <v>24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41</v>
      </c>
      <c r="B51" s="4">
        <v>170804130076</v>
      </c>
      <c r="C51" s="3">
        <v>28</v>
      </c>
      <c r="D51" s="3"/>
      <c r="E51" s="3">
        <v>23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42</v>
      </c>
      <c r="B52" s="4">
        <v>170804130077</v>
      </c>
      <c r="C52" s="3">
        <v>32</v>
      </c>
      <c r="D52" s="3"/>
      <c r="E52" s="3">
        <v>23</v>
      </c>
      <c r="F52" s="113"/>
    </row>
    <row r="53" spans="1:22" ht="24.95" customHeight="1" x14ac:dyDescent="0.25">
      <c r="A53" s="2">
        <v>43</v>
      </c>
      <c r="B53" s="4">
        <v>170804130078</v>
      </c>
      <c r="C53" s="3">
        <v>28</v>
      </c>
      <c r="D53" s="3"/>
      <c r="E53" s="3">
        <v>23</v>
      </c>
      <c r="F53" s="113"/>
    </row>
    <row r="54" spans="1:22" ht="24.95" customHeight="1" x14ac:dyDescent="0.25">
      <c r="A54" s="2">
        <v>44</v>
      </c>
      <c r="B54" s="4">
        <v>170804130079</v>
      </c>
      <c r="C54" s="3">
        <v>28</v>
      </c>
      <c r="D54" s="3"/>
      <c r="E54" s="3">
        <v>26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25</v>
      </c>
      <c r="D55" s="3"/>
      <c r="E55" s="3">
        <v>19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26</v>
      </c>
      <c r="D56" s="3"/>
      <c r="E56" s="3">
        <v>22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25</v>
      </c>
      <c r="D57" s="3"/>
      <c r="E57" s="3">
        <v>22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28</v>
      </c>
      <c r="D58" s="3"/>
      <c r="E58" s="3">
        <v>28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25</v>
      </c>
      <c r="D59" s="3"/>
      <c r="E59" s="3">
        <v>22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25</v>
      </c>
      <c r="D60" s="3"/>
      <c r="E60" s="3">
        <v>24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32</v>
      </c>
      <c r="D61" s="3"/>
      <c r="E61" s="3">
        <v>28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29</v>
      </c>
      <c r="D62" s="3"/>
      <c r="E62" s="3">
        <v>24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28</v>
      </c>
      <c r="D63" s="3"/>
      <c r="E63" s="3">
        <v>25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170804130091</v>
      </c>
      <c r="C64" s="3">
        <v>32</v>
      </c>
      <c r="D64" s="3"/>
      <c r="E64" s="3">
        <v>28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6" ht="24.95" customHeight="1" x14ac:dyDescent="0.25">
      <c r="A65" s="2">
        <v>55</v>
      </c>
      <c r="B65" s="4">
        <v>170804130092</v>
      </c>
      <c r="C65" s="3">
        <v>32</v>
      </c>
      <c r="D65" s="3"/>
      <c r="E65" s="3">
        <v>30</v>
      </c>
      <c r="F65" s="49"/>
    </row>
    <row r="66" spans="1:6" ht="24.95" customHeight="1" x14ac:dyDescent="0.25">
      <c r="A66" s="2">
        <v>56</v>
      </c>
      <c r="B66" s="4">
        <v>170804130093</v>
      </c>
      <c r="C66" s="3">
        <v>27</v>
      </c>
      <c r="D66" s="3"/>
      <c r="E66" s="3">
        <v>9</v>
      </c>
      <c r="F66" s="49"/>
    </row>
    <row r="67" spans="1:6" ht="24.95" customHeight="1" x14ac:dyDescent="0.25">
      <c r="A67" s="2">
        <v>57</v>
      </c>
      <c r="B67" s="4">
        <v>170804130094</v>
      </c>
      <c r="C67" s="3">
        <v>25</v>
      </c>
      <c r="D67" s="3"/>
      <c r="E67" s="3">
        <v>19</v>
      </c>
      <c r="F67" s="49"/>
    </row>
    <row r="68" spans="1:6" ht="24.95" customHeight="1" x14ac:dyDescent="0.25">
      <c r="A68" s="2">
        <v>58</v>
      </c>
      <c r="B68" s="4">
        <v>170804130096</v>
      </c>
      <c r="C68" s="3">
        <v>27</v>
      </c>
      <c r="D68" s="3"/>
      <c r="E68" s="3">
        <v>20</v>
      </c>
      <c r="F68" s="49"/>
    </row>
    <row r="69" spans="1:6" ht="24.95" customHeight="1" x14ac:dyDescent="0.25">
      <c r="A69" s="2">
        <v>59</v>
      </c>
      <c r="B69" s="4">
        <v>170804130097</v>
      </c>
      <c r="C69" s="3">
        <v>30</v>
      </c>
      <c r="D69" s="3"/>
      <c r="E69" s="3">
        <v>28</v>
      </c>
      <c r="F69" s="49"/>
    </row>
    <row r="70" spans="1:6" ht="24.95" customHeight="1" x14ac:dyDescent="0.25">
      <c r="A70" s="2">
        <v>60</v>
      </c>
      <c r="B70" s="4">
        <v>170804130099</v>
      </c>
      <c r="C70" s="3">
        <v>26</v>
      </c>
      <c r="D70" s="3"/>
      <c r="E70" s="3">
        <v>19</v>
      </c>
      <c r="F70" s="49"/>
    </row>
    <row r="71" spans="1:6" ht="24.95" customHeight="1" x14ac:dyDescent="0.25">
      <c r="A71" s="2">
        <v>61</v>
      </c>
      <c r="B71" s="4">
        <v>170804130101</v>
      </c>
      <c r="C71" s="3">
        <v>29</v>
      </c>
      <c r="D71" s="3"/>
      <c r="E71" s="3">
        <v>25</v>
      </c>
      <c r="F71" s="49"/>
    </row>
    <row r="72" spans="1:6" ht="24.95" customHeight="1" x14ac:dyDescent="0.25">
      <c r="A72" s="2">
        <v>62</v>
      </c>
      <c r="B72" s="4">
        <v>170804130102</v>
      </c>
      <c r="C72" s="3">
        <v>28</v>
      </c>
      <c r="D72" s="3"/>
      <c r="E72" s="3">
        <v>21</v>
      </c>
      <c r="F72" s="49"/>
    </row>
    <row r="73" spans="1:6" ht="24.95" customHeight="1" x14ac:dyDescent="0.25">
      <c r="A73" s="2">
        <v>63</v>
      </c>
      <c r="B73" s="4">
        <v>170804130103</v>
      </c>
      <c r="C73" s="3">
        <v>25</v>
      </c>
      <c r="D73" s="3"/>
      <c r="E73" s="3">
        <v>23</v>
      </c>
      <c r="F73" s="49"/>
    </row>
    <row r="74" spans="1:6" ht="24.95" customHeight="1" x14ac:dyDescent="0.25">
      <c r="A74" s="2">
        <v>64</v>
      </c>
      <c r="B74" s="4">
        <v>170804130104</v>
      </c>
      <c r="C74" s="3">
        <v>25</v>
      </c>
      <c r="D74" s="3"/>
      <c r="E74" s="3">
        <v>19</v>
      </c>
      <c r="F74" s="49"/>
    </row>
    <row r="75" spans="1:6" ht="24.95" customHeight="1" x14ac:dyDescent="0.25">
      <c r="A75" s="2">
        <v>65</v>
      </c>
      <c r="B75" s="4">
        <v>170804130105</v>
      </c>
      <c r="C75" s="3">
        <v>33</v>
      </c>
      <c r="D75" s="3"/>
      <c r="E75" s="3">
        <v>29</v>
      </c>
      <c r="F75" s="49"/>
    </row>
    <row r="76" spans="1:6" ht="24.95" customHeight="1" x14ac:dyDescent="0.25">
      <c r="A76" s="2">
        <v>66</v>
      </c>
      <c r="B76" s="4">
        <v>170804130106</v>
      </c>
      <c r="C76" s="3">
        <v>30</v>
      </c>
      <c r="D76" s="3"/>
      <c r="E76" s="3">
        <v>28</v>
      </c>
      <c r="F76" s="49"/>
    </row>
    <row r="77" spans="1:6" ht="24.95" customHeight="1" x14ac:dyDescent="0.25">
      <c r="A77" s="2">
        <v>67</v>
      </c>
      <c r="B77" s="4">
        <v>170804130107</v>
      </c>
      <c r="C77" s="3">
        <v>28</v>
      </c>
      <c r="D77" s="3"/>
      <c r="E77" s="3">
        <v>24</v>
      </c>
      <c r="F77" s="49"/>
    </row>
    <row r="78" spans="1:6" ht="24.95" customHeight="1" x14ac:dyDescent="0.25">
      <c r="A78" s="2">
        <v>68</v>
      </c>
      <c r="B78" s="4">
        <v>170804130108</v>
      </c>
      <c r="C78" s="3">
        <v>22</v>
      </c>
      <c r="D78" s="3"/>
      <c r="E78" s="3">
        <v>18</v>
      </c>
      <c r="F78" s="49"/>
    </row>
    <row r="79" spans="1:6" ht="24.95" customHeight="1" x14ac:dyDescent="0.25">
      <c r="A79" s="2">
        <v>69</v>
      </c>
      <c r="B79" s="4">
        <v>170804130109</v>
      </c>
      <c r="C79" s="3">
        <v>23</v>
      </c>
      <c r="D79" s="3"/>
      <c r="E79" s="3">
        <v>22</v>
      </c>
      <c r="F79" s="49"/>
    </row>
    <row r="80" spans="1:6" ht="24.95" customHeight="1" x14ac:dyDescent="0.25">
      <c r="A80" s="2">
        <v>70</v>
      </c>
      <c r="B80" s="4">
        <v>170804130110</v>
      </c>
      <c r="C80" s="3">
        <v>25</v>
      </c>
      <c r="D80" s="3"/>
      <c r="E80" s="3">
        <v>25</v>
      </c>
      <c r="F80" s="113"/>
    </row>
    <row r="81" spans="1:23" ht="24.95" customHeight="1" x14ac:dyDescent="0.25">
      <c r="A81" s="2">
        <v>71</v>
      </c>
      <c r="B81" s="4">
        <v>170804130112</v>
      </c>
      <c r="C81" s="3">
        <v>30</v>
      </c>
      <c r="D81" s="3"/>
      <c r="E81" s="3">
        <v>28</v>
      </c>
      <c r="F81" s="113"/>
      <c r="G81" s="5"/>
    </row>
    <row r="82" spans="1:23" ht="24.95" customHeight="1" x14ac:dyDescent="0.25">
      <c r="A82" s="2">
        <v>72</v>
      </c>
      <c r="B82" s="4">
        <v>170804130113</v>
      </c>
      <c r="C82" s="3">
        <v>32</v>
      </c>
      <c r="D82" s="3"/>
      <c r="E82" s="3">
        <v>30</v>
      </c>
      <c r="F82" s="49"/>
      <c r="G82" s="5"/>
      <c r="H82"/>
      <c r="I82"/>
    </row>
    <row r="83" spans="1:23" ht="24.95" customHeight="1" x14ac:dyDescent="0.25">
      <c r="A83" s="2">
        <v>73</v>
      </c>
      <c r="B83" s="4">
        <v>170804130117</v>
      </c>
      <c r="C83" s="3">
        <v>27</v>
      </c>
      <c r="D83" s="3"/>
      <c r="E83" s="3">
        <v>22</v>
      </c>
      <c r="F83" s="5"/>
      <c r="G83" s="5"/>
      <c r="H83"/>
      <c r="I83"/>
    </row>
    <row r="84" spans="1:23" ht="24.95" customHeight="1" x14ac:dyDescent="0.25">
      <c r="A84" s="2">
        <v>74</v>
      </c>
      <c r="B84" s="4">
        <v>170804130118</v>
      </c>
      <c r="C84" s="3">
        <v>33</v>
      </c>
      <c r="D84" s="3"/>
      <c r="E84" s="3">
        <v>29</v>
      </c>
      <c r="F84" s="115"/>
      <c r="G84" s="5"/>
      <c r="H84"/>
      <c r="I84"/>
    </row>
    <row r="85" spans="1:23" x14ac:dyDescent="0.25">
      <c r="A85" s="2">
        <v>75</v>
      </c>
      <c r="B85" s="4">
        <v>170804130119</v>
      </c>
      <c r="C85" s="3">
        <v>25</v>
      </c>
      <c r="D85" s="3"/>
      <c r="E85" s="3">
        <v>23</v>
      </c>
      <c r="F85" s="5"/>
      <c r="G85" s="5"/>
      <c r="H85"/>
      <c r="I85"/>
    </row>
    <row r="86" spans="1:23" s="6" customFormat="1" ht="15.75" x14ac:dyDescent="0.25">
      <c r="A86" s="2">
        <v>76</v>
      </c>
      <c r="B86" s="4">
        <v>170804130120</v>
      </c>
      <c r="C86" s="3">
        <v>28</v>
      </c>
      <c r="D86" s="3"/>
      <c r="E86" s="3">
        <v>22</v>
      </c>
      <c r="F86" s="116"/>
      <c r="G86" s="5"/>
      <c r="H86"/>
      <c r="I8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x14ac:dyDescent="0.25">
      <c r="A87" s="2">
        <v>77</v>
      </c>
      <c r="B87" s="4">
        <v>170804130123</v>
      </c>
      <c r="C87" s="3">
        <v>22</v>
      </c>
      <c r="D87" s="3"/>
      <c r="E87" s="3">
        <v>18</v>
      </c>
      <c r="F87" s="5"/>
      <c r="G87" s="5"/>
      <c r="H87"/>
      <c r="I87"/>
      <c r="W87" s="6"/>
    </row>
    <row r="88" spans="1:23" ht="15.75" x14ac:dyDescent="0.25">
      <c r="A88" s="2">
        <v>78</v>
      </c>
      <c r="B88" s="4">
        <v>170804130124</v>
      </c>
      <c r="C88" s="3">
        <v>31</v>
      </c>
      <c r="D88" s="3"/>
      <c r="E88" s="3">
        <v>26</v>
      </c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3" x14ac:dyDescent="0.25">
      <c r="A89" s="2">
        <v>79</v>
      </c>
      <c r="B89" s="4">
        <v>170804130125</v>
      </c>
      <c r="C89" s="3">
        <v>32</v>
      </c>
      <c r="D89" s="3"/>
      <c r="E89" s="3">
        <v>29</v>
      </c>
      <c r="F89" s="5"/>
      <c r="G89" s="5"/>
      <c r="H89"/>
      <c r="I89"/>
    </row>
    <row r="90" spans="1:23" x14ac:dyDescent="0.25">
      <c r="A90" s="2">
        <v>80</v>
      </c>
      <c r="B90" s="4">
        <v>170804130126</v>
      </c>
      <c r="C90" s="3">
        <v>25</v>
      </c>
      <c r="D90" s="3"/>
      <c r="E90" s="3">
        <v>21</v>
      </c>
      <c r="F90" s="5"/>
      <c r="G90" s="5"/>
      <c r="H90"/>
      <c r="I90"/>
    </row>
    <row r="91" spans="1:23" x14ac:dyDescent="0.25">
      <c r="A91" s="2">
        <v>81</v>
      </c>
      <c r="B91" s="4">
        <v>170804130127</v>
      </c>
      <c r="C91" s="3">
        <v>30</v>
      </c>
      <c r="D91" s="3"/>
      <c r="E91" s="3">
        <v>29</v>
      </c>
      <c r="F91" s="5"/>
      <c r="G91" s="5"/>
      <c r="H91"/>
      <c r="I91"/>
    </row>
    <row r="92" spans="1:23" x14ac:dyDescent="0.25">
      <c r="A92" s="2">
        <v>82</v>
      </c>
      <c r="B92" s="4">
        <v>170804130128</v>
      </c>
      <c r="C92" s="3">
        <v>25</v>
      </c>
      <c r="D92" s="3"/>
      <c r="E92" s="3">
        <v>25</v>
      </c>
      <c r="F92" s="5"/>
      <c r="G92" s="5"/>
      <c r="H92"/>
      <c r="I92"/>
    </row>
    <row r="93" spans="1:23" s="6" customFormat="1" ht="15.75" x14ac:dyDescent="0.25">
      <c r="A93" s="2">
        <v>83</v>
      </c>
      <c r="B93" s="4">
        <v>170804130131</v>
      </c>
      <c r="C93" s="3">
        <v>24</v>
      </c>
      <c r="D93" s="3"/>
      <c r="E93" s="3">
        <v>21</v>
      </c>
      <c r="F93" s="5"/>
      <c r="G93" s="5"/>
      <c r="H93"/>
      <c r="I9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x14ac:dyDescent="0.25">
      <c r="A94" s="2">
        <v>84</v>
      </c>
      <c r="B94" s="4">
        <v>170804130132</v>
      </c>
      <c r="C94" s="3">
        <v>28</v>
      </c>
      <c r="D94" s="3"/>
      <c r="E94" s="3">
        <v>26</v>
      </c>
      <c r="F94" s="5"/>
      <c r="G94" s="5"/>
      <c r="H94"/>
      <c r="I94"/>
      <c r="W94" s="6"/>
    </row>
    <row r="95" spans="1:23" ht="15.75" x14ac:dyDescent="0.25">
      <c r="A95" s="2">
        <v>85</v>
      </c>
      <c r="B95" s="4">
        <v>170804130133</v>
      </c>
      <c r="C95" s="3">
        <v>27</v>
      </c>
      <c r="D95" s="3"/>
      <c r="E95" s="3">
        <v>25</v>
      </c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3" x14ac:dyDescent="0.25">
      <c r="A96" s="2">
        <v>86</v>
      </c>
      <c r="B96" s="4">
        <v>170804130134</v>
      </c>
      <c r="C96" s="3">
        <v>28</v>
      </c>
      <c r="D96" s="3"/>
      <c r="E96" s="3">
        <v>21</v>
      </c>
      <c r="F96" s="5"/>
      <c r="G96" s="5"/>
      <c r="H96"/>
      <c r="I96"/>
    </row>
    <row r="97" spans="1:23" x14ac:dyDescent="0.25">
      <c r="A97" s="2">
        <v>87</v>
      </c>
      <c r="B97" s="4">
        <v>170804130135</v>
      </c>
      <c r="C97" s="3">
        <v>31</v>
      </c>
      <c r="D97" s="3"/>
      <c r="E97" s="3">
        <v>25</v>
      </c>
      <c r="F97" s="5"/>
      <c r="G97" s="5"/>
      <c r="H97"/>
      <c r="I97"/>
    </row>
    <row r="98" spans="1:23" x14ac:dyDescent="0.25">
      <c r="A98" s="2">
        <v>88</v>
      </c>
      <c r="B98" s="4">
        <v>170804130136</v>
      </c>
      <c r="C98" s="3">
        <v>34</v>
      </c>
      <c r="D98" s="3"/>
      <c r="E98" s="3">
        <v>29</v>
      </c>
      <c r="F98" s="5"/>
      <c r="G98" s="5"/>
      <c r="H98"/>
      <c r="I98"/>
    </row>
    <row r="99" spans="1:23" x14ac:dyDescent="0.25">
      <c r="A99" s="2">
        <v>89</v>
      </c>
      <c r="B99" s="4">
        <v>170804130137</v>
      </c>
      <c r="C99" s="3">
        <v>33</v>
      </c>
      <c r="D99" s="3"/>
      <c r="E99" s="3">
        <v>29</v>
      </c>
      <c r="F99" s="5"/>
      <c r="G99" s="5"/>
      <c r="H99"/>
      <c r="I99"/>
    </row>
    <row r="100" spans="1:23" x14ac:dyDescent="0.25">
      <c r="A100" s="2">
        <v>90</v>
      </c>
      <c r="B100" s="4">
        <v>170804130139</v>
      </c>
      <c r="C100" s="3">
        <v>30</v>
      </c>
      <c r="D100" s="3"/>
      <c r="E100" s="3">
        <v>22</v>
      </c>
      <c r="F100" s="5"/>
      <c r="G100" s="5"/>
      <c r="H100"/>
      <c r="I100"/>
    </row>
    <row r="101" spans="1:23" s="6" customFormat="1" ht="15.75" x14ac:dyDescent="0.25">
      <c r="A101" s="2">
        <v>91</v>
      </c>
      <c r="B101" s="4">
        <v>170804130140</v>
      </c>
      <c r="C101" s="3">
        <v>32</v>
      </c>
      <c r="D101" s="3"/>
      <c r="E101" s="3">
        <v>28</v>
      </c>
      <c r="F101" s="5"/>
      <c r="G101" s="5"/>
      <c r="H101"/>
      <c r="I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x14ac:dyDescent="0.25">
      <c r="A102" s="2">
        <v>92</v>
      </c>
      <c r="B102" s="4">
        <v>170804130142</v>
      </c>
      <c r="C102" s="3">
        <v>25</v>
      </c>
      <c r="D102" s="3"/>
      <c r="E102" s="3">
        <v>21</v>
      </c>
      <c r="F102" s="5"/>
      <c r="G102" s="5"/>
      <c r="H102"/>
      <c r="I102"/>
      <c r="W102" s="6"/>
    </row>
    <row r="103" spans="1:23" ht="15.75" x14ac:dyDescent="0.25">
      <c r="A103" s="2">
        <v>93</v>
      </c>
      <c r="B103" s="4">
        <v>170804130143</v>
      </c>
      <c r="C103" s="3">
        <v>31</v>
      </c>
      <c r="D103" s="3"/>
      <c r="E103" s="3">
        <v>27</v>
      </c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3" x14ac:dyDescent="0.25">
      <c r="A104" s="2">
        <v>94</v>
      </c>
      <c r="B104" s="4">
        <v>170804130144</v>
      </c>
      <c r="C104" s="3">
        <v>28</v>
      </c>
      <c r="D104" s="3"/>
      <c r="E104" s="3">
        <v>26</v>
      </c>
      <c r="G104" s="5"/>
      <c r="H104"/>
      <c r="I104"/>
    </row>
    <row r="105" spans="1:23" x14ac:dyDescent="0.25">
      <c r="A105" s="2">
        <v>95</v>
      </c>
      <c r="B105" s="4">
        <v>170804130145</v>
      </c>
      <c r="C105" s="3">
        <v>33</v>
      </c>
      <c r="D105" s="3"/>
      <c r="E105" s="3">
        <v>27</v>
      </c>
      <c r="G105" s="5"/>
      <c r="H105"/>
      <c r="I105"/>
    </row>
    <row r="106" spans="1:23" x14ac:dyDescent="0.25">
      <c r="A106" s="2">
        <v>96</v>
      </c>
      <c r="B106" s="4">
        <v>170804130146</v>
      </c>
      <c r="C106" s="3">
        <v>19</v>
      </c>
      <c r="D106" s="3"/>
      <c r="E106" s="3">
        <v>20</v>
      </c>
      <c r="H106"/>
      <c r="I106"/>
    </row>
    <row r="107" spans="1:23" x14ac:dyDescent="0.25">
      <c r="A107" s="2">
        <v>97</v>
      </c>
      <c r="B107" s="4">
        <v>170804130147</v>
      </c>
      <c r="C107" s="3">
        <v>21</v>
      </c>
      <c r="D107" s="3"/>
      <c r="E107" s="3">
        <v>19</v>
      </c>
    </row>
    <row r="108" spans="1:23" x14ac:dyDescent="0.25">
      <c r="A108" s="2">
        <v>98</v>
      </c>
      <c r="B108" s="4">
        <v>170804130148</v>
      </c>
      <c r="C108" s="3">
        <v>28</v>
      </c>
      <c r="D108" s="3"/>
      <c r="E108" s="3">
        <v>29</v>
      </c>
    </row>
    <row r="109" spans="1:23" x14ac:dyDescent="0.25">
      <c r="A109" s="2">
        <v>99</v>
      </c>
      <c r="B109" s="4">
        <v>170804130149</v>
      </c>
      <c r="C109" s="3">
        <v>26</v>
      </c>
      <c r="D109" s="3"/>
      <c r="E109" s="3">
        <v>22</v>
      </c>
    </row>
    <row r="110" spans="1:23" x14ac:dyDescent="0.25">
      <c r="A110" s="2">
        <v>100</v>
      </c>
      <c r="B110" s="4">
        <v>170804130150</v>
      </c>
      <c r="C110" s="3">
        <v>34</v>
      </c>
      <c r="D110" s="3"/>
      <c r="E110" s="3">
        <v>30</v>
      </c>
    </row>
    <row r="111" spans="1:23" x14ac:dyDescent="0.25">
      <c r="A111" s="2">
        <v>101</v>
      </c>
      <c r="B111" s="4">
        <v>170804130151</v>
      </c>
      <c r="C111" s="3">
        <v>32</v>
      </c>
      <c r="D111" s="3"/>
      <c r="E111" s="3">
        <v>28</v>
      </c>
    </row>
    <row r="112" spans="1:23" x14ac:dyDescent="0.25">
      <c r="A112" s="2">
        <v>102</v>
      </c>
      <c r="B112" s="4">
        <v>170804130152</v>
      </c>
      <c r="C112" s="3">
        <v>25</v>
      </c>
      <c r="D112" s="3"/>
      <c r="E112" s="3">
        <v>22</v>
      </c>
    </row>
    <row r="113" spans="1:5" x14ac:dyDescent="0.25">
      <c r="A113" s="2">
        <v>103</v>
      </c>
      <c r="B113" s="4">
        <v>170804130154</v>
      </c>
      <c r="C113" s="3">
        <v>26</v>
      </c>
      <c r="D113" s="3"/>
      <c r="E113" s="3">
        <v>19</v>
      </c>
    </row>
    <row r="114" spans="1:5" x14ac:dyDescent="0.25">
      <c r="A114" s="2">
        <v>104</v>
      </c>
      <c r="B114" s="4">
        <v>170804130155</v>
      </c>
      <c r="C114" s="3">
        <v>22</v>
      </c>
      <c r="D114" s="3"/>
      <c r="E114" s="3">
        <v>18</v>
      </c>
    </row>
    <row r="115" spans="1:5" x14ac:dyDescent="0.25">
      <c r="A115" s="2">
        <v>105</v>
      </c>
      <c r="B115" s="4">
        <v>170804130157</v>
      </c>
      <c r="C115" s="3">
        <v>26</v>
      </c>
      <c r="D115" s="3"/>
      <c r="E115" s="3">
        <v>24</v>
      </c>
    </row>
    <row r="116" spans="1:5" x14ac:dyDescent="0.25">
      <c r="A116" s="2">
        <v>106</v>
      </c>
      <c r="B116" s="4">
        <v>170804130158</v>
      </c>
      <c r="C116" s="3">
        <v>32</v>
      </c>
      <c r="D116" s="3"/>
      <c r="E116" s="3">
        <v>29</v>
      </c>
    </row>
    <row r="117" spans="1:5" x14ac:dyDescent="0.25">
      <c r="A117" s="2">
        <v>107</v>
      </c>
      <c r="B117" s="4">
        <v>170804130159</v>
      </c>
      <c r="C117" s="3">
        <v>28</v>
      </c>
      <c r="D117" s="3"/>
      <c r="E117" s="3">
        <v>25</v>
      </c>
    </row>
    <row r="118" spans="1:5" x14ac:dyDescent="0.25">
      <c r="A118" s="2">
        <v>108</v>
      </c>
      <c r="B118" s="4">
        <v>170804130160</v>
      </c>
      <c r="C118" s="3">
        <v>33</v>
      </c>
      <c r="D118" s="3"/>
      <c r="E118" s="3">
        <v>26</v>
      </c>
    </row>
    <row r="119" spans="1:5" x14ac:dyDescent="0.25">
      <c r="A119" s="2">
        <v>109</v>
      </c>
      <c r="B119" s="4">
        <v>170804130161</v>
      </c>
      <c r="C119" s="3">
        <v>31</v>
      </c>
      <c r="D119" s="3"/>
      <c r="E119" s="3">
        <v>12</v>
      </c>
    </row>
    <row r="120" spans="1:5" x14ac:dyDescent="0.25">
      <c r="A120" s="2">
        <v>110</v>
      </c>
      <c r="B120" s="4">
        <v>170804130162</v>
      </c>
      <c r="C120" s="3">
        <v>34</v>
      </c>
      <c r="D120" s="3"/>
      <c r="E120" s="3">
        <v>31</v>
      </c>
    </row>
    <row r="121" spans="1:5" x14ac:dyDescent="0.25">
      <c r="A121" s="2">
        <v>111</v>
      </c>
      <c r="B121" s="4">
        <v>170804130163</v>
      </c>
      <c r="C121" s="3">
        <v>29</v>
      </c>
      <c r="D121" s="3"/>
      <c r="E121" s="3">
        <v>23</v>
      </c>
    </row>
    <row r="122" spans="1:5" x14ac:dyDescent="0.25">
      <c r="A122" s="2">
        <v>112</v>
      </c>
      <c r="B122" s="4">
        <v>170804130166</v>
      </c>
      <c r="C122" s="3">
        <v>31</v>
      </c>
      <c r="D122" s="3"/>
      <c r="E122" s="3">
        <v>26</v>
      </c>
    </row>
    <row r="123" spans="1:5" x14ac:dyDescent="0.25">
      <c r="A123" s="2">
        <v>113</v>
      </c>
      <c r="B123" s="4">
        <v>170804130167</v>
      </c>
      <c r="C123" s="3">
        <v>30</v>
      </c>
      <c r="D123" s="3"/>
      <c r="E123" s="3">
        <v>25</v>
      </c>
    </row>
    <row r="124" spans="1:5" x14ac:dyDescent="0.25">
      <c r="A124" s="2">
        <v>114</v>
      </c>
      <c r="B124" s="4">
        <v>170804130168</v>
      </c>
      <c r="C124" s="3">
        <v>26</v>
      </c>
      <c r="D124" s="3"/>
      <c r="E124" s="3">
        <v>17</v>
      </c>
    </row>
    <row r="125" spans="1:5" x14ac:dyDescent="0.25">
      <c r="A125" s="2">
        <v>115</v>
      </c>
      <c r="B125" s="4">
        <v>170804130169</v>
      </c>
      <c r="C125" s="3">
        <v>28</v>
      </c>
      <c r="D125" s="3"/>
      <c r="E125" s="3">
        <v>22</v>
      </c>
    </row>
    <row r="126" spans="1:5" x14ac:dyDescent="0.25">
      <c r="A126" s="2">
        <v>116</v>
      </c>
      <c r="B126" s="4">
        <v>170804130171</v>
      </c>
      <c r="C126" s="3">
        <v>32</v>
      </c>
      <c r="D126" s="3"/>
      <c r="E126" s="3">
        <v>29</v>
      </c>
    </row>
    <row r="127" spans="1:5" x14ac:dyDescent="0.25">
      <c r="A127" s="2">
        <v>117</v>
      </c>
      <c r="B127" s="4">
        <v>170804130172</v>
      </c>
      <c r="C127" s="3">
        <v>34</v>
      </c>
      <c r="D127" s="3"/>
      <c r="E127" s="3">
        <v>31</v>
      </c>
    </row>
    <row r="128" spans="1:5" x14ac:dyDescent="0.25">
      <c r="A128" s="2">
        <v>118</v>
      </c>
      <c r="B128" s="4">
        <v>170804130173</v>
      </c>
      <c r="C128" s="3">
        <v>25</v>
      </c>
      <c r="D128" s="3"/>
      <c r="E128" s="3">
        <v>18</v>
      </c>
    </row>
    <row r="129" spans="1:5" x14ac:dyDescent="0.25">
      <c r="A129" s="2">
        <v>119</v>
      </c>
      <c r="B129" s="4">
        <v>170804130174</v>
      </c>
      <c r="C129" s="3">
        <v>19</v>
      </c>
      <c r="D129" s="3"/>
      <c r="E129" s="3">
        <v>18</v>
      </c>
    </row>
    <row r="130" spans="1:5" x14ac:dyDescent="0.25">
      <c r="A130" s="2">
        <v>120</v>
      </c>
      <c r="B130" s="4">
        <v>170804130176</v>
      </c>
      <c r="C130" s="3">
        <v>30</v>
      </c>
      <c r="D130" s="3"/>
      <c r="E130" s="3">
        <v>26</v>
      </c>
    </row>
    <row r="131" spans="1:5" x14ac:dyDescent="0.25">
      <c r="A131" s="2">
        <v>121</v>
      </c>
      <c r="B131" s="4">
        <v>170804130177</v>
      </c>
      <c r="C131" s="3">
        <v>28</v>
      </c>
      <c r="D131" s="3"/>
      <c r="E131" s="3">
        <v>19</v>
      </c>
    </row>
    <row r="132" spans="1:5" x14ac:dyDescent="0.25">
      <c r="A132" s="2">
        <v>122</v>
      </c>
      <c r="B132" s="4">
        <v>170804130178</v>
      </c>
      <c r="C132" s="3">
        <v>27</v>
      </c>
      <c r="D132" s="3"/>
      <c r="E132" s="3">
        <v>26</v>
      </c>
    </row>
    <row r="133" spans="1:5" x14ac:dyDescent="0.25">
      <c r="A133" s="2">
        <v>123</v>
      </c>
      <c r="B133" s="4">
        <v>170804130179</v>
      </c>
      <c r="C133" s="3">
        <v>28</v>
      </c>
      <c r="D133" s="3"/>
      <c r="E133" s="3">
        <v>26</v>
      </c>
    </row>
    <row r="134" spans="1:5" x14ac:dyDescent="0.25">
      <c r="A134" s="2">
        <v>124</v>
      </c>
      <c r="B134" s="4">
        <v>170804130180</v>
      </c>
      <c r="C134" s="3">
        <v>28</v>
      </c>
      <c r="D134" s="3"/>
      <c r="E134" s="3">
        <v>28</v>
      </c>
    </row>
    <row r="135" spans="1:5" x14ac:dyDescent="0.25">
      <c r="A135" s="2">
        <v>125</v>
      </c>
      <c r="B135" s="4">
        <v>170804130181</v>
      </c>
      <c r="C135" s="3">
        <v>21</v>
      </c>
      <c r="D135" s="3"/>
      <c r="E135" s="3">
        <v>19</v>
      </c>
    </row>
    <row r="136" spans="1:5" x14ac:dyDescent="0.25">
      <c r="A136" s="2">
        <v>126</v>
      </c>
      <c r="B136" s="4">
        <v>170804130183</v>
      </c>
      <c r="C136" s="3">
        <v>28</v>
      </c>
      <c r="D136" s="3"/>
      <c r="E136" s="3">
        <v>25</v>
      </c>
    </row>
    <row r="137" spans="1:5" x14ac:dyDescent="0.25">
      <c r="A137" s="2">
        <v>127</v>
      </c>
      <c r="B137" s="4">
        <v>170804130185</v>
      </c>
      <c r="C137" s="3">
        <v>32</v>
      </c>
      <c r="D137" s="3"/>
      <c r="E137" s="3">
        <v>28</v>
      </c>
    </row>
    <row r="138" spans="1:5" x14ac:dyDescent="0.25">
      <c r="A138" s="2">
        <v>128</v>
      </c>
      <c r="B138" s="4">
        <v>170804130186</v>
      </c>
      <c r="C138" s="3">
        <v>34</v>
      </c>
      <c r="D138" s="3"/>
      <c r="E138" s="3">
        <v>31</v>
      </c>
    </row>
    <row r="139" spans="1:5" x14ac:dyDescent="0.25">
      <c r="A139" s="2">
        <v>129</v>
      </c>
      <c r="B139" s="4">
        <v>170804130187</v>
      </c>
      <c r="C139" s="3">
        <v>34</v>
      </c>
      <c r="D139" s="3"/>
      <c r="E139" s="3">
        <v>28</v>
      </c>
    </row>
    <row r="140" spans="1:5" x14ac:dyDescent="0.25">
      <c r="A140" s="2">
        <v>130</v>
      </c>
      <c r="B140" s="4">
        <v>170804130188</v>
      </c>
      <c r="C140" s="3">
        <v>22</v>
      </c>
      <c r="D140" s="3"/>
      <c r="E140" s="3">
        <v>22</v>
      </c>
    </row>
    <row r="141" spans="1:5" x14ac:dyDescent="0.25">
      <c r="A141" s="2">
        <v>131</v>
      </c>
      <c r="B141" s="4">
        <v>170804130189</v>
      </c>
      <c r="C141" s="3">
        <v>32</v>
      </c>
      <c r="D141" s="3"/>
      <c r="E141" s="3">
        <v>25</v>
      </c>
    </row>
    <row r="142" spans="1:5" x14ac:dyDescent="0.25">
      <c r="A142" s="2">
        <v>132</v>
      </c>
      <c r="B142" s="4">
        <v>170804130190</v>
      </c>
      <c r="C142" s="3">
        <v>28</v>
      </c>
      <c r="D142" s="3"/>
      <c r="E142" s="3">
        <v>20</v>
      </c>
    </row>
    <row r="143" spans="1:5" x14ac:dyDescent="0.25">
      <c r="A143" s="2">
        <v>133</v>
      </c>
      <c r="B143" s="4">
        <v>170804130191</v>
      </c>
      <c r="C143" s="3">
        <v>26</v>
      </c>
      <c r="D143" s="3"/>
      <c r="E143" s="3">
        <v>16</v>
      </c>
    </row>
    <row r="144" spans="1:5" x14ac:dyDescent="0.25">
      <c r="A144" s="2">
        <v>134</v>
      </c>
      <c r="B144" s="4">
        <v>170804130192</v>
      </c>
      <c r="C144" s="3">
        <v>25</v>
      </c>
      <c r="D144" s="3"/>
      <c r="E144" s="3">
        <v>22</v>
      </c>
    </row>
    <row r="145" spans="1:5" x14ac:dyDescent="0.25">
      <c r="A145" s="2">
        <v>135</v>
      </c>
      <c r="B145" s="4">
        <v>170804130195</v>
      </c>
      <c r="C145" s="3">
        <v>28</v>
      </c>
      <c r="D145" s="3"/>
      <c r="E145" s="3">
        <v>24</v>
      </c>
    </row>
    <row r="146" spans="1:5" x14ac:dyDescent="0.25">
      <c r="A146" s="2">
        <v>136</v>
      </c>
      <c r="B146" s="4">
        <v>170804130196</v>
      </c>
      <c r="C146" s="3">
        <v>28</v>
      </c>
      <c r="D146" s="3"/>
      <c r="E146" s="3">
        <v>25</v>
      </c>
    </row>
    <row r="147" spans="1:5" x14ac:dyDescent="0.25">
      <c r="A147" s="2">
        <v>137</v>
      </c>
      <c r="B147" s="4">
        <v>170804130197</v>
      </c>
      <c r="C147" s="3">
        <v>30</v>
      </c>
      <c r="D147" s="3"/>
      <c r="E147" s="3">
        <v>26</v>
      </c>
    </row>
    <row r="148" spans="1:5" x14ac:dyDescent="0.25">
      <c r="A148" s="2">
        <v>138</v>
      </c>
      <c r="B148" s="4">
        <v>170804130198</v>
      </c>
      <c r="C148" s="3">
        <v>33</v>
      </c>
      <c r="D148" s="3"/>
      <c r="E148" s="3">
        <v>27</v>
      </c>
    </row>
    <row r="149" spans="1:5" x14ac:dyDescent="0.25">
      <c r="A149" s="2">
        <v>139</v>
      </c>
      <c r="B149" s="4">
        <v>170804130199</v>
      </c>
      <c r="C149" s="3">
        <v>29</v>
      </c>
      <c r="D149" s="3"/>
      <c r="E149" s="3">
        <v>27</v>
      </c>
    </row>
    <row r="150" spans="1:5" x14ac:dyDescent="0.25">
      <c r="A150" s="2">
        <v>140</v>
      </c>
      <c r="B150" s="4">
        <v>170804130200</v>
      </c>
      <c r="C150" s="3">
        <v>22</v>
      </c>
      <c r="D150" s="3"/>
      <c r="E150" s="3">
        <v>20</v>
      </c>
    </row>
    <row r="151" spans="1:5" x14ac:dyDescent="0.25">
      <c r="A151" s="2">
        <v>141</v>
      </c>
      <c r="B151" s="4">
        <v>170804130202</v>
      </c>
      <c r="C151" s="3">
        <v>23</v>
      </c>
      <c r="D151" s="3"/>
      <c r="E151" s="3">
        <v>22</v>
      </c>
    </row>
    <row r="152" spans="1:5" x14ac:dyDescent="0.25">
      <c r="A152" s="2">
        <v>142</v>
      </c>
      <c r="B152" s="4">
        <v>170804130203</v>
      </c>
      <c r="C152" s="3">
        <v>33</v>
      </c>
      <c r="D152" s="3"/>
      <c r="E152" s="3">
        <v>28</v>
      </c>
    </row>
    <row r="153" spans="1:5" x14ac:dyDescent="0.25">
      <c r="A153" s="2">
        <v>143</v>
      </c>
      <c r="B153" s="4">
        <v>170804130204</v>
      </c>
      <c r="C153" s="3">
        <v>31</v>
      </c>
      <c r="D153" s="3"/>
      <c r="E153" s="3">
        <v>28</v>
      </c>
    </row>
    <row r="154" spans="1:5" x14ac:dyDescent="0.25">
      <c r="A154" s="2">
        <v>144</v>
      </c>
      <c r="B154" s="4">
        <v>170804130205</v>
      </c>
      <c r="C154" s="3">
        <v>34</v>
      </c>
      <c r="D154" s="3"/>
      <c r="E154" s="3">
        <v>29</v>
      </c>
    </row>
    <row r="155" spans="1:5" x14ac:dyDescent="0.25">
      <c r="A155" s="2">
        <v>145</v>
      </c>
      <c r="B155" s="4">
        <v>170804130206</v>
      </c>
      <c r="C155" s="3">
        <v>34</v>
      </c>
      <c r="D155" s="3"/>
      <c r="E155" s="3">
        <v>27</v>
      </c>
    </row>
    <row r="156" spans="1:5" x14ac:dyDescent="0.25">
      <c r="A156" s="2">
        <v>146</v>
      </c>
      <c r="B156" s="4">
        <v>170804130207</v>
      </c>
      <c r="C156" s="3">
        <v>25</v>
      </c>
      <c r="D156" s="3"/>
      <c r="E156" s="3">
        <v>23</v>
      </c>
    </row>
    <row r="157" spans="1:5" x14ac:dyDescent="0.25">
      <c r="A157" s="2">
        <v>147</v>
      </c>
      <c r="B157" s="4">
        <v>170804130208</v>
      </c>
      <c r="C157" s="3">
        <v>22</v>
      </c>
      <c r="D157" s="3"/>
      <c r="E157" s="3">
        <v>19</v>
      </c>
    </row>
    <row r="158" spans="1:5" x14ac:dyDescent="0.25">
      <c r="A158" s="2">
        <v>148</v>
      </c>
      <c r="B158" s="4">
        <v>170804130209</v>
      </c>
      <c r="C158" s="3">
        <v>30</v>
      </c>
      <c r="D158" s="3"/>
      <c r="E158" s="3">
        <v>26</v>
      </c>
    </row>
    <row r="159" spans="1:5" x14ac:dyDescent="0.25">
      <c r="A159" s="2">
        <v>149</v>
      </c>
      <c r="B159" s="4">
        <v>170804130211</v>
      </c>
      <c r="C159" s="3">
        <v>27</v>
      </c>
      <c r="D159" s="3"/>
      <c r="E159" s="3">
        <v>21</v>
      </c>
    </row>
    <row r="160" spans="1:5" x14ac:dyDescent="0.25">
      <c r="A160" s="2">
        <v>150</v>
      </c>
      <c r="B160" s="4">
        <v>170804130212</v>
      </c>
      <c r="C160" s="3">
        <v>28</v>
      </c>
      <c r="D160" s="3"/>
      <c r="E160" s="3">
        <v>28</v>
      </c>
    </row>
    <row r="161" spans="1:5" x14ac:dyDescent="0.25">
      <c r="A161" s="2">
        <v>151</v>
      </c>
      <c r="B161" s="4">
        <v>170804130213</v>
      </c>
      <c r="C161" s="3">
        <v>32</v>
      </c>
      <c r="D161" s="3"/>
      <c r="E161" s="3">
        <v>26</v>
      </c>
    </row>
    <row r="162" spans="1:5" x14ac:dyDescent="0.25">
      <c r="A162" s="2">
        <v>152</v>
      </c>
      <c r="B162" s="4">
        <v>170804130214</v>
      </c>
      <c r="C162" s="3">
        <v>32</v>
      </c>
      <c r="D162" s="3"/>
      <c r="E162" s="3">
        <v>26</v>
      </c>
    </row>
    <row r="163" spans="1:5" x14ac:dyDescent="0.25">
      <c r="A163" s="2">
        <v>153</v>
      </c>
      <c r="B163" s="4">
        <v>170804130216</v>
      </c>
      <c r="C163" s="3">
        <v>34</v>
      </c>
      <c r="D163" s="3"/>
      <c r="E163" s="3">
        <v>29</v>
      </c>
    </row>
    <row r="164" spans="1:5" x14ac:dyDescent="0.25">
      <c r="A164" s="2">
        <v>154</v>
      </c>
      <c r="B164" s="4">
        <v>170804130217</v>
      </c>
      <c r="C164" s="3">
        <v>30</v>
      </c>
      <c r="D164" s="3"/>
      <c r="E164" s="3">
        <v>27</v>
      </c>
    </row>
    <row r="165" spans="1:5" x14ac:dyDescent="0.25">
      <c r="A165" s="2">
        <v>155</v>
      </c>
      <c r="B165" s="4">
        <v>170804130218</v>
      </c>
      <c r="C165" s="3">
        <v>32</v>
      </c>
      <c r="D165" s="3"/>
      <c r="E165" s="3">
        <v>28</v>
      </c>
    </row>
    <row r="166" spans="1:5" x14ac:dyDescent="0.25">
      <c r="A166" s="2">
        <v>156</v>
      </c>
      <c r="B166" s="4">
        <v>170804130220</v>
      </c>
      <c r="C166" s="3">
        <v>28</v>
      </c>
      <c r="D166" s="3"/>
      <c r="E166" s="3">
        <v>26</v>
      </c>
    </row>
    <row r="167" spans="1:5" x14ac:dyDescent="0.25">
      <c r="A167" s="2">
        <v>157</v>
      </c>
      <c r="B167" s="4">
        <v>170804130221</v>
      </c>
      <c r="C167" s="3">
        <v>22</v>
      </c>
      <c r="D167" s="3"/>
      <c r="E167" s="3">
        <v>18</v>
      </c>
    </row>
    <row r="168" spans="1:5" x14ac:dyDescent="0.25">
      <c r="A168" s="2">
        <v>158</v>
      </c>
      <c r="B168" s="4">
        <v>170804130222</v>
      </c>
      <c r="C168" s="3">
        <v>25</v>
      </c>
      <c r="D168" s="3"/>
      <c r="E168" s="3">
        <v>22</v>
      </c>
    </row>
    <row r="169" spans="1:5" x14ac:dyDescent="0.25">
      <c r="A169" s="2">
        <v>159</v>
      </c>
      <c r="B169" s="4">
        <v>170804130223</v>
      </c>
      <c r="C169" s="3">
        <v>34</v>
      </c>
      <c r="D169" s="3"/>
      <c r="E169" s="3">
        <v>31</v>
      </c>
    </row>
    <row r="170" spans="1:5" x14ac:dyDescent="0.25">
      <c r="A170" s="2">
        <v>160</v>
      </c>
      <c r="B170" s="4">
        <v>170804130224</v>
      </c>
      <c r="C170" s="3">
        <v>31</v>
      </c>
      <c r="D170" s="3"/>
      <c r="E170" s="3">
        <v>25</v>
      </c>
    </row>
    <row r="171" spans="1:5" x14ac:dyDescent="0.25">
      <c r="A171" s="2">
        <v>161</v>
      </c>
      <c r="B171" s="4">
        <v>170804130226</v>
      </c>
      <c r="C171" s="3">
        <v>30</v>
      </c>
      <c r="D171" s="3"/>
      <c r="E171" s="3">
        <v>28</v>
      </c>
    </row>
    <row r="172" spans="1:5" x14ac:dyDescent="0.25">
      <c r="A172" s="2">
        <v>162</v>
      </c>
      <c r="B172" s="4">
        <v>170804130227</v>
      </c>
      <c r="C172" s="3">
        <v>28</v>
      </c>
      <c r="D172" s="3"/>
      <c r="E172" s="3">
        <v>25</v>
      </c>
    </row>
    <row r="173" spans="1:5" x14ac:dyDescent="0.25">
      <c r="A173" s="2">
        <v>163</v>
      </c>
      <c r="B173" s="4">
        <v>170804130228</v>
      </c>
      <c r="C173" s="3">
        <v>25</v>
      </c>
      <c r="D173" s="3"/>
      <c r="E173" s="3">
        <v>18</v>
      </c>
    </row>
    <row r="174" spans="1:5" x14ac:dyDescent="0.25">
      <c r="A174" s="2">
        <v>164</v>
      </c>
      <c r="B174" s="4">
        <v>170804130229</v>
      </c>
      <c r="C174" s="3">
        <v>33</v>
      </c>
      <c r="D174" s="3"/>
      <c r="E174" s="3">
        <v>26</v>
      </c>
    </row>
    <row r="175" spans="1:5" x14ac:dyDescent="0.25">
      <c r="A175" s="2">
        <v>165</v>
      </c>
      <c r="B175" s="4">
        <v>170804130231</v>
      </c>
      <c r="C175" s="3">
        <v>21</v>
      </c>
      <c r="D175" s="3"/>
      <c r="E175" s="3">
        <v>19</v>
      </c>
    </row>
    <row r="176" spans="1:5" x14ac:dyDescent="0.25">
      <c r="A176" s="2">
        <v>166</v>
      </c>
      <c r="B176" s="4">
        <v>170804130233</v>
      </c>
      <c r="C176" s="3">
        <v>26</v>
      </c>
      <c r="D176" s="3"/>
      <c r="E176" s="3">
        <v>25</v>
      </c>
    </row>
    <row r="177" spans="1:5" x14ac:dyDescent="0.25">
      <c r="A177" s="2">
        <v>167</v>
      </c>
      <c r="B177" s="4">
        <v>170804130234</v>
      </c>
      <c r="C177" s="3">
        <v>29</v>
      </c>
      <c r="D177" s="3"/>
      <c r="E177" s="3">
        <v>25</v>
      </c>
    </row>
    <row r="178" spans="1:5" x14ac:dyDescent="0.25">
      <c r="A178" s="2">
        <v>168</v>
      </c>
      <c r="B178" s="4">
        <v>170804130241</v>
      </c>
      <c r="C178" s="3">
        <v>21</v>
      </c>
      <c r="D178" s="3"/>
      <c r="E178" s="3">
        <v>19</v>
      </c>
    </row>
    <row r="179" spans="1:5" x14ac:dyDescent="0.25">
      <c r="A179" s="2">
        <v>169</v>
      </c>
      <c r="B179" s="4">
        <v>170804130242</v>
      </c>
      <c r="C179" s="3">
        <v>22</v>
      </c>
      <c r="D179" s="3"/>
      <c r="E179" s="3">
        <v>19</v>
      </c>
    </row>
    <row r="180" spans="1:5" x14ac:dyDescent="0.25">
      <c r="A180" s="2">
        <v>170</v>
      </c>
      <c r="B180" s="4">
        <v>170804130243</v>
      </c>
      <c r="C180" s="3">
        <v>33</v>
      </c>
      <c r="D180" s="3"/>
      <c r="E180" s="3">
        <v>22</v>
      </c>
    </row>
    <row r="181" spans="1:5" x14ac:dyDescent="0.25">
      <c r="A181" s="2">
        <v>171</v>
      </c>
      <c r="B181" s="4">
        <v>170804130244</v>
      </c>
      <c r="C181" s="3">
        <v>29</v>
      </c>
      <c r="D181" s="3"/>
      <c r="E181" s="3">
        <v>23</v>
      </c>
    </row>
    <row r="182" spans="1:5" x14ac:dyDescent="0.25">
      <c r="A182" s="2">
        <v>172</v>
      </c>
      <c r="B182" s="4">
        <v>170804130245</v>
      </c>
      <c r="C182" s="3">
        <v>22</v>
      </c>
      <c r="D182" s="3"/>
      <c r="E182" s="3">
        <v>14</v>
      </c>
    </row>
    <row r="183" spans="1:5" x14ac:dyDescent="0.25">
      <c r="A183" s="2">
        <v>173</v>
      </c>
      <c r="B183" s="4">
        <v>170804130246</v>
      </c>
      <c r="C183" s="3">
        <v>25</v>
      </c>
      <c r="D183" s="3"/>
      <c r="E183" s="3">
        <v>21</v>
      </c>
    </row>
    <row r="184" spans="1:5" x14ac:dyDescent="0.25">
      <c r="A184" s="2">
        <v>174</v>
      </c>
      <c r="B184" s="4">
        <v>170804130247</v>
      </c>
      <c r="C184" s="3">
        <v>27</v>
      </c>
      <c r="D184" s="3"/>
      <c r="E184" s="3">
        <v>20</v>
      </c>
    </row>
    <row r="185" spans="1:5" x14ac:dyDescent="0.25">
      <c r="A185" s="2">
        <v>175</v>
      </c>
      <c r="B185" s="4">
        <v>170804130248</v>
      </c>
      <c r="C185" s="3">
        <v>28</v>
      </c>
      <c r="D185" s="3"/>
      <c r="E185" s="3">
        <v>24</v>
      </c>
    </row>
    <row r="186" spans="1:5" x14ac:dyDescent="0.25">
      <c r="A186" s="2">
        <v>176</v>
      </c>
      <c r="B186" s="4">
        <v>170804130249</v>
      </c>
      <c r="C186" s="3">
        <v>32</v>
      </c>
      <c r="D186" s="3"/>
      <c r="E186" s="3">
        <v>28</v>
      </c>
    </row>
    <row r="187" spans="1:5" x14ac:dyDescent="0.25">
      <c r="A187" s="2">
        <v>177</v>
      </c>
      <c r="B187" s="4">
        <v>170804130250</v>
      </c>
      <c r="C187" s="3">
        <v>32</v>
      </c>
      <c r="D187" s="3"/>
      <c r="E187" s="3">
        <v>26</v>
      </c>
    </row>
    <row r="188" spans="1:5" x14ac:dyDescent="0.25">
      <c r="A188" s="2">
        <v>178</v>
      </c>
      <c r="B188" s="4">
        <v>170804130251</v>
      </c>
      <c r="C188" s="3">
        <v>22</v>
      </c>
      <c r="D188" s="3"/>
      <c r="E188" s="3">
        <v>12</v>
      </c>
    </row>
    <row r="189" spans="1:5" x14ac:dyDescent="0.25">
      <c r="A189" s="2">
        <v>179</v>
      </c>
      <c r="B189" s="4">
        <v>170804130253</v>
      </c>
      <c r="C189" s="3">
        <v>32</v>
      </c>
      <c r="D189" s="3"/>
      <c r="E189" s="3">
        <v>27</v>
      </c>
    </row>
    <row r="190" spans="1:5" x14ac:dyDescent="0.25">
      <c r="A190" s="2">
        <v>180</v>
      </c>
      <c r="B190" s="4">
        <v>170804130254</v>
      </c>
      <c r="C190" s="3">
        <v>28</v>
      </c>
      <c r="D190" s="3"/>
      <c r="E190" s="3">
        <v>14</v>
      </c>
    </row>
    <row r="191" spans="1:5" x14ac:dyDescent="0.25">
      <c r="A191" s="2">
        <v>181</v>
      </c>
      <c r="B191" s="4">
        <v>170804130255</v>
      </c>
      <c r="C191" s="3">
        <v>26</v>
      </c>
      <c r="D191" s="3"/>
      <c r="E191" s="3">
        <v>24</v>
      </c>
    </row>
    <row r="192" spans="1:5" x14ac:dyDescent="0.25">
      <c r="A192" s="2">
        <v>182</v>
      </c>
      <c r="B192" s="4">
        <v>170804130256</v>
      </c>
      <c r="C192" s="3">
        <v>24</v>
      </c>
      <c r="D192" s="3"/>
      <c r="E192" s="3">
        <v>25</v>
      </c>
    </row>
    <row r="193" spans="1:5" x14ac:dyDescent="0.25">
      <c r="A193" s="2">
        <v>183</v>
      </c>
      <c r="B193" s="4">
        <v>170804130257</v>
      </c>
      <c r="C193" s="3">
        <v>28</v>
      </c>
      <c r="D193" s="3"/>
      <c r="E193" s="3">
        <v>19</v>
      </c>
    </row>
    <row r="194" spans="1:5" x14ac:dyDescent="0.25">
      <c r="A194" s="2">
        <v>184</v>
      </c>
      <c r="B194" s="4">
        <v>170804130258</v>
      </c>
      <c r="C194" s="3">
        <v>27</v>
      </c>
      <c r="D194" s="3"/>
      <c r="E194" s="3">
        <v>24</v>
      </c>
    </row>
    <row r="195" spans="1:5" x14ac:dyDescent="0.25">
      <c r="A195" s="2">
        <v>185</v>
      </c>
      <c r="B195" s="4">
        <v>170804130259</v>
      </c>
      <c r="C195" s="3">
        <v>25</v>
      </c>
      <c r="D195" s="3"/>
      <c r="E195" s="3">
        <v>19</v>
      </c>
    </row>
    <row r="196" spans="1:5" x14ac:dyDescent="0.25">
      <c r="A196" s="2">
        <v>186</v>
      </c>
      <c r="B196" s="4">
        <v>170804130260</v>
      </c>
      <c r="C196" s="3">
        <v>29</v>
      </c>
      <c r="D196" s="3"/>
      <c r="E196" s="3">
        <v>18</v>
      </c>
    </row>
    <row r="197" spans="1:5" x14ac:dyDescent="0.25">
      <c r="A197" s="2">
        <v>187</v>
      </c>
      <c r="B197" s="4">
        <v>170804130262</v>
      </c>
      <c r="C197" s="3">
        <v>28</v>
      </c>
      <c r="D197" s="3"/>
      <c r="E197" s="3">
        <v>26</v>
      </c>
    </row>
    <row r="198" spans="1:5" x14ac:dyDescent="0.25">
      <c r="A198" s="2">
        <v>188</v>
      </c>
      <c r="B198" s="4">
        <v>170804130263</v>
      </c>
      <c r="C198" s="3">
        <v>28</v>
      </c>
      <c r="D198" s="3"/>
      <c r="E198" s="3">
        <v>26</v>
      </c>
    </row>
    <row r="199" spans="1:5" x14ac:dyDescent="0.25">
      <c r="A199" s="2">
        <v>189</v>
      </c>
      <c r="B199" s="4">
        <v>170804130264</v>
      </c>
      <c r="C199" s="3">
        <v>26</v>
      </c>
      <c r="D199" s="3"/>
      <c r="E199" s="3">
        <v>24</v>
      </c>
    </row>
    <row r="200" spans="1:5" x14ac:dyDescent="0.25">
      <c r="A200" s="2">
        <v>190</v>
      </c>
      <c r="B200" s="4">
        <v>170804130265</v>
      </c>
      <c r="C200" s="3">
        <v>33</v>
      </c>
      <c r="D200" s="3"/>
      <c r="E200" s="3">
        <v>30</v>
      </c>
    </row>
    <row r="201" spans="1:5" x14ac:dyDescent="0.25">
      <c r="A201" s="2">
        <v>191</v>
      </c>
      <c r="B201" s="4">
        <v>170804130266</v>
      </c>
      <c r="C201" s="3">
        <v>29</v>
      </c>
      <c r="D201" s="3"/>
      <c r="E201" s="3">
        <v>18</v>
      </c>
    </row>
    <row r="202" spans="1:5" x14ac:dyDescent="0.25">
      <c r="A202" s="2">
        <v>192</v>
      </c>
      <c r="B202" s="4">
        <v>170804130267</v>
      </c>
      <c r="C202" s="3">
        <v>32</v>
      </c>
      <c r="D202" s="3"/>
      <c r="E202" s="3">
        <v>26</v>
      </c>
    </row>
    <row r="203" spans="1:5" x14ac:dyDescent="0.25">
      <c r="A203" s="2">
        <v>193</v>
      </c>
      <c r="B203" s="4">
        <v>170804130269</v>
      </c>
      <c r="C203" s="3">
        <v>22</v>
      </c>
      <c r="D203" s="3"/>
      <c r="E203" s="3">
        <v>20</v>
      </c>
    </row>
    <row r="204" spans="1:5" x14ac:dyDescent="0.25">
      <c r="A204" s="2">
        <v>194</v>
      </c>
      <c r="B204" s="4">
        <v>170804130270</v>
      </c>
      <c r="C204" s="3">
        <v>27</v>
      </c>
      <c r="D204" s="3"/>
      <c r="E204" s="3">
        <v>20</v>
      </c>
    </row>
    <row r="205" spans="1:5" x14ac:dyDescent="0.25">
      <c r="A205" s="2">
        <v>195</v>
      </c>
      <c r="B205" s="4">
        <v>170804130271</v>
      </c>
      <c r="C205" s="3">
        <v>30</v>
      </c>
      <c r="D205" s="3"/>
      <c r="E205" s="3">
        <v>24</v>
      </c>
    </row>
    <row r="206" spans="1:5" x14ac:dyDescent="0.25">
      <c r="A206" s="2">
        <v>196</v>
      </c>
      <c r="B206" s="4">
        <v>170804130272</v>
      </c>
      <c r="C206" s="3">
        <v>21</v>
      </c>
      <c r="D206" s="3"/>
      <c r="E206" s="3">
        <v>18</v>
      </c>
    </row>
    <row r="207" spans="1:5" x14ac:dyDescent="0.25">
      <c r="A207" s="2">
        <v>197</v>
      </c>
      <c r="B207" s="4">
        <v>170804130273</v>
      </c>
      <c r="C207" s="3">
        <v>31</v>
      </c>
      <c r="D207" s="3"/>
      <c r="E207" s="3">
        <v>28</v>
      </c>
    </row>
    <row r="208" spans="1:5" x14ac:dyDescent="0.25">
      <c r="A208" s="2">
        <v>198</v>
      </c>
      <c r="B208" s="4">
        <v>170804130274</v>
      </c>
      <c r="C208" s="3">
        <v>28</v>
      </c>
      <c r="D208" s="3"/>
      <c r="E208" s="3">
        <v>28</v>
      </c>
    </row>
    <row r="209" spans="1:5" x14ac:dyDescent="0.25">
      <c r="A209" s="2">
        <v>199</v>
      </c>
      <c r="B209" s="4">
        <v>170804130275</v>
      </c>
      <c r="C209" s="3">
        <v>34</v>
      </c>
      <c r="D209" s="3"/>
      <c r="E209" s="3">
        <v>30</v>
      </c>
    </row>
    <row r="210" spans="1:5" x14ac:dyDescent="0.25">
      <c r="A210" s="2">
        <v>200</v>
      </c>
      <c r="B210" s="4">
        <v>170804130276</v>
      </c>
      <c r="C210" s="3">
        <v>30</v>
      </c>
      <c r="D210" s="3"/>
      <c r="E210" s="3">
        <v>26</v>
      </c>
    </row>
    <row r="211" spans="1:5" x14ac:dyDescent="0.25">
      <c r="A211" s="2">
        <v>201</v>
      </c>
      <c r="B211" s="4">
        <v>170804130277</v>
      </c>
      <c r="C211" s="3">
        <v>32</v>
      </c>
      <c r="D211" s="3"/>
      <c r="E211" s="3">
        <v>29</v>
      </c>
    </row>
    <row r="212" spans="1:5" x14ac:dyDescent="0.25">
      <c r="A212" s="2">
        <v>202</v>
      </c>
      <c r="B212" s="4">
        <v>170804130279</v>
      </c>
      <c r="C212" s="3">
        <v>29</v>
      </c>
      <c r="D212" s="3"/>
      <c r="E212" s="3">
        <v>25</v>
      </c>
    </row>
    <row r="213" spans="1:5" x14ac:dyDescent="0.25">
      <c r="A213" s="2">
        <v>203</v>
      </c>
      <c r="B213" s="4">
        <v>170804130280</v>
      </c>
      <c r="C213" s="3">
        <v>28</v>
      </c>
      <c r="D213" s="3"/>
      <c r="E213" s="3">
        <v>28</v>
      </c>
    </row>
    <row r="214" spans="1:5" x14ac:dyDescent="0.25">
      <c r="A214" s="2">
        <v>204</v>
      </c>
      <c r="B214" s="4">
        <v>170804130281</v>
      </c>
      <c r="C214" s="3">
        <v>28</v>
      </c>
      <c r="D214" s="3"/>
      <c r="E214" s="3">
        <v>26</v>
      </c>
    </row>
    <row r="215" spans="1:5" x14ac:dyDescent="0.25">
      <c r="A215" s="2">
        <v>205</v>
      </c>
      <c r="B215" s="4">
        <v>170804130282</v>
      </c>
      <c r="C215" s="3">
        <v>22</v>
      </c>
      <c r="D215" s="3"/>
      <c r="E215" s="3">
        <v>18</v>
      </c>
    </row>
    <row r="216" spans="1:5" x14ac:dyDescent="0.25">
      <c r="A216" s="2">
        <v>206</v>
      </c>
      <c r="B216" s="4">
        <v>170804130283</v>
      </c>
      <c r="C216" s="3">
        <v>30</v>
      </c>
      <c r="D216" s="3"/>
      <c r="E216" s="3">
        <v>26</v>
      </c>
    </row>
    <row r="217" spans="1:5" x14ac:dyDescent="0.25">
      <c r="A217" s="2">
        <v>207</v>
      </c>
      <c r="B217" s="4">
        <v>170804130284</v>
      </c>
      <c r="C217" s="3">
        <v>30</v>
      </c>
      <c r="D217" s="3"/>
      <c r="E217" s="3">
        <v>25</v>
      </c>
    </row>
    <row r="218" spans="1:5" x14ac:dyDescent="0.25">
      <c r="A218" s="2">
        <v>208</v>
      </c>
      <c r="B218" s="4">
        <v>170804130285</v>
      </c>
      <c r="C218" s="3">
        <v>27</v>
      </c>
      <c r="D218" s="3"/>
      <c r="E218" s="3">
        <v>25</v>
      </c>
    </row>
    <row r="219" spans="1:5" x14ac:dyDescent="0.25">
      <c r="A219" s="2">
        <v>209</v>
      </c>
      <c r="B219" s="4">
        <v>170804130286</v>
      </c>
      <c r="C219" s="3">
        <v>20</v>
      </c>
      <c r="D219" s="3"/>
      <c r="E219" s="3">
        <v>12</v>
      </c>
    </row>
    <row r="220" spans="1:5" x14ac:dyDescent="0.25">
      <c r="A220" s="2">
        <v>210</v>
      </c>
      <c r="B220" s="4">
        <v>170804130287</v>
      </c>
      <c r="C220" s="3">
        <v>29</v>
      </c>
      <c r="D220" s="3"/>
      <c r="E220" s="3">
        <v>24</v>
      </c>
    </row>
    <row r="221" spans="1:5" x14ac:dyDescent="0.25">
      <c r="A221" s="2">
        <v>211</v>
      </c>
      <c r="B221" s="4">
        <v>170804130288</v>
      </c>
      <c r="C221" s="3">
        <v>22</v>
      </c>
      <c r="D221" s="3"/>
      <c r="E221" s="3">
        <v>18</v>
      </c>
    </row>
    <row r="222" spans="1:5" x14ac:dyDescent="0.25">
      <c r="A222" s="2">
        <v>212</v>
      </c>
      <c r="B222" s="4">
        <v>170804130289</v>
      </c>
      <c r="C222" s="3">
        <v>31</v>
      </c>
      <c r="D222" s="3"/>
      <c r="E222" s="3">
        <v>26</v>
      </c>
    </row>
    <row r="223" spans="1:5" x14ac:dyDescent="0.25">
      <c r="A223" s="2">
        <v>213</v>
      </c>
      <c r="B223" s="4">
        <v>170804130291</v>
      </c>
      <c r="C223" s="3">
        <v>22</v>
      </c>
      <c r="D223" s="3"/>
      <c r="E223" s="3">
        <v>19</v>
      </c>
    </row>
    <row r="224" spans="1:5" x14ac:dyDescent="0.25">
      <c r="A224" s="2">
        <v>214</v>
      </c>
      <c r="B224" s="4">
        <v>170804130292</v>
      </c>
      <c r="C224" s="3">
        <v>28</v>
      </c>
      <c r="D224" s="3"/>
      <c r="E224" s="3">
        <v>26</v>
      </c>
    </row>
    <row r="225" spans="1:5" x14ac:dyDescent="0.25">
      <c r="A225" s="2">
        <v>215</v>
      </c>
      <c r="B225" s="4">
        <v>170804130293</v>
      </c>
      <c r="C225" s="3">
        <v>33</v>
      </c>
      <c r="D225" s="3"/>
      <c r="E225" s="3">
        <v>28</v>
      </c>
    </row>
    <row r="226" spans="1:5" x14ac:dyDescent="0.25">
      <c r="A226" s="2">
        <v>216</v>
      </c>
      <c r="B226" s="4">
        <v>170804130294</v>
      </c>
      <c r="C226" s="3">
        <v>28</v>
      </c>
      <c r="D226" s="3"/>
      <c r="E226" s="3">
        <v>26</v>
      </c>
    </row>
    <row r="227" spans="1:5" x14ac:dyDescent="0.25">
      <c r="A227" s="2">
        <v>217</v>
      </c>
      <c r="B227" s="4">
        <v>170804130295</v>
      </c>
      <c r="C227" s="3">
        <v>28</v>
      </c>
      <c r="D227" s="3"/>
      <c r="E227" s="3">
        <v>21</v>
      </c>
    </row>
    <row r="228" spans="1:5" x14ac:dyDescent="0.25">
      <c r="A228" s="2">
        <v>218</v>
      </c>
      <c r="B228" s="4">
        <v>170804130296</v>
      </c>
      <c r="C228" s="3">
        <v>28</v>
      </c>
      <c r="D228" s="3"/>
      <c r="E228" s="3">
        <v>24</v>
      </c>
    </row>
    <row r="229" spans="1:5" x14ac:dyDescent="0.25">
      <c r="A229" s="2">
        <v>219</v>
      </c>
      <c r="B229" s="4">
        <v>170804130297</v>
      </c>
      <c r="C229" s="3">
        <v>33</v>
      </c>
      <c r="D229" s="3"/>
      <c r="E229" s="3">
        <v>28</v>
      </c>
    </row>
    <row r="230" spans="1:5" x14ac:dyDescent="0.25">
      <c r="A230" s="2">
        <v>220</v>
      </c>
      <c r="B230" s="4">
        <v>170804130298</v>
      </c>
      <c r="C230" s="3">
        <v>32</v>
      </c>
      <c r="D230" s="3"/>
      <c r="E230" s="3">
        <v>29</v>
      </c>
    </row>
    <row r="231" spans="1:5" x14ac:dyDescent="0.25">
      <c r="A231" s="2">
        <v>221</v>
      </c>
      <c r="B231" s="4">
        <v>170804130299</v>
      </c>
      <c r="C231" s="3">
        <v>29</v>
      </c>
      <c r="D231" s="3"/>
      <c r="E231" s="3">
        <v>26</v>
      </c>
    </row>
    <row r="232" spans="1:5" x14ac:dyDescent="0.25">
      <c r="A232" s="2">
        <v>222</v>
      </c>
      <c r="B232" s="4">
        <v>170804130300</v>
      </c>
      <c r="C232" s="3">
        <v>27</v>
      </c>
      <c r="D232" s="3"/>
      <c r="E232" s="3">
        <v>24</v>
      </c>
    </row>
    <row r="233" spans="1:5" x14ac:dyDescent="0.25">
      <c r="A233" s="2">
        <v>223</v>
      </c>
      <c r="B233" s="4">
        <v>170804130301</v>
      </c>
      <c r="C233" s="3">
        <v>30</v>
      </c>
      <c r="D233" s="3"/>
      <c r="E233" s="3">
        <v>24</v>
      </c>
    </row>
    <row r="234" spans="1:5" x14ac:dyDescent="0.25">
      <c r="A234" s="2">
        <v>224</v>
      </c>
      <c r="B234" s="4">
        <v>170804130302</v>
      </c>
      <c r="C234" s="3">
        <v>32</v>
      </c>
      <c r="D234" s="3"/>
      <c r="E234" s="3">
        <v>28</v>
      </c>
    </row>
    <row r="235" spans="1:5" x14ac:dyDescent="0.25">
      <c r="A235" s="2">
        <v>225</v>
      </c>
      <c r="B235" s="4">
        <v>170804130303</v>
      </c>
      <c r="C235" s="3">
        <v>28</v>
      </c>
      <c r="D235" s="3"/>
      <c r="E235" s="3">
        <v>21</v>
      </c>
    </row>
    <row r="236" spans="1:5" x14ac:dyDescent="0.25">
      <c r="A236" s="2">
        <v>226</v>
      </c>
      <c r="B236" s="4">
        <v>170804130304</v>
      </c>
      <c r="C236" s="3">
        <v>31</v>
      </c>
      <c r="D236" s="3"/>
      <c r="E236" s="3">
        <v>28</v>
      </c>
    </row>
    <row r="237" spans="1:5" x14ac:dyDescent="0.25">
      <c r="A237" s="2">
        <v>227</v>
      </c>
      <c r="B237" s="4">
        <v>170804130306</v>
      </c>
      <c r="C237" s="3">
        <v>33</v>
      </c>
      <c r="D237" s="3"/>
      <c r="E237" s="3">
        <v>23</v>
      </c>
    </row>
    <row r="238" spans="1:5" x14ac:dyDescent="0.25">
      <c r="A238" s="2">
        <v>228</v>
      </c>
      <c r="B238" s="4">
        <v>170804130307</v>
      </c>
      <c r="C238" s="3">
        <v>26</v>
      </c>
      <c r="D238" s="3"/>
      <c r="E238" s="3">
        <v>19</v>
      </c>
    </row>
    <row r="239" spans="1:5" x14ac:dyDescent="0.25">
      <c r="A239" s="2">
        <v>229</v>
      </c>
      <c r="B239" s="4">
        <v>170804130308</v>
      </c>
      <c r="C239" s="3">
        <v>25</v>
      </c>
      <c r="D239" s="3"/>
      <c r="E239" s="3">
        <v>21</v>
      </c>
    </row>
    <row r="240" spans="1:5" x14ac:dyDescent="0.25">
      <c r="A240" s="2">
        <v>230</v>
      </c>
      <c r="B240" s="4">
        <v>170804130309</v>
      </c>
      <c r="C240" s="3">
        <v>29</v>
      </c>
      <c r="D240" s="3"/>
      <c r="E240" s="3">
        <v>27</v>
      </c>
    </row>
    <row r="241" spans="1:5" x14ac:dyDescent="0.25">
      <c r="A241" s="2">
        <v>231</v>
      </c>
      <c r="B241" s="4">
        <v>170804130310</v>
      </c>
      <c r="C241" s="3">
        <v>28</v>
      </c>
      <c r="D241" s="3"/>
      <c r="E241" s="3">
        <v>28</v>
      </c>
    </row>
    <row r="242" spans="1:5" x14ac:dyDescent="0.25">
      <c r="A242" s="2">
        <v>232</v>
      </c>
      <c r="B242" s="4">
        <v>170804130311</v>
      </c>
      <c r="C242" s="3">
        <v>32</v>
      </c>
      <c r="D242" s="3"/>
      <c r="E242" s="3">
        <v>29</v>
      </c>
    </row>
    <row r="243" spans="1:5" x14ac:dyDescent="0.25">
      <c r="A243" s="2">
        <v>233</v>
      </c>
      <c r="B243" s="4">
        <v>170804130312</v>
      </c>
      <c r="C243" s="3">
        <v>20</v>
      </c>
      <c r="D243" s="3"/>
      <c r="E243" s="3">
        <v>18</v>
      </c>
    </row>
    <row r="244" spans="1:5" x14ac:dyDescent="0.25">
      <c r="A244" s="2">
        <v>234</v>
      </c>
      <c r="B244" s="4">
        <v>170804130313</v>
      </c>
      <c r="C244" s="3">
        <v>32</v>
      </c>
      <c r="D244" s="3"/>
      <c r="E244" s="3">
        <v>28</v>
      </c>
    </row>
    <row r="245" spans="1:5" x14ac:dyDescent="0.25">
      <c r="A245" s="2">
        <v>235</v>
      </c>
      <c r="B245" s="4">
        <v>170804130314</v>
      </c>
      <c r="C245" s="3">
        <v>25</v>
      </c>
      <c r="D245" s="3"/>
      <c r="E245" s="3">
        <v>22</v>
      </c>
    </row>
    <row r="246" spans="1:5" x14ac:dyDescent="0.25">
      <c r="A246" s="2">
        <v>236</v>
      </c>
      <c r="B246" s="4">
        <v>170804130315</v>
      </c>
      <c r="C246" s="3">
        <v>23</v>
      </c>
      <c r="D246" s="3"/>
      <c r="E246" s="3">
        <v>22</v>
      </c>
    </row>
    <row r="247" spans="1:5" x14ac:dyDescent="0.25">
      <c r="A247" s="2">
        <v>237</v>
      </c>
      <c r="B247" s="4">
        <v>170804130317</v>
      </c>
      <c r="C247" s="3">
        <v>28</v>
      </c>
      <c r="D247" s="3"/>
      <c r="E247" s="3">
        <v>26</v>
      </c>
    </row>
    <row r="248" spans="1:5" x14ac:dyDescent="0.25">
      <c r="A248" s="2">
        <v>238</v>
      </c>
      <c r="B248" s="4">
        <v>170804130318</v>
      </c>
      <c r="C248" s="3">
        <v>28</v>
      </c>
      <c r="D248" s="3"/>
      <c r="E248" s="3">
        <v>18</v>
      </c>
    </row>
    <row r="249" spans="1:5" x14ac:dyDescent="0.25">
      <c r="A249" s="2">
        <v>239</v>
      </c>
      <c r="B249" s="4">
        <v>170804130319</v>
      </c>
      <c r="C249" s="3">
        <v>29</v>
      </c>
      <c r="D249" s="3"/>
      <c r="E249" s="3">
        <v>23</v>
      </c>
    </row>
    <row r="250" spans="1:5" x14ac:dyDescent="0.25">
      <c r="A250" s="2">
        <v>240</v>
      </c>
      <c r="B250" s="4">
        <v>170804130320</v>
      </c>
      <c r="C250" s="3">
        <v>26</v>
      </c>
      <c r="D250" s="3"/>
      <c r="E250" s="3">
        <v>25</v>
      </c>
    </row>
    <row r="251" spans="1:5" x14ac:dyDescent="0.25">
      <c r="A251" s="2">
        <v>241</v>
      </c>
      <c r="B251" s="4">
        <v>170804130322</v>
      </c>
      <c r="C251" s="3">
        <v>30</v>
      </c>
      <c r="D251" s="3"/>
      <c r="E251" s="3">
        <v>28</v>
      </c>
    </row>
    <row r="252" spans="1:5" x14ac:dyDescent="0.25">
      <c r="A252" s="2">
        <v>242</v>
      </c>
      <c r="B252" s="4">
        <v>170804130323</v>
      </c>
      <c r="C252" s="3">
        <v>20</v>
      </c>
      <c r="D252" s="3"/>
      <c r="E252" s="3">
        <v>12</v>
      </c>
    </row>
    <row r="253" spans="1:5" x14ac:dyDescent="0.25">
      <c r="A253" s="2">
        <v>243</v>
      </c>
      <c r="B253" s="4">
        <v>170804130324</v>
      </c>
      <c r="C253" s="3">
        <v>27</v>
      </c>
      <c r="D253" s="3"/>
      <c r="E253" s="3">
        <v>23</v>
      </c>
    </row>
    <row r="254" spans="1:5" x14ac:dyDescent="0.25">
      <c r="A254" s="2">
        <v>244</v>
      </c>
      <c r="B254" s="4">
        <v>170804130325</v>
      </c>
      <c r="C254" s="3">
        <v>30</v>
      </c>
      <c r="D254" s="3"/>
      <c r="E254" s="3">
        <v>24</v>
      </c>
    </row>
    <row r="255" spans="1:5" x14ac:dyDescent="0.25">
      <c r="A255" s="2">
        <v>245</v>
      </c>
      <c r="B255" s="4">
        <v>170804130326</v>
      </c>
      <c r="C255" s="3">
        <v>27</v>
      </c>
      <c r="D255" s="3"/>
      <c r="E255" s="3">
        <v>24</v>
      </c>
    </row>
    <row r="256" spans="1:5" x14ac:dyDescent="0.25">
      <c r="A256" s="2">
        <v>246</v>
      </c>
      <c r="B256" s="4">
        <v>170804130327</v>
      </c>
      <c r="C256" s="3">
        <v>28</v>
      </c>
      <c r="D256" s="3"/>
      <c r="E256" s="3">
        <v>23</v>
      </c>
    </row>
    <row r="257" spans="1:5" x14ac:dyDescent="0.25">
      <c r="A257" s="2">
        <v>247</v>
      </c>
      <c r="B257" s="4">
        <v>170804130328</v>
      </c>
      <c r="C257" s="3">
        <v>34</v>
      </c>
      <c r="D257" s="3"/>
      <c r="E257" s="3">
        <v>25</v>
      </c>
    </row>
    <row r="258" spans="1:5" x14ac:dyDescent="0.25">
      <c r="A258" s="2">
        <v>248</v>
      </c>
      <c r="B258" s="4">
        <v>170804130329</v>
      </c>
      <c r="C258" s="3">
        <v>30</v>
      </c>
      <c r="D258" s="3"/>
      <c r="E258" s="3">
        <v>29</v>
      </c>
    </row>
    <row r="259" spans="1:5" x14ac:dyDescent="0.25">
      <c r="A259" s="2">
        <v>249</v>
      </c>
      <c r="B259" s="4">
        <v>170804130330</v>
      </c>
      <c r="C259" s="3">
        <v>23</v>
      </c>
      <c r="D259" s="3"/>
      <c r="E259" s="3">
        <v>18</v>
      </c>
    </row>
    <row r="260" spans="1:5" x14ac:dyDescent="0.25">
      <c r="A260" s="2">
        <v>250</v>
      </c>
      <c r="B260" s="4">
        <v>170804130331</v>
      </c>
      <c r="C260" s="3">
        <v>28</v>
      </c>
      <c r="D260" s="3"/>
      <c r="E260" s="3">
        <v>26</v>
      </c>
    </row>
    <row r="261" spans="1:5" x14ac:dyDescent="0.25">
      <c r="A261" s="2">
        <v>251</v>
      </c>
      <c r="B261" s="4">
        <v>170804130332</v>
      </c>
      <c r="C261" s="3">
        <v>30</v>
      </c>
      <c r="D261" s="3"/>
      <c r="E261" s="3">
        <v>25</v>
      </c>
    </row>
    <row r="262" spans="1:5" x14ac:dyDescent="0.25">
      <c r="A262" s="2">
        <v>252</v>
      </c>
      <c r="B262" s="4">
        <v>170804130333</v>
      </c>
      <c r="C262" s="3">
        <v>32</v>
      </c>
      <c r="D262" s="3"/>
      <c r="E262" s="3">
        <v>28</v>
      </c>
    </row>
    <row r="263" spans="1:5" x14ac:dyDescent="0.25">
      <c r="A263" s="2">
        <v>253</v>
      </c>
      <c r="B263" s="4">
        <v>170804130334</v>
      </c>
      <c r="C263" s="3">
        <v>25</v>
      </c>
      <c r="D263" s="3"/>
      <c r="E263" s="3">
        <v>18</v>
      </c>
    </row>
    <row r="264" spans="1:5" x14ac:dyDescent="0.25">
      <c r="A264" s="2">
        <v>254</v>
      </c>
      <c r="B264" s="4">
        <v>170804130336</v>
      </c>
      <c r="C264" s="3">
        <v>21</v>
      </c>
      <c r="D264" s="3"/>
      <c r="E264" s="3">
        <v>16</v>
      </c>
    </row>
    <row r="265" spans="1:5" x14ac:dyDescent="0.25">
      <c r="A265" s="2">
        <v>255</v>
      </c>
      <c r="B265" s="4">
        <v>170804130337</v>
      </c>
      <c r="C265" s="3">
        <v>26</v>
      </c>
      <c r="D265" s="3"/>
      <c r="E265" s="3">
        <v>24</v>
      </c>
    </row>
    <row r="266" spans="1:5" x14ac:dyDescent="0.25">
      <c r="A266" s="2">
        <v>256</v>
      </c>
      <c r="B266" s="4">
        <v>170804130338</v>
      </c>
      <c r="C266" s="3">
        <v>28</v>
      </c>
      <c r="D266" s="3"/>
      <c r="E266" s="3">
        <v>26</v>
      </c>
    </row>
    <row r="267" spans="1:5" x14ac:dyDescent="0.25">
      <c r="A267" s="2">
        <v>257</v>
      </c>
      <c r="B267" s="4">
        <v>170804130339</v>
      </c>
      <c r="C267" s="3">
        <v>31</v>
      </c>
      <c r="D267" s="3"/>
      <c r="E267" s="3">
        <v>23</v>
      </c>
    </row>
    <row r="268" spans="1:5" x14ac:dyDescent="0.25">
      <c r="A268" s="2">
        <v>258</v>
      </c>
      <c r="B268" s="4">
        <v>170804130340</v>
      </c>
      <c r="C268" s="3">
        <v>34</v>
      </c>
      <c r="D268" s="3"/>
      <c r="E268" s="3">
        <v>30</v>
      </c>
    </row>
    <row r="269" spans="1:5" x14ac:dyDescent="0.25">
      <c r="A269" s="2">
        <v>259</v>
      </c>
      <c r="B269" s="4">
        <v>170804130341</v>
      </c>
      <c r="C269" s="3">
        <v>32</v>
      </c>
      <c r="D269" s="3"/>
      <c r="E269" s="3">
        <v>25</v>
      </c>
    </row>
    <row r="270" spans="1:5" x14ac:dyDescent="0.25">
      <c r="A270" s="2">
        <v>260</v>
      </c>
      <c r="B270" s="4">
        <v>170804130342</v>
      </c>
      <c r="C270" s="3">
        <v>30</v>
      </c>
      <c r="D270" s="3"/>
      <c r="E270" s="3">
        <v>28</v>
      </c>
    </row>
    <row r="271" spans="1:5" x14ac:dyDescent="0.25">
      <c r="A271" s="2">
        <v>261</v>
      </c>
      <c r="B271" s="4">
        <v>170804130343</v>
      </c>
      <c r="C271" s="3">
        <v>27</v>
      </c>
      <c r="D271" s="3"/>
      <c r="E271" s="3">
        <v>25</v>
      </c>
    </row>
    <row r="272" spans="1:5" x14ac:dyDescent="0.25">
      <c r="A272" s="2">
        <v>262</v>
      </c>
      <c r="B272" s="4">
        <v>170804130344</v>
      </c>
      <c r="C272" s="3">
        <v>25</v>
      </c>
      <c r="D272" s="3"/>
      <c r="E272" s="3">
        <v>22</v>
      </c>
    </row>
    <row r="273" spans="1:7" x14ac:dyDescent="0.25">
      <c r="A273" s="2">
        <v>263</v>
      </c>
      <c r="B273" s="4">
        <v>170804130345</v>
      </c>
      <c r="C273" s="3">
        <v>31</v>
      </c>
      <c r="D273" s="3"/>
      <c r="E273" s="3">
        <v>29</v>
      </c>
    </row>
    <row r="274" spans="1:7" x14ac:dyDescent="0.25">
      <c r="A274" s="2">
        <v>264</v>
      </c>
      <c r="B274" s="4">
        <v>170804130346</v>
      </c>
      <c r="C274" s="3">
        <v>29</v>
      </c>
      <c r="D274" s="3"/>
      <c r="E274" s="3">
        <v>26</v>
      </c>
    </row>
    <row r="275" spans="1:7" x14ac:dyDescent="0.25">
      <c r="A275" s="2">
        <v>265</v>
      </c>
      <c r="B275" s="4">
        <v>170804130347</v>
      </c>
      <c r="C275" s="3">
        <v>28</v>
      </c>
      <c r="D275" s="3"/>
      <c r="E275" s="3">
        <v>25</v>
      </c>
    </row>
    <row r="276" spans="1:7" x14ac:dyDescent="0.25">
      <c r="A276" s="2">
        <v>266</v>
      </c>
      <c r="B276" s="4">
        <v>170804130348</v>
      </c>
      <c r="C276" s="3">
        <v>31</v>
      </c>
      <c r="D276" s="3"/>
      <c r="E276" s="3">
        <v>28</v>
      </c>
    </row>
    <row r="277" spans="1:7" x14ac:dyDescent="0.25">
      <c r="A277" s="2">
        <v>267</v>
      </c>
      <c r="B277" s="4">
        <v>170804130349</v>
      </c>
      <c r="C277" s="3">
        <v>32</v>
      </c>
      <c r="D277" s="3"/>
      <c r="E277" s="3">
        <v>30</v>
      </c>
    </row>
    <row r="278" spans="1:7" x14ac:dyDescent="0.25">
      <c r="A278" s="2">
        <v>268</v>
      </c>
      <c r="B278" s="4">
        <v>170804130350</v>
      </c>
      <c r="C278" s="3">
        <v>27</v>
      </c>
      <c r="D278" s="3"/>
      <c r="E278" s="3">
        <v>22</v>
      </c>
    </row>
    <row r="279" spans="1:7" x14ac:dyDescent="0.25">
      <c r="A279" s="2">
        <v>269</v>
      </c>
      <c r="B279" s="4">
        <v>170804130351</v>
      </c>
      <c r="C279" s="3">
        <v>34</v>
      </c>
      <c r="D279" s="3"/>
      <c r="E279" s="3">
        <v>29</v>
      </c>
    </row>
    <row r="280" spans="1:7" x14ac:dyDescent="0.25">
      <c r="A280" s="2">
        <v>270</v>
      </c>
      <c r="B280" s="4">
        <v>170804130353</v>
      </c>
      <c r="C280" s="3">
        <v>25</v>
      </c>
      <c r="D280" s="3"/>
      <c r="E280" s="3">
        <v>22</v>
      </c>
    </row>
    <row r="281" spans="1:7" x14ac:dyDescent="0.25">
      <c r="A281" s="2">
        <v>271</v>
      </c>
      <c r="B281" s="4">
        <v>170804130354</v>
      </c>
      <c r="C281" s="3">
        <v>32</v>
      </c>
      <c r="D281" s="3"/>
      <c r="E281" s="3">
        <v>27</v>
      </c>
    </row>
    <row r="282" spans="1:7" x14ac:dyDescent="0.25">
      <c r="A282" s="2">
        <v>272</v>
      </c>
      <c r="B282" s="4">
        <v>170804130365</v>
      </c>
      <c r="C282" s="3">
        <v>31</v>
      </c>
      <c r="E282" s="3">
        <v>25</v>
      </c>
    </row>
    <row r="283" spans="1:7" x14ac:dyDescent="0.25">
      <c r="C283" s="1"/>
      <c r="D283" s="1"/>
      <c r="E283" s="1"/>
      <c r="F283" s="1"/>
    </row>
    <row r="284" spans="1:7" x14ac:dyDescent="0.25">
      <c r="C284" s="1"/>
      <c r="D284" s="1"/>
      <c r="E284" s="1"/>
      <c r="F284" s="1"/>
    </row>
    <row r="285" spans="1:7" x14ac:dyDescent="0.25">
      <c r="C285" s="1"/>
      <c r="D285" s="1"/>
      <c r="E285" s="1"/>
      <c r="F285" s="1"/>
      <c r="G285" s="1"/>
    </row>
    <row r="286" spans="1:7" x14ac:dyDescent="0.25">
      <c r="C286" s="1"/>
      <c r="D286" s="1"/>
      <c r="E286" s="1"/>
      <c r="F286" s="1"/>
      <c r="G286" s="1"/>
    </row>
    <row r="287" spans="1:7" x14ac:dyDescent="0.25">
      <c r="C287" s="1"/>
      <c r="D287" s="1"/>
      <c r="E287" s="1"/>
      <c r="F287" s="1"/>
      <c r="G287" s="1"/>
    </row>
    <row r="288" spans="1:7" x14ac:dyDescent="0.25">
      <c r="C288" s="1"/>
      <c r="D288" s="1"/>
      <c r="E288" s="1"/>
      <c r="F288" s="1"/>
      <c r="G288" s="1"/>
    </row>
    <row r="289" spans="3:7" x14ac:dyDescent="0.25">
      <c r="C289" s="1"/>
      <c r="D289" s="1"/>
      <c r="E289" s="1"/>
      <c r="F289" s="1"/>
      <c r="G289" s="1"/>
    </row>
    <row r="290" spans="3:7" x14ac:dyDescent="0.25">
      <c r="C290" s="1"/>
      <c r="D290" s="1"/>
      <c r="E290" s="1"/>
      <c r="F290" s="1"/>
      <c r="G290" s="1"/>
    </row>
    <row r="291" spans="3:7" x14ac:dyDescent="0.25">
      <c r="C291" s="1"/>
      <c r="D291" s="1"/>
      <c r="E291" s="1"/>
      <c r="F291" s="1"/>
      <c r="G291" s="1"/>
    </row>
    <row r="292" spans="3:7" x14ac:dyDescent="0.25">
      <c r="G292" s="1"/>
    </row>
    <row r="293" spans="3:7" x14ac:dyDescent="0.25">
      <c r="G293" s="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F334-7FE2-4023-981D-5B9E94C2DFAA}">
  <dimension ref="A1:W150"/>
  <sheetViews>
    <sheetView workbookViewId="0">
      <selection activeCell="H22" sqref="H22:M22"/>
    </sheetView>
  </sheetViews>
  <sheetFormatPr defaultRowHeight="15" x14ac:dyDescent="0.25"/>
  <sheetData>
    <row r="1" spans="1:23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75" x14ac:dyDescent="0.25">
      <c r="A3" s="170" t="s">
        <v>274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21" x14ac:dyDescent="0.25">
      <c r="A4" s="170" t="s">
        <v>275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1" x14ac:dyDescent="0.25">
      <c r="A5" s="172" t="s">
        <v>276</v>
      </c>
      <c r="B5" s="173"/>
      <c r="C5" s="173"/>
      <c r="D5" s="173"/>
      <c r="E5" s="174"/>
      <c r="F5" s="69"/>
      <c r="G5" s="26" t="s">
        <v>38</v>
      </c>
      <c r="H5" s="40">
        <f>D12</f>
        <v>95.714285714285722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21" x14ac:dyDescent="0.25">
      <c r="A6" s="2"/>
      <c r="B6" s="156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88.571428571428569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60" x14ac:dyDescent="0.25">
      <c r="A7" s="2"/>
      <c r="B7" s="157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92.142857142857139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x14ac:dyDescent="0.25">
      <c r="A8" s="2"/>
      <c r="B8" s="157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 s="2"/>
      <c r="B9" s="157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x14ac:dyDescent="0.25">
      <c r="A10" s="2"/>
      <c r="B10" s="157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15.75" x14ac:dyDescent="0.25">
      <c r="A11" s="2">
        <v>1</v>
      </c>
      <c r="B11" s="158">
        <v>170804130021</v>
      </c>
      <c r="C11" s="3">
        <v>38.18181818181818</v>
      </c>
      <c r="D11" s="3">
        <f>COUNTIF(C11:C150,"&gt;="&amp;D10)</f>
        <v>134</v>
      </c>
      <c r="E11" s="121">
        <v>40</v>
      </c>
      <c r="F11" s="95">
        <f>COUNTIF(E11:E150,"&gt;="&amp;F10)</f>
        <v>124</v>
      </c>
      <c r="G11" s="108" t="s">
        <v>5</v>
      </c>
      <c r="H11" s="159">
        <v>3</v>
      </c>
      <c r="I11" s="159">
        <v>3</v>
      </c>
      <c r="J11" s="80">
        <v>2</v>
      </c>
      <c r="K11" s="80">
        <v>2</v>
      </c>
      <c r="L11" s="80">
        <v>2</v>
      </c>
      <c r="M11" s="80">
        <v>2</v>
      </c>
      <c r="N11" s="80">
        <v>3</v>
      </c>
      <c r="O11" s="80">
        <v>2</v>
      </c>
      <c r="P11" s="80">
        <v>3</v>
      </c>
      <c r="Q11" s="80">
        <v>3</v>
      </c>
      <c r="R11" s="80">
        <v>2</v>
      </c>
      <c r="S11" s="80">
        <v>2</v>
      </c>
      <c r="T11" s="80">
        <v>2</v>
      </c>
    </row>
    <row r="12" spans="1:23" ht="15.75" x14ac:dyDescent="0.25">
      <c r="A12" s="2">
        <v>2</v>
      </c>
      <c r="B12" s="158">
        <v>170804130022</v>
      </c>
      <c r="C12" s="3">
        <v>30</v>
      </c>
      <c r="D12" s="96">
        <f>(134/140)*100</f>
        <v>95.714285714285722</v>
      </c>
      <c r="E12" s="121">
        <v>28.181818181818183</v>
      </c>
      <c r="F12" s="97">
        <f>(124/140)*100</f>
        <v>88.571428571428569</v>
      </c>
      <c r="G12" s="108" t="s">
        <v>4</v>
      </c>
      <c r="H12" s="160">
        <v>3</v>
      </c>
      <c r="I12" s="160">
        <v>3</v>
      </c>
      <c r="J12" s="80">
        <v>2</v>
      </c>
      <c r="K12" s="80">
        <v>2</v>
      </c>
      <c r="L12" s="80">
        <v>2</v>
      </c>
      <c r="M12" s="80">
        <v>3</v>
      </c>
      <c r="N12" s="80">
        <v>2</v>
      </c>
      <c r="O12" s="80">
        <v>3</v>
      </c>
      <c r="P12" s="80">
        <v>2</v>
      </c>
      <c r="Q12" s="80">
        <v>2</v>
      </c>
      <c r="R12" s="80">
        <v>2</v>
      </c>
      <c r="S12" s="80">
        <v>1</v>
      </c>
      <c r="T12" s="80">
        <v>3</v>
      </c>
    </row>
    <row r="13" spans="1:23" ht="15.75" x14ac:dyDescent="0.25">
      <c r="A13" s="2">
        <v>3</v>
      </c>
      <c r="B13" s="158">
        <v>170804130027</v>
      </c>
      <c r="C13" s="3">
        <v>33.636363636363633</v>
      </c>
      <c r="D13" s="3"/>
      <c r="E13" s="121">
        <v>34.545454545454547</v>
      </c>
      <c r="F13" s="109"/>
      <c r="G13" s="108" t="s">
        <v>3</v>
      </c>
      <c r="H13" s="160">
        <v>3</v>
      </c>
      <c r="I13" s="160">
        <v>2</v>
      </c>
      <c r="J13" s="80">
        <v>2</v>
      </c>
      <c r="K13" s="80">
        <v>2</v>
      </c>
      <c r="L13" s="80">
        <v>3</v>
      </c>
      <c r="M13" s="80">
        <v>2</v>
      </c>
      <c r="N13" s="80">
        <v>2</v>
      </c>
      <c r="O13" s="80">
        <v>2</v>
      </c>
      <c r="P13" s="80">
        <v>2</v>
      </c>
      <c r="Q13" s="80">
        <v>2</v>
      </c>
      <c r="R13" s="80">
        <v>2</v>
      </c>
      <c r="S13" s="80">
        <v>2</v>
      </c>
      <c r="T13" s="80">
        <v>2</v>
      </c>
    </row>
    <row r="14" spans="1:23" ht="15.75" x14ac:dyDescent="0.25">
      <c r="A14" s="2">
        <v>4</v>
      </c>
      <c r="B14" s="158">
        <v>170804130033</v>
      </c>
      <c r="C14" s="3">
        <v>35.454545454545453</v>
      </c>
      <c r="D14" s="3"/>
      <c r="E14" s="121">
        <v>34.545454545454547</v>
      </c>
      <c r="F14" s="109"/>
      <c r="G14" s="152" t="s">
        <v>87</v>
      </c>
      <c r="H14" s="160">
        <v>3</v>
      </c>
      <c r="I14" s="160">
        <v>2</v>
      </c>
      <c r="J14" s="80">
        <v>2</v>
      </c>
      <c r="K14" s="80">
        <v>2</v>
      </c>
      <c r="L14" s="80">
        <v>2</v>
      </c>
      <c r="M14" s="80">
        <v>2</v>
      </c>
      <c r="N14" s="80">
        <v>3</v>
      </c>
      <c r="O14" s="80">
        <v>2</v>
      </c>
      <c r="P14" s="80">
        <v>2</v>
      </c>
      <c r="Q14" s="80">
        <v>2</v>
      </c>
      <c r="R14" s="80">
        <v>2</v>
      </c>
      <c r="S14" s="80">
        <v>2</v>
      </c>
      <c r="T14" s="80">
        <v>2</v>
      </c>
    </row>
    <row r="15" spans="1:23" ht="15.75" x14ac:dyDescent="0.25">
      <c r="A15" s="2">
        <v>5</v>
      </c>
      <c r="B15" s="158">
        <v>170804130060</v>
      </c>
      <c r="C15" s="3">
        <v>36.363636363636367</v>
      </c>
      <c r="D15" s="3"/>
      <c r="E15" s="121">
        <v>35.454545454545453</v>
      </c>
      <c r="F15" s="109"/>
      <c r="G15" s="101" t="s">
        <v>2</v>
      </c>
      <c r="H15" s="161">
        <f>AVERAGE(H11:H14)</f>
        <v>3</v>
      </c>
      <c r="I15" s="161">
        <f t="shared" ref="I15:T15" si="0">AVERAGE(I11:I14)</f>
        <v>2.5</v>
      </c>
      <c r="J15" s="161">
        <f t="shared" si="0"/>
        <v>2</v>
      </c>
      <c r="K15" s="161">
        <f t="shared" si="0"/>
        <v>2</v>
      </c>
      <c r="L15" s="161">
        <f t="shared" si="0"/>
        <v>2.25</v>
      </c>
      <c r="M15" s="161">
        <f t="shared" si="0"/>
        <v>2.25</v>
      </c>
      <c r="N15" s="161">
        <f t="shared" si="0"/>
        <v>2.5</v>
      </c>
      <c r="O15" s="161">
        <f t="shared" si="0"/>
        <v>2.25</v>
      </c>
      <c r="P15" s="161">
        <f t="shared" si="0"/>
        <v>2.25</v>
      </c>
      <c r="Q15" s="161">
        <f t="shared" si="0"/>
        <v>2.25</v>
      </c>
      <c r="R15" s="161">
        <f t="shared" si="0"/>
        <v>2</v>
      </c>
      <c r="S15" s="161">
        <f t="shared" si="0"/>
        <v>1.75</v>
      </c>
      <c r="T15" s="161">
        <f t="shared" si="0"/>
        <v>2.25</v>
      </c>
    </row>
    <row r="16" spans="1:23" ht="15.75" x14ac:dyDescent="0.25">
      <c r="A16" s="2">
        <v>6</v>
      </c>
      <c r="B16" s="158">
        <v>170804130064</v>
      </c>
      <c r="C16" s="3">
        <v>25.454545454545453</v>
      </c>
      <c r="D16" s="3"/>
      <c r="E16" s="121">
        <v>28.181818181818183</v>
      </c>
      <c r="F16" s="109"/>
      <c r="G16" s="102" t="s">
        <v>1</v>
      </c>
      <c r="H16" s="162">
        <f>(92.14*H15)/100</f>
        <v>2.7642000000000002</v>
      </c>
      <c r="I16" s="162">
        <f t="shared" ref="I16:T16" si="1">(92.14*I15)/100</f>
        <v>2.3035000000000001</v>
      </c>
      <c r="J16" s="162">
        <f t="shared" si="1"/>
        <v>1.8428</v>
      </c>
      <c r="K16" s="162">
        <f t="shared" si="1"/>
        <v>1.8428</v>
      </c>
      <c r="L16" s="162">
        <f t="shared" si="1"/>
        <v>2.07315</v>
      </c>
      <c r="M16" s="162">
        <f t="shared" si="1"/>
        <v>2.07315</v>
      </c>
      <c r="N16" s="162">
        <f t="shared" si="1"/>
        <v>2.3035000000000001</v>
      </c>
      <c r="O16" s="162">
        <f t="shared" si="1"/>
        <v>2.07315</v>
      </c>
      <c r="P16" s="162">
        <f t="shared" si="1"/>
        <v>2.07315</v>
      </c>
      <c r="Q16" s="162">
        <f t="shared" si="1"/>
        <v>2.07315</v>
      </c>
      <c r="R16" s="162">
        <f t="shared" si="1"/>
        <v>1.8428</v>
      </c>
      <c r="S16" s="162">
        <f t="shared" si="1"/>
        <v>1.6124499999999999</v>
      </c>
      <c r="T16" s="162">
        <f t="shared" si="1"/>
        <v>2.07315</v>
      </c>
      <c r="U16" s="110"/>
      <c r="V16" s="110"/>
      <c r="W16" s="1"/>
    </row>
    <row r="17" spans="1:23" x14ac:dyDescent="0.25">
      <c r="A17" s="2">
        <v>7</v>
      </c>
      <c r="B17" s="158">
        <v>170804130086</v>
      </c>
      <c r="C17" s="3">
        <v>35.454545454545453</v>
      </c>
      <c r="D17" s="3"/>
      <c r="E17" s="121">
        <v>37.272727272727273</v>
      </c>
      <c r="F17" s="3"/>
      <c r="G17" s="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2">
        <v>8</v>
      </c>
      <c r="B18" s="158">
        <v>170804130099</v>
      </c>
      <c r="C18" s="3">
        <v>37.272727272727273</v>
      </c>
      <c r="D18" s="3"/>
      <c r="E18" s="121">
        <v>35.454545454545453</v>
      </c>
      <c r="F18" s="49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 s="2">
        <v>9</v>
      </c>
      <c r="B19" s="158">
        <v>170804130113</v>
      </c>
      <c r="C19" s="3">
        <v>31.818181818181817</v>
      </c>
      <c r="D19" s="3"/>
      <c r="E19" s="121">
        <v>34.545454545454547</v>
      </c>
      <c r="F19" s="49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A20" s="2">
        <v>10</v>
      </c>
      <c r="B20" s="158">
        <v>170804130123</v>
      </c>
      <c r="C20" s="3">
        <v>34.545454545454547</v>
      </c>
      <c r="D20" s="3"/>
      <c r="E20" s="121">
        <v>33.636363636363633</v>
      </c>
      <c r="F20" s="49"/>
      <c r="G20" s="2"/>
      <c r="H20" s="1"/>
      <c r="I20" s="1"/>
      <c r="J20" s="7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2">
        <v>11</v>
      </c>
      <c r="B21" s="158">
        <v>170804130124</v>
      </c>
      <c r="C21" s="3">
        <v>34.545454545454547</v>
      </c>
      <c r="D21" s="3"/>
      <c r="E21" s="121">
        <v>19.09090909090909</v>
      </c>
      <c r="F21" s="49"/>
      <c r="G21" s="2"/>
      <c r="H21" s="104"/>
      <c r="I21" s="165"/>
      <c r="J21" s="165"/>
      <c r="K21" s="1"/>
      <c r="L21" s="1"/>
      <c r="M21" s="7"/>
      <c r="N21" s="7"/>
      <c r="O21" s="7"/>
      <c r="P21" s="7"/>
      <c r="Q21" s="7"/>
      <c r="R21" s="1"/>
      <c r="S21" s="1"/>
      <c r="T21" s="1"/>
      <c r="U21" s="1"/>
      <c r="V21" s="1"/>
      <c r="W21" s="1"/>
    </row>
    <row r="22" spans="1:23" x14ac:dyDescent="0.25">
      <c r="A22" s="2">
        <v>12</v>
      </c>
      <c r="B22" s="158">
        <v>170804130131</v>
      </c>
      <c r="C22" s="3">
        <v>34.545454545454547</v>
      </c>
      <c r="D22" s="3"/>
      <c r="E22" s="121">
        <v>35.454545454545453</v>
      </c>
      <c r="F22" s="49"/>
      <c r="G22" s="2"/>
      <c r="H22" s="111"/>
      <c r="I22" s="84"/>
      <c r="J22" s="84"/>
      <c r="K22" s="1"/>
      <c r="L22" s="1"/>
      <c r="M22" s="7"/>
      <c r="N22" s="7"/>
      <c r="O22" s="7"/>
      <c r="P22" s="7"/>
      <c r="Q22" s="7"/>
      <c r="R22" s="1"/>
      <c r="S22" s="1"/>
      <c r="T22" s="1"/>
      <c r="U22" s="1"/>
      <c r="V22" s="1"/>
      <c r="W22" s="1"/>
    </row>
    <row r="23" spans="1:23" x14ac:dyDescent="0.25">
      <c r="A23" s="2">
        <v>13</v>
      </c>
      <c r="B23" s="158">
        <v>170804130132</v>
      </c>
      <c r="C23" s="3">
        <v>31.818181818181817</v>
      </c>
      <c r="D23" s="3"/>
      <c r="E23" s="121">
        <v>29.09090909090909</v>
      </c>
      <c r="F23" s="49"/>
      <c r="G23" s="2"/>
      <c r="H23" s="2"/>
      <c r="I23" s="1"/>
      <c r="J23" s="1"/>
      <c r="K23" s="1"/>
      <c r="L23" s="1"/>
      <c r="M23" s="1"/>
      <c r="N23" s="7"/>
      <c r="O23" s="7"/>
      <c r="P23" s="7"/>
      <c r="Q23" s="7"/>
      <c r="R23" s="7"/>
      <c r="S23" s="1"/>
      <c r="T23" s="1"/>
      <c r="U23" s="1"/>
      <c r="V23" s="1"/>
      <c r="W23" s="1"/>
    </row>
    <row r="24" spans="1:23" x14ac:dyDescent="0.25">
      <c r="A24" s="2">
        <v>14</v>
      </c>
      <c r="B24" s="158">
        <v>170804130139</v>
      </c>
      <c r="C24" s="3">
        <v>33.636363636363633</v>
      </c>
      <c r="D24" s="3"/>
      <c r="E24" s="121">
        <v>36.363636363636367</v>
      </c>
      <c r="F24" s="49"/>
      <c r="G24" s="2"/>
      <c r="H24" s="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"/>
    </row>
    <row r="25" spans="1:23" ht="15.75" x14ac:dyDescent="0.25">
      <c r="A25" s="2">
        <v>15</v>
      </c>
      <c r="B25" s="158">
        <v>170804130148</v>
      </c>
      <c r="C25" s="3">
        <v>30</v>
      </c>
      <c r="D25" s="112"/>
      <c r="E25" s="121">
        <v>34.545454545454547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"/>
    </row>
    <row r="26" spans="1:23" ht="15.75" x14ac:dyDescent="0.25">
      <c r="A26" s="2">
        <v>16</v>
      </c>
      <c r="B26" s="158">
        <v>170804130158</v>
      </c>
      <c r="C26" s="3">
        <v>30</v>
      </c>
      <c r="D26" s="3"/>
      <c r="E26" s="121">
        <v>28.181818181818183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"/>
    </row>
    <row r="27" spans="1:23" ht="15.75" x14ac:dyDescent="0.25">
      <c r="A27" s="2">
        <v>17</v>
      </c>
      <c r="B27" s="158">
        <v>170804130159</v>
      </c>
      <c r="C27" s="3">
        <v>37.272727272727273</v>
      </c>
      <c r="D27" s="3"/>
      <c r="E27" s="121">
        <v>36.363636363636367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"/>
    </row>
    <row r="28" spans="1:23" ht="15.75" x14ac:dyDescent="0.25">
      <c r="A28" s="2">
        <v>18</v>
      </c>
      <c r="B28" s="158">
        <v>170804130160</v>
      </c>
      <c r="C28" s="3">
        <v>35.454545454545453</v>
      </c>
      <c r="D28" s="3"/>
      <c r="E28" s="121">
        <v>39.090909090909093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"/>
    </row>
    <row r="29" spans="1:23" ht="15.75" x14ac:dyDescent="0.25">
      <c r="A29" s="2">
        <v>19</v>
      </c>
      <c r="B29" s="158">
        <v>170804130167</v>
      </c>
      <c r="C29" s="3">
        <v>36.363636363636367</v>
      </c>
      <c r="D29" s="3"/>
      <c r="E29" s="121">
        <v>42.727272727272727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"/>
    </row>
    <row r="30" spans="1:23" ht="15.75" x14ac:dyDescent="0.25">
      <c r="A30" s="2">
        <v>20</v>
      </c>
      <c r="B30" s="158">
        <v>170804130169</v>
      </c>
      <c r="C30" s="3">
        <v>33.636363636363633</v>
      </c>
      <c r="D30" s="3"/>
      <c r="E30" s="121">
        <v>32.727272727272727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"/>
    </row>
    <row r="31" spans="1:23" ht="15.75" x14ac:dyDescent="0.25">
      <c r="A31" s="2">
        <v>21</v>
      </c>
      <c r="B31" s="158">
        <v>170804130172</v>
      </c>
      <c r="C31" s="3">
        <v>34.545454545454547</v>
      </c>
      <c r="D31" s="3"/>
      <c r="E31" s="121">
        <v>36.363636363636367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"/>
    </row>
    <row r="32" spans="1:23" ht="15.75" x14ac:dyDescent="0.25">
      <c r="A32" s="2">
        <v>22</v>
      </c>
      <c r="B32" s="158">
        <v>170804130179</v>
      </c>
      <c r="C32" s="3">
        <v>29.09090909090909</v>
      </c>
      <c r="D32" s="3"/>
      <c r="E32" s="121">
        <v>30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"/>
    </row>
    <row r="33" spans="1:23" ht="15.75" x14ac:dyDescent="0.25">
      <c r="A33" s="2">
        <v>23</v>
      </c>
      <c r="B33" s="158">
        <v>170804130189</v>
      </c>
      <c r="C33" s="3">
        <v>38.18181818181818</v>
      </c>
      <c r="D33" s="3"/>
      <c r="E33" s="121">
        <v>40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"/>
    </row>
    <row r="34" spans="1:23" ht="15.75" x14ac:dyDescent="0.25">
      <c r="A34" s="2">
        <v>24</v>
      </c>
      <c r="B34" s="158">
        <v>170804130190</v>
      </c>
      <c r="C34" s="3">
        <v>35.454545454545453</v>
      </c>
      <c r="D34" s="3"/>
      <c r="E34" s="121">
        <v>42.727272727272727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x14ac:dyDescent="0.25">
      <c r="A35" s="2">
        <v>25</v>
      </c>
      <c r="B35" s="158">
        <v>170804130192</v>
      </c>
      <c r="C35" s="3">
        <v>30</v>
      </c>
      <c r="D35" s="3"/>
      <c r="E35" s="121">
        <v>27.272727272727273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"/>
    </row>
    <row r="36" spans="1:23" x14ac:dyDescent="0.25">
      <c r="A36" s="2">
        <v>26</v>
      </c>
      <c r="B36" s="158">
        <v>170804130199</v>
      </c>
      <c r="C36" s="3">
        <v>39.090909090909093</v>
      </c>
      <c r="D36" s="3"/>
      <c r="E36" s="121">
        <v>41.81818181818182</v>
      </c>
      <c r="F36" s="49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>
        <v>27</v>
      </c>
      <c r="B37" s="158">
        <v>170804130227</v>
      </c>
      <c r="C37" s="3">
        <v>35.454545454545453</v>
      </c>
      <c r="D37" s="3"/>
      <c r="E37" s="121">
        <v>34.545454545454547</v>
      </c>
      <c r="F37" s="49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x14ac:dyDescent="0.25">
      <c r="A38" s="2">
        <v>28</v>
      </c>
      <c r="B38" s="158">
        <v>170804130229</v>
      </c>
      <c r="C38" s="3">
        <v>36.363636363636367</v>
      </c>
      <c r="D38" s="3"/>
      <c r="E38" s="121">
        <v>35.454545454545453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"/>
    </row>
    <row r="39" spans="1:23" ht="15.75" x14ac:dyDescent="0.25">
      <c r="A39" s="2">
        <v>29</v>
      </c>
      <c r="B39" s="158">
        <v>170804130231</v>
      </c>
      <c r="C39" s="3">
        <v>37.272727272727273</v>
      </c>
      <c r="D39" s="3"/>
      <c r="E39" s="121">
        <v>36.363636363636367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"/>
    </row>
    <row r="40" spans="1:23" ht="15.75" x14ac:dyDescent="0.25">
      <c r="A40" s="2">
        <v>30</v>
      </c>
      <c r="B40" s="158">
        <v>170804130233</v>
      </c>
      <c r="C40" s="3">
        <v>37.272727272727273</v>
      </c>
      <c r="D40" s="3"/>
      <c r="E40" s="121">
        <v>38.18181818181818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"/>
    </row>
    <row r="41" spans="1:23" ht="15.75" x14ac:dyDescent="0.25">
      <c r="A41" s="2">
        <v>31</v>
      </c>
      <c r="B41" s="158">
        <v>170804130234</v>
      </c>
      <c r="C41" s="3">
        <v>36.363636363636367</v>
      </c>
      <c r="D41" s="3"/>
      <c r="E41" s="121">
        <v>36.363636363636367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"/>
    </row>
    <row r="42" spans="1:23" ht="15.75" x14ac:dyDescent="0.25">
      <c r="A42" s="2">
        <v>32</v>
      </c>
      <c r="B42" s="158">
        <v>170804130241</v>
      </c>
      <c r="C42" s="3">
        <v>37.272727272727273</v>
      </c>
      <c r="D42" s="3"/>
      <c r="E42" s="121">
        <v>28.181818181818183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"/>
    </row>
    <row r="43" spans="1:23" ht="15.75" x14ac:dyDescent="0.25">
      <c r="A43" s="2">
        <v>33</v>
      </c>
      <c r="B43" s="158">
        <v>170804130242</v>
      </c>
      <c r="C43" s="3">
        <v>38.18181818181818</v>
      </c>
      <c r="D43" s="3"/>
      <c r="E43" s="121">
        <v>41.81818181818182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"/>
    </row>
    <row r="44" spans="1:23" ht="15.75" x14ac:dyDescent="0.25">
      <c r="A44" s="2">
        <v>34</v>
      </c>
      <c r="B44" s="158">
        <v>170804130243</v>
      </c>
      <c r="C44" s="3">
        <v>30.90909090909091</v>
      </c>
      <c r="D44" s="3"/>
      <c r="E44" s="121">
        <v>30.90909090909091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"/>
    </row>
    <row r="45" spans="1:23" ht="15.75" x14ac:dyDescent="0.25">
      <c r="A45" s="2">
        <v>35</v>
      </c>
      <c r="B45" s="158">
        <v>170804130244</v>
      </c>
      <c r="C45" s="3">
        <v>32.727272727272727</v>
      </c>
      <c r="D45" s="3"/>
      <c r="E45" s="121">
        <v>29.09090909090909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"/>
    </row>
    <row r="46" spans="1:23" ht="15.75" x14ac:dyDescent="0.25">
      <c r="A46" s="2">
        <v>36</v>
      </c>
      <c r="B46" s="158">
        <v>170804130245</v>
      </c>
      <c r="C46" s="3">
        <v>37.272727272727273</v>
      </c>
      <c r="D46" s="3"/>
      <c r="E46" s="121">
        <v>33.636363636363633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"/>
    </row>
    <row r="47" spans="1:23" ht="15.75" x14ac:dyDescent="0.25">
      <c r="A47" s="2">
        <v>37</v>
      </c>
      <c r="B47" s="158">
        <v>170804130246</v>
      </c>
      <c r="C47" s="3">
        <v>30.90909090909091</v>
      </c>
      <c r="D47" s="3"/>
      <c r="E47" s="121">
        <v>28.181818181818183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"/>
    </row>
    <row r="48" spans="1:23" ht="15.75" x14ac:dyDescent="0.25">
      <c r="A48" s="2">
        <v>38</v>
      </c>
      <c r="B48" s="158">
        <v>170804130247</v>
      </c>
      <c r="C48" s="3">
        <v>31.818181818181817</v>
      </c>
      <c r="D48" s="3"/>
      <c r="E48" s="121">
        <v>40.909090909090907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"/>
    </row>
    <row r="49" spans="1:23" x14ac:dyDescent="0.25">
      <c r="A49" s="2">
        <v>39</v>
      </c>
      <c r="B49" s="158">
        <v>170804130248</v>
      </c>
      <c r="C49" s="3">
        <v>36.363636363636367</v>
      </c>
      <c r="D49" s="3"/>
      <c r="E49" s="121">
        <v>34.545454545454547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"/>
    </row>
    <row r="50" spans="1:23" x14ac:dyDescent="0.25">
      <c r="A50" s="2">
        <v>40</v>
      </c>
      <c r="B50" s="158">
        <v>170804130249</v>
      </c>
      <c r="C50" s="3">
        <v>37.272727272727273</v>
      </c>
      <c r="D50" s="3"/>
      <c r="E50" s="121">
        <v>41.81818181818182</v>
      </c>
      <c r="F50" s="49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>
        <v>41</v>
      </c>
      <c r="B51" s="158">
        <v>170804130250</v>
      </c>
      <c r="C51" s="3">
        <v>34.545454545454547</v>
      </c>
      <c r="D51" s="3"/>
      <c r="E51" s="121">
        <v>30</v>
      </c>
      <c r="F51" s="49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x14ac:dyDescent="0.25">
      <c r="A52" s="2">
        <v>42</v>
      </c>
      <c r="B52" s="158">
        <v>170804130251</v>
      </c>
      <c r="C52" s="3">
        <v>35.454545454545453</v>
      </c>
      <c r="D52" s="112"/>
      <c r="E52" s="121">
        <v>33.636363636363633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"/>
    </row>
    <row r="53" spans="1:23" ht="15.75" x14ac:dyDescent="0.25">
      <c r="A53" s="2">
        <v>43</v>
      </c>
      <c r="B53" s="158">
        <v>170804130253</v>
      </c>
      <c r="C53" s="3">
        <v>33.636363636363633</v>
      </c>
      <c r="D53" s="112"/>
      <c r="E53" s="121">
        <v>34.545454545454547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"/>
    </row>
    <row r="54" spans="1:23" ht="15.75" x14ac:dyDescent="0.25">
      <c r="A54" s="2">
        <v>44</v>
      </c>
      <c r="B54" s="158">
        <v>170804130254</v>
      </c>
      <c r="C54" s="3">
        <v>38.18181818181818</v>
      </c>
      <c r="D54" s="3"/>
      <c r="E54" s="121">
        <v>33.636363636363633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"/>
    </row>
    <row r="55" spans="1:23" ht="15.75" x14ac:dyDescent="0.25">
      <c r="A55" s="2">
        <v>45</v>
      </c>
      <c r="B55" s="158">
        <v>170804130255</v>
      </c>
      <c r="C55" s="3">
        <v>37.272727272727273</v>
      </c>
      <c r="D55" s="3"/>
      <c r="E55" s="121">
        <v>40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"/>
    </row>
    <row r="56" spans="1:23" ht="15.75" x14ac:dyDescent="0.25">
      <c r="A56" s="2">
        <v>46</v>
      </c>
      <c r="B56" s="158">
        <v>170804130256</v>
      </c>
      <c r="C56" s="3">
        <v>34.545454545454547</v>
      </c>
      <c r="D56" s="3"/>
      <c r="E56" s="121">
        <v>36.363636363636367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"/>
    </row>
    <row r="57" spans="1:23" ht="15.75" x14ac:dyDescent="0.25">
      <c r="A57" s="2">
        <v>47</v>
      </c>
      <c r="B57" s="158">
        <v>170804130257</v>
      </c>
      <c r="C57" s="3">
        <v>30</v>
      </c>
      <c r="D57" s="3"/>
      <c r="E57" s="121">
        <v>28.181818181818183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"/>
    </row>
    <row r="58" spans="1:23" ht="15.75" x14ac:dyDescent="0.25">
      <c r="A58" s="2">
        <v>48</v>
      </c>
      <c r="B58" s="158">
        <v>170804130258</v>
      </c>
      <c r="C58" s="3">
        <v>38.18181818181818</v>
      </c>
      <c r="D58" s="3"/>
      <c r="E58" s="121">
        <v>39.090909090909093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"/>
    </row>
    <row r="59" spans="1:23" ht="15.75" x14ac:dyDescent="0.25">
      <c r="A59" s="2">
        <v>49</v>
      </c>
      <c r="B59" s="158">
        <v>170804130259</v>
      </c>
      <c r="C59" s="3">
        <v>30.90909090909091</v>
      </c>
      <c r="D59" s="3"/>
      <c r="E59" s="121">
        <v>30.90909090909091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"/>
    </row>
    <row r="60" spans="1:23" ht="15.75" x14ac:dyDescent="0.25">
      <c r="A60" s="2">
        <v>50</v>
      </c>
      <c r="B60" s="158">
        <v>170804130260</v>
      </c>
      <c r="C60" s="3">
        <v>34.545454545454547</v>
      </c>
      <c r="D60" s="3"/>
      <c r="E60" s="121">
        <v>36.363636363636367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"/>
    </row>
    <row r="61" spans="1:23" ht="15.75" x14ac:dyDescent="0.25">
      <c r="A61" s="2">
        <v>51</v>
      </c>
      <c r="B61" s="158">
        <v>170804130262</v>
      </c>
      <c r="C61" s="3">
        <v>31.818181818181817</v>
      </c>
      <c r="D61" s="3"/>
      <c r="E61" s="121">
        <v>33.636363636363633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"/>
    </row>
    <row r="62" spans="1:23" ht="15.75" x14ac:dyDescent="0.25">
      <c r="A62" s="2">
        <v>52</v>
      </c>
      <c r="B62" s="158">
        <v>170804130263</v>
      </c>
      <c r="C62" s="3">
        <v>31.818181818181817</v>
      </c>
      <c r="D62" s="3"/>
      <c r="E62" s="121">
        <v>34.545454545454547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"/>
    </row>
    <row r="63" spans="1:23" x14ac:dyDescent="0.25">
      <c r="A63" s="2">
        <v>53</v>
      </c>
      <c r="B63" s="158">
        <v>170804130264</v>
      </c>
      <c r="C63" s="3">
        <v>35.454545454545453</v>
      </c>
      <c r="D63" s="3"/>
      <c r="E63" s="121">
        <v>32.727272727272727</v>
      </c>
      <c r="F63" s="49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>
        <v>54</v>
      </c>
      <c r="B64" s="158">
        <v>170804130265</v>
      </c>
      <c r="C64" s="3">
        <v>34.545454545454547</v>
      </c>
      <c r="D64" s="3"/>
      <c r="E64" s="121">
        <v>35.454545454545453</v>
      </c>
      <c r="F64" s="49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>
        <v>55</v>
      </c>
      <c r="B65" s="158">
        <v>170804130266</v>
      </c>
      <c r="C65" s="3">
        <v>35.454545454545453</v>
      </c>
      <c r="D65" s="3"/>
      <c r="E65" s="121">
        <v>35.454545454545453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>
        <v>56</v>
      </c>
      <c r="B66" s="158">
        <v>170804130267</v>
      </c>
      <c r="C66" s="3">
        <v>38.18181818181818</v>
      </c>
      <c r="D66" s="3"/>
      <c r="E66" s="121">
        <v>34.545454545454547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>
        <v>57</v>
      </c>
      <c r="B67" s="158">
        <v>170804130269</v>
      </c>
      <c r="C67" s="3">
        <v>36.363636363636367</v>
      </c>
      <c r="D67" s="3"/>
      <c r="E67" s="121">
        <v>37.272727272727273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>
        <v>58</v>
      </c>
      <c r="B68" s="158">
        <v>170804130270</v>
      </c>
      <c r="C68" s="3">
        <v>36.363636363636367</v>
      </c>
      <c r="D68" s="3"/>
      <c r="E68" s="121">
        <v>33.636363636363633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>
        <v>59</v>
      </c>
      <c r="B69" s="158">
        <v>170804130271</v>
      </c>
      <c r="C69" s="3">
        <v>37.272727272727273</v>
      </c>
      <c r="D69" s="3"/>
      <c r="E69" s="121">
        <v>40.909090909090907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>
        <v>60</v>
      </c>
      <c r="B70" s="158">
        <v>170804130272</v>
      </c>
      <c r="C70" s="3">
        <v>37.272727272727273</v>
      </c>
      <c r="D70" s="3"/>
      <c r="E70" s="121">
        <v>36.363636363636367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>
        <v>61</v>
      </c>
      <c r="B71" s="158">
        <v>170804130273</v>
      </c>
      <c r="C71" s="3">
        <v>36.363636363636367</v>
      </c>
      <c r="D71" s="3"/>
      <c r="E71" s="121">
        <v>37.272727272727273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>
        <v>62</v>
      </c>
      <c r="B72" s="158">
        <v>170804130274</v>
      </c>
      <c r="C72" s="3">
        <v>32.727272727272727</v>
      </c>
      <c r="D72" s="3"/>
      <c r="E72" s="121">
        <v>27.272727272727273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>
        <v>63</v>
      </c>
      <c r="B73" s="158">
        <v>170804130275</v>
      </c>
      <c r="C73" s="3">
        <v>30.90909090909091</v>
      </c>
      <c r="D73" s="3"/>
      <c r="E73" s="121">
        <v>34.545454545454547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>
        <v>64</v>
      </c>
      <c r="B74" s="158">
        <v>170804130276</v>
      </c>
      <c r="C74" s="3">
        <v>34.545454545454547</v>
      </c>
      <c r="D74" s="3"/>
      <c r="E74" s="121">
        <v>40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>
        <v>65</v>
      </c>
      <c r="B75" s="158">
        <v>170804130279</v>
      </c>
      <c r="C75" s="3">
        <v>32.727272727272727</v>
      </c>
      <c r="D75" s="3"/>
      <c r="E75" s="121">
        <v>33.636363636363633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>
        <v>66</v>
      </c>
      <c r="B76" s="163">
        <v>170804130280</v>
      </c>
      <c r="C76" s="2">
        <v>37.272727272727273</v>
      </c>
      <c r="D76" s="3"/>
      <c r="E76" s="121">
        <v>43.636363636363633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>
        <v>67</v>
      </c>
      <c r="B77" s="163">
        <v>170804130281</v>
      </c>
      <c r="C77" s="2">
        <v>36.363636363636367</v>
      </c>
      <c r="D77" s="3"/>
      <c r="E77" s="121">
        <v>42.727272727272727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5">
        <v>68</v>
      </c>
      <c r="B78" s="164">
        <v>170804130283</v>
      </c>
      <c r="C78" s="5">
        <v>40</v>
      </c>
      <c r="D78" s="3"/>
      <c r="E78" s="121">
        <v>44.545454545454547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5">
        <v>69</v>
      </c>
      <c r="B79" s="164">
        <v>170804130284</v>
      </c>
      <c r="C79" s="5">
        <v>38.18181818181818</v>
      </c>
      <c r="D79" s="3"/>
      <c r="E79" s="121">
        <v>39.090909090909093</v>
      </c>
      <c r="F79" s="49"/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5">
        <v>70</v>
      </c>
      <c r="B80" s="164">
        <v>170804130285</v>
      </c>
      <c r="C80" s="5">
        <v>38.18181818181818</v>
      </c>
      <c r="D80" s="112"/>
      <c r="E80" s="121">
        <v>40</v>
      </c>
      <c r="F80" s="113"/>
      <c r="G80" s="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5">
        <v>71</v>
      </c>
      <c r="B81" s="164">
        <v>170804130287</v>
      </c>
      <c r="C81" s="5">
        <v>35.454545454545453</v>
      </c>
      <c r="D81" s="112"/>
      <c r="E81" s="121">
        <v>36.363636363636367</v>
      </c>
      <c r="F81" s="113"/>
      <c r="G81" s="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5">
        <v>72</v>
      </c>
      <c r="B82" s="164">
        <v>170804130288</v>
      </c>
      <c r="C82" s="5">
        <v>35.454545454545453</v>
      </c>
      <c r="D82" s="3"/>
      <c r="E82" s="121">
        <v>37.272727272727273</v>
      </c>
      <c r="F82" s="49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5">
        <v>73</v>
      </c>
      <c r="B83" s="164">
        <v>170804130289</v>
      </c>
      <c r="C83" s="5">
        <v>30.90909090909091</v>
      </c>
      <c r="D83" s="5"/>
      <c r="E83" s="121">
        <v>39.090909090909093</v>
      </c>
      <c r="F83" s="5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5">
        <v>74</v>
      </c>
      <c r="B84" s="164">
        <v>170804130291</v>
      </c>
      <c r="C84" s="5">
        <v>37.272727272727273</v>
      </c>
      <c r="D84" s="115"/>
      <c r="E84" s="121">
        <v>41.81818181818182</v>
      </c>
      <c r="F84" s="115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5">
        <v>75</v>
      </c>
      <c r="B85" s="164">
        <v>170804130292</v>
      </c>
      <c r="C85" s="5">
        <v>36.363636363636367</v>
      </c>
      <c r="D85" s="5"/>
      <c r="E85" s="121">
        <v>40.909090909090907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"/>
    </row>
    <row r="86" spans="1:23" ht="15.75" x14ac:dyDescent="0.25">
      <c r="A86" s="5">
        <v>76</v>
      </c>
      <c r="B86" s="164">
        <v>170804130293</v>
      </c>
      <c r="C86" s="5">
        <v>39.090909090909093</v>
      </c>
      <c r="D86" s="116"/>
      <c r="E86" s="121">
        <v>40.909090909090907</v>
      </c>
      <c r="F86" s="116"/>
      <c r="G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"/>
    </row>
    <row r="87" spans="1:23" x14ac:dyDescent="0.25">
      <c r="A87" s="5">
        <v>77</v>
      </c>
      <c r="B87" s="164">
        <v>170804130294</v>
      </c>
      <c r="C87" s="5">
        <v>28.181818181818183</v>
      </c>
      <c r="D87" s="5"/>
      <c r="E87" s="121">
        <v>33.636363636363633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5">
        <v>78</v>
      </c>
      <c r="B88" s="164">
        <v>170804130295</v>
      </c>
      <c r="C88" s="5">
        <v>38.18181818181818</v>
      </c>
      <c r="D88" s="5"/>
      <c r="E88" s="121">
        <v>39.090909090909093</v>
      </c>
      <c r="F88" s="5"/>
      <c r="G88" s="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5">
        <v>79</v>
      </c>
      <c r="B89" s="164">
        <v>170804130296</v>
      </c>
      <c r="C89" s="5">
        <v>34.545454545454547</v>
      </c>
      <c r="D89" s="5"/>
      <c r="E89" s="121">
        <v>27.272727272727273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5">
        <v>80</v>
      </c>
      <c r="B90" s="164">
        <v>170804130297</v>
      </c>
      <c r="C90" s="5">
        <v>36.363636363636367</v>
      </c>
      <c r="D90" s="5"/>
      <c r="E90" s="121">
        <v>44.545454545454547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5">
        <v>81</v>
      </c>
      <c r="B91" s="164">
        <v>170804130298</v>
      </c>
      <c r="C91" s="5">
        <v>31.818181818181817</v>
      </c>
      <c r="D91" s="5"/>
      <c r="E91" s="121">
        <v>33.636363636363633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5">
        <v>82</v>
      </c>
      <c r="B92" s="164">
        <v>170804130299</v>
      </c>
      <c r="C92" s="5">
        <v>31.818181818181817</v>
      </c>
      <c r="D92" s="5"/>
      <c r="E92" s="121">
        <v>39.090909090909093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6"/>
    </row>
    <row r="93" spans="1:23" ht="15.75" x14ac:dyDescent="0.25">
      <c r="A93" s="5">
        <v>83</v>
      </c>
      <c r="B93" s="164">
        <v>170804130300</v>
      </c>
      <c r="C93" s="5">
        <v>36.363636363636367</v>
      </c>
      <c r="D93" s="5"/>
      <c r="E93" s="121">
        <v>39.090909090909093</v>
      </c>
      <c r="F93" s="5"/>
      <c r="G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1"/>
    </row>
    <row r="94" spans="1:23" x14ac:dyDescent="0.25">
      <c r="A94" s="5">
        <v>84</v>
      </c>
      <c r="B94" s="164">
        <v>170804130302</v>
      </c>
      <c r="C94" s="5">
        <v>39.090909090909093</v>
      </c>
      <c r="D94" s="5"/>
      <c r="E94" s="121">
        <v>35.454545454545453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5">
        <v>85</v>
      </c>
      <c r="B95" s="164">
        <v>170804130303</v>
      </c>
      <c r="C95" s="5">
        <v>33.636363636363633</v>
      </c>
      <c r="D95" s="5"/>
      <c r="E95" s="121">
        <v>34.545454545454547</v>
      </c>
      <c r="F95" s="5"/>
      <c r="G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5">
        <v>86</v>
      </c>
      <c r="B96" s="164">
        <v>170804130304</v>
      </c>
      <c r="C96" s="5">
        <v>30</v>
      </c>
      <c r="D96" s="5"/>
      <c r="E96" s="121">
        <v>30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5">
        <v>87</v>
      </c>
      <c r="B97" s="164">
        <v>170804130306</v>
      </c>
      <c r="C97" s="5">
        <v>36.363636363636367</v>
      </c>
      <c r="D97" s="5"/>
      <c r="E97" s="121">
        <v>40.909090909090907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5">
        <v>88</v>
      </c>
      <c r="B98" s="164">
        <v>170804130307</v>
      </c>
      <c r="C98" s="5">
        <v>33.636363636363633</v>
      </c>
      <c r="D98" s="5"/>
      <c r="E98" s="121">
        <v>37.272727272727273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5">
        <v>89</v>
      </c>
      <c r="B99" s="164">
        <v>170804130308</v>
      </c>
      <c r="C99" s="5">
        <v>35.454545454545453</v>
      </c>
      <c r="D99" s="5"/>
      <c r="E99" s="121">
        <v>36.363636363636367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5">
        <v>90</v>
      </c>
      <c r="B100" s="164">
        <v>170804130309</v>
      </c>
      <c r="C100" s="5">
        <v>37.272727272727273</v>
      </c>
      <c r="D100" s="5"/>
      <c r="E100" s="121">
        <v>37.272727272727273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6"/>
    </row>
    <row r="101" spans="1:23" ht="15.75" x14ac:dyDescent="0.25">
      <c r="A101" s="5">
        <v>91</v>
      </c>
      <c r="B101" s="164">
        <v>170804130310</v>
      </c>
      <c r="C101" s="5">
        <v>35.454545454545453</v>
      </c>
      <c r="D101" s="5"/>
      <c r="E101" s="121">
        <v>31.818181818181817</v>
      </c>
      <c r="F101" s="5"/>
      <c r="G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"/>
    </row>
    <row r="102" spans="1:23" x14ac:dyDescent="0.25">
      <c r="A102" s="5">
        <v>92</v>
      </c>
      <c r="B102" s="164">
        <v>170804130311</v>
      </c>
      <c r="C102" s="5">
        <v>36.363636363636367</v>
      </c>
      <c r="D102" s="5"/>
      <c r="E102" s="121">
        <v>38.18181818181818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>
        <v>93</v>
      </c>
      <c r="B103" s="163">
        <v>170804130312</v>
      </c>
      <c r="C103" s="2">
        <v>30.90909090909091</v>
      </c>
      <c r="D103" s="2"/>
      <c r="E103" s="121">
        <v>33.636363636363633</v>
      </c>
      <c r="F103" s="2"/>
      <c r="G103" s="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>
        <v>94</v>
      </c>
      <c r="B104" s="163">
        <v>170804130314</v>
      </c>
      <c r="C104" s="2">
        <v>32.727272727272727</v>
      </c>
      <c r="D104" s="2"/>
      <c r="E104" s="121">
        <v>35.454545454545453</v>
      </c>
      <c r="F104" s="2"/>
      <c r="G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>
        <v>95</v>
      </c>
      <c r="B105" s="163">
        <v>170804130315</v>
      </c>
      <c r="C105" s="2">
        <v>36.363636363636367</v>
      </c>
      <c r="D105" s="2"/>
      <c r="E105" s="121">
        <v>31.818181818181817</v>
      </c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>
        <v>96</v>
      </c>
      <c r="B106" s="163">
        <v>170804130317</v>
      </c>
      <c r="C106" s="2">
        <v>37.272727272727273</v>
      </c>
      <c r="D106" s="2"/>
      <c r="E106" s="121">
        <v>40</v>
      </c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>
        <v>97</v>
      </c>
      <c r="B107" s="163">
        <v>170804130318</v>
      </c>
      <c r="C107" s="2">
        <v>35.454545454545453</v>
      </c>
      <c r="D107" s="2"/>
      <c r="E107" s="121">
        <v>32.727272727272727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>
        <v>98</v>
      </c>
      <c r="B108" s="163">
        <v>170804130319</v>
      </c>
      <c r="C108" s="2">
        <v>23.636363636363637</v>
      </c>
      <c r="D108" s="2"/>
      <c r="E108" s="121">
        <v>31.818181818181817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>
        <v>99</v>
      </c>
      <c r="B109" s="163">
        <v>170804130320</v>
      </c>
      <c r="C109" s="2">
        <v>39.090909090909093</v>
      </c>
      <c r="D109" s="2"/>
      <c r="E109" s="121">
        <v>39.090909090909093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>
        <v>100</v>
      </c>
      <c r="B110" s="163">
        <v>170804130322</v>
      </c>
      <c r="C110" s="2">
        <v>39.090909090909093</v>
      </c>
      <c r="D110" s="2"/>
      <c r="E110" s="121">
        <v>37.272727272727273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>
        <v>101</v>
      </c>
      <c r="B111" s="163">
        <v>170804130323</v>
      </c>
      <c r="C111" s="2">
        <v>33.636363636363633</v>
      </c>
      <c r="D111" s="2"/>
      <c r="E111" s="121">
        <v>35.454545454545453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>
        <v>102</v>
      </c>
      <c r="B112" s="163">
        <v>170804130324</v>
      </c>
      <c r="C112" s="2">
        <v>38.18181818181818</v>
      </c>
      <c r="D112" s="2"/>
      <c r="E112" s="121">
        <v>42.727272727272727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>
        <v>103</v>
      </c>
      <c r="B113" s="163">
        <v>170804130325</v>
      </c>
      <c r="C113" s="2">
        <v>31.818181818181817</v>
      </c>
      <c r="D113" s="2"/>
      <c r="E113" s="121">
        <v>34.545454545454547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>
        <v>104</v>
      </c>
      <c r="B114" s="163">
        <v>170804130326</v>
      </c>
      <c r="C114" s="2">
        <v>30.90909090909091</v>
      </c>
      <c r="D114" s="2"/>
      <c r="E114" s="121">
        <v>34.545454545454547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>
        <v>105</v>
      </c>
      <c r="B115" s="163">
        <v>170804130327</v>
      </c>
      <c r="C115" s="2">
        <v>37.272727272727273</v>
      </c>
      <c r="D115" s="2"/>
      <c r="E115" s="121">
        <v>37.272727272727273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>
        <v>106</v>
      </c>
      <c r="B116" s="163">
        <v>170804130328</v>
      </c>
      <c r="C116" s="2">
        <v>35.454545454545453</v>
      </c>
      <c r="D116" s="2"/>
      <c r="E116" s="121">
        <v>34.545454545454547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>
        <v>107</v>
      </c>
      <c r="B117" s="163">
        <v>170804130329</v>
      </c>
      <c r="C117" s="2">
        <v>37.272727272727273</v>
      </c>
      <c r="D117" s="2"/>
      <c r="E117" s="121">
        <v>34.545454545454547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>
        <v>108</v>
      </c>
      <c r="B118" s="163">
        <v>170804130330</v>
      </c>
      <c r="C118" s="2">
        <v>38.18181818181818</v>
      </c>
      <c r="D118" s="2"/>
      <c r="E118" s="121">
        <v>38.18181818181818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>
        <v>109</v>
      </c>
      <c r="B119" s="163">
        <v>170804130331</v>
      </c>
      <c r="C119" s="2">
        <v>37.272727272727273</v>
      </c>
      <c r="D119" s="2"/>
      <c r="E119" s="121">
        <v>38.18181818181818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>
        <v>110</v>
      </c>
      <c r="B120" s="163">
        <v>170804130332</v>
      </c>
      <c r="C120" s="2">
        <v>28.181818181818183</v>
      </c>
      <c r="D120" s="2"/>
      <c r="E120" s="121">
        <v>25.454545454545453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>
        <v>111</v>
      </c>
      <c r="B121" s="163">
        <v>170804130333</v>
      </c>
      <c r="C121" s="2">
        <v>35.454545454545453</v>
      </c>
      <c r="D121" s="2"/>
      <c r="E121" s="121">
        <v>30.90909090909091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>
        <v>112</v>
      </c>
      <c r="B122" s="163">
        <v>170804130334</v>
      </c>
      <c r="C122" s="2">
        <v>37.272727272727273</v>
      </c>
      <c r="D122" s="2"/>
      <c r="E122" s="121">
        <v>38.18181818181818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>
        <v>113</v>
      </c>
      <c r="B123" s="163">
        <v>170804130336</v>
      </c>
      <c r="C123" s="2">
        <v>37.272727272727273</v>
      </c>
      <c r="D123" s="2"/>
      <c r="E123" s="121">
        <v>38.18181818181818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>
        <v>114</v>
      </c>
      <c r="B124" s="163">
        <v>170804130337</v>
      </c>
      <c r="C124" s="2">
        <v>37.272727272727273</v>
      </c>
      <c r="D124" s="2"/>
      <c r="E124" s="121">
        <v>30.90909090909091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>
        <v>115</v>
      </c>
      <c r="B125" s="163">
        <v>170804130338</v>
      </c>
      <c r="C125" s="2">
        <v>35.454545454545453</v>
      </c>
      <c r="D125" s="2"/>
      <c r="E125" s="121">
        <v>36.363636363636367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>
        <v>116</v>
      </c>
      <c r="B126" s="163">
        <v>170804130339</v>
      </c>
      <c r="C126" s="2">
        <v>37.272727272727273</v>
      </c>
      <c r="D126" s="2"/>
      <c r="E126" s="121">
        <v>40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>
        <v>117</v>
      </c>
      <c r="B127" s="163">
        <v>170804130340</v>
      </c>
      <c r="C127" s="2">
        <v>31.818181818181817</v>
      </c>
      <c r="D127" s="2"/>
      <c r="E127" s="121">
        <v>18.181818181818183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>
        <v>118</v>
      </c>
      <c r="B128" s="163">
        <v>170804130341</v>
      </c>
      <c r="C128" s="2">
        <v>32.727272727272727</v>
      </c>
      <c r="D128" s="2"/>
      <c r="E128" s="121">
        <v>37.272727272727273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>
        <v>119</v>
      </c>
      <c r="B129" s="163">
        <v>170804130342</v>
      </c>
      <c r="C129" s="2">
        <v>35.454545454545453</v>
      </c>
      <c r="D129" s="2"/>
      <c r="E129" s="121">
        <v>39.090909090909093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>
        <v>120</v>
      </c>
      <c r="B130" s="163">
        <v>170804130343</v>
      </c>
      <c r="C130" s="2">
        <v>37.272727272727273</v>
      </c>
      <c r="D130" s="2"/>
      <c r="E130" s="121">
        <v>35.454545454545453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>
        <v>121</v>
      </c>
      <c r="B131" s="163">
        <v>170804130344</v>
      </c>
      <c r="C131" s="2">
        <v>32.727272727272727</v>
      </c>
      <c r="D131" s="2"/>
      <c r="E131" s="121">
        <v>29.09090909090909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>
        <v>122</v>
      </c>
      <c r="B132" s="163">
        <v>170804130345</v>
      </c>
      <c r="C132" s="2">
        <v>27.272727272727273</v>
      </c>
      <c r="D132" s="2"/>
      <c r="E132" s="121">
        <v>25.454545454545453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>
        <v>123</v>
      </c>
      <c r="B133" s="163">
        <v>170804130346</v>
      </c>
      <c r="C133" s="2">
        <v>37.272727272727273</v>
      </c>
      <c r="D133" s="2"/>
      <c r="E133" s="121">
        <v>34.545454545454547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>
        <v>124</v>
      </c>
      <c r="B134" s="163">
        <v>170804130347</v>
      </c>
      <c r="C134" s="2">
        <v>35.454545454545453</v>
      </c>
      <c r="D134" s="2"/>
      <c r="E134" s="121">
        <v>38.18181818181818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>
        <v>125</v>
      </c>
      <c r="B135" s="163">
        <v>170804130348</v>
      </c>
      <c r="C135" s="2">
        <v>36.363636363636367</v>
      </c>
      <c r="D135" s="2"/>
      <c r="E135" s="121">
        <v>31.818181818181817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>
        <v>126</v>
      </c>
      <c r="B136" s="163">
        <v>170804130349</v>
      </c>
      <c r="C136" s="2">
        <v>38.18181818181818</v>
      </c>
      <c r="D136" s="2"/>
      <c r="E136" s="121">
        <v>40.909090909090907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>
        <v>127</v>
      </c>
      <c r="B137" s="163">
        <v>170804130350</v>
      </c>
      <c r="C137" s="2">
        <v>39.090909090909093</v>
      </c>
      <c r="D137" s="2"/>
      <c r="E137" s="121">
        <v>33.636363636363633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>
        <v>128</v>
      </c>
      <c r="B138" s="163">
        <v>170804130351</v>
      </c>
      <c r="C138" s="2">
        <v>36.363636363636367</v>
      </c>
      <c r="D138" s="2"/>
      <c r="E138" s="121">
        <v>40.909090909090907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>
        <v>129</v>
      </c>
      <c r="B139" s="163">
        <v>170804130353</v>
      </c>
      <c r="C139" s="2">
        <v>32.727272727272727</v>
      </c>
      <c r="D139" s="2"/>
      <c r="E139" s="121">
        <v>36.363636363636367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>
        <v>130</v>
      </c>
      <c r="B140" s="163">
        <v>170804130354</v>
      </c>
      <c r="C140" s="2">
        <v>35.454545454545453</v>
      </c>
      <c r="D140" s="2"/>
      <c r="E140" s="121">
        <v>37.272727272727273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>
        <v>131</v>
      </c>
      <c r="B141" s="163">
        <v>170804130356</v>
      </c>
      <c r="C141" s="2">
        <v>38.18181818181818</v>
      </c>
      <c r="D141" s="2"/>
      <c r="E141" s="121">
        <v>40.909090909090907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>
        <v>132</v>
      </c>
      <c r="B142" s="163">
        <v>170804130357</v>
      </c>
      <c r="C142" s="2">
        <v>37.272727272727273</v>
      </c>
      <c r="D142" s="2"/>
      <c r="E142" s="121">
        <v>38.18181818181818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>
        <v>133</v>
      </c>
      <c r="B143" s="163">
        <v>170804130358</v>
      </c>
      <c r="C143" s="2">
        <v>34.545454545454547</v>
      </c>
      <c r="D143" s="2"/>
      <c r="E143" s="121">
        <v>37.272727272727273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>
        <v>134</v>
      </c>
      <c r="B144" s="163">
        <v>170804130359</v>
      </c>
      <c r="C144" s="2">
        <v>36.363636363636367</v>
      </c>
      <c r="D144" s="2"/>
      <c r="E144" s="121">
        <v>38.18181818181818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>
        <v>135</v>
      </c>
      <c r="B145" s="163">
        <v>170804130360</v>
      </c>
      <c r="C145" s="2">
        <v>37.272727272727273</v>
      </c>
      <c r="D145" s="2"/>
      <c r="E145" s="121">
        <v>40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>
        <v>136</v>
      </c>
      <c r="B146" s="164">
        <v>170804130361</v>
      </c>
      <c r="C146">
        <v>37.272727272727273</v>
      </c>
      <c r="D146" s="2"/>
      <c r="E146" s="121">
        <v>32.727272727272727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>
        <v>137</v>
      </c>
      <c r="B147" s="164">
        <v>170804130362</v>
      </c>
      <c r="C147">
        <v>37.272727272727273</v>
      </c>
      <c r="D147" s="2"/>
      <c r="E147" s="121">
        <v>38.18181818181818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>
        <v>138</v>
      </c>
      <c r="B148" s="164">
        <v>170804130363</v>
      </c>
      <c r="C148">
        <v>32.727272727272727</v>
      </c>
      <c r="D148" s="2"/>
      <c r="E148" s="121">
        <v>30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>
        <v>139</v>
      </c>
      <c r="B149" s="164">
        <v>170804130364</v>
      </c>
      <c r="C149">
        <v>37.272727272727273</v>
      </c>
      <c r="D149" s="2"/>
      <c r="E149" s="121">
        <v>36.363636363636367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>
        <v>140</v>
      </c>
      <c r="B150" s="164">
        <v>170804130365</v>
      </c>
      <c r="C150">
        <v>39.090909090909093</v>
      </c>
      <c r="D150" s="2"/>
      <c r="E150" s="121">
        <v>36.363636363636367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4622-463D-44D4-9785-25FDF96B8E53}">
  <dimension ref="A1:W282"/>
  <sheetViews>
    <sheetView topLeftCell="G1" zoomScale="85" zoomScaleNormal="85" workbookViewId="0">
      <selection activeCell="H17" sqref="H17:T17"/>
    </sheetView>
  </sheetViews>
  <sheetFormatPr defaultColWidth="5.85546875" defaultRowHeight="15" x14ac:dyDescent="0.25"/>
  <cols>
    <col min="1" max="1" width="10" style="2" customWidth="1"/>
    <col min="2" max="2" width="20.85546875" style="2" customWidth="1"/>
    <col min="3" max="4" width="17.140625" style="2" customWidth="1"/>
    <col min="5" max="6" width="25.85546875" style="2" customWidth="1"/>
    <col min="7" max="7" width="37.1406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0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37.1406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0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37.1406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0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37.1406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0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37.1406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0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37.1406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0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37.1406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0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37.1406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0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37.1406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0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37.1406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0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37.1406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0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37.1406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0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37.1406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0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37.1406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0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37.1406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0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37.1406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0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37.1406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0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37.1406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0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37.1406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0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37.1406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0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37.1406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0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37.1406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0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37.1406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0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37.1406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0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37.1406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0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37.1406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0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37.1406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0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37.1406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0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37.1406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0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37.1406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0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37.1406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0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37.1406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0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37.1406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0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37.1406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0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37.1406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0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37.1406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0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37.1406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0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37.1406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0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37.1406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0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37.1406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0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37.1406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0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37.1406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0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37.1406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0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37.1406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0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37.1406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0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37.1406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0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37.1406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0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37.1406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0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37.1406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0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37.1406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0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37.1406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0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37.1406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0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37.1406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0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37.1406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0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37.1406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0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37.1406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0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37.1406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0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37.1406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0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37.1406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0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37.1406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0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37.1406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0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37.1406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0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37.1406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0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37.1406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113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114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17" t="s">
        <v>115</v>
      </c>
      <c r="B5" s="117"/>
      <c r="C5" s="117"/>
      <c r="D5" s="117"/>
      <c r="E5" s="117"/>
      <c r="F5" s="69"/>
      <c r="G5" s="26" t="s">
        <v>38</v>
      </c>
      <c r="H5" s="40">
        <f>266/272*100</f>
        <v>97.794117647058826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231/272*100</f>
        <v>84.92647058823529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AVERAGE(D12,F12)</f>
        <v>91.360294117647058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4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41.111111111111114</v>
      </c>
      <c r="D11" s="3">
        <f>COUNTIF(C11:C282,"&gt;="&amp;D10)</f>
        <v>266</v>
      </c>
      <c r="E11" s="3">
        <v>38.18181818181818</v>
      </c>
      <c r="F11" s="95">
        <f>COUNTIF(E11:E282,"&gt;="&amp;F10)</f>
        <v>231</v>
      </c>
      <c r="G11" s="118" t="s">
        <v>5</v>
      </c>
      <c r="H11" s="26">
        <v>3</v>
      </c>
      <c r="I11" s="26">
        <v>3</v>
      </c>
      <c r="J11" s="26">
        <v>2</v>
      </c>
      <c r="K11" s="26">
        <v>1</v>
      </c>
      <c r="L11" s="26">
        <v>1</v>
      </c>
      <c r="M11" s="26">
        <v>3</v>
      </c>
      <c r="N11" s="26">
        <v>2</v>
      </c>
      <c r="O11" s="26">
        <v>3</v>
      </c>
      <c r="P11" s="26">
        <v>1</v>
      </c>
      <c r="Q11" s="26">
        <v>1</v>
      </c>
      <c r="R11" s="26"/>
      <c r="S11" s="26">
        <v>3</v>
      </c>
      <c r="T11" s="26">
        <v>1</v>
      </c>
    </row>
    <row r="12" spans="1:23" ht="24.95" customHeight="1" x14ac:dyDescent="0.25">
      <c r="A12" s="2">
        <v>2</v>
      </c>
      <c r="B12" s="4">
        <v>170804130004</v>
      </c>
      <c r="C12" s="3">
        <v>43.333333333333336</v>
      </c>
      <c r="D12" s="96">
        <f>(266/272)*100</f>
        <v>97.794117647058826</v>
      </c>
      <c r="E12" s="3">
        <v>41.81818181818182</v>
      </c>
      <c r="F12" s="97">
        <f>(231/272)*100</f>
        <v>84.92647058823529</v>
      </c>
      <c r="G12" s="118" t="s">
        <v>4</v>
      </c>
      <c r="H12" s="16">
        <v>3</v>
      </c>
      <c r="I12" s="16">
        <v>3</v>
      </c>
      <c r="J12" s="26">
        <v>2</v>
      </c>
      <c r="K12" s="26">
        <v>1</v>
      </c>
      <c r="L12" s="26"/>
      <c r="M12" s="26"/>
      <c r="N12" s="26"/>
      <c r="O12" s="26">
        <v>1</v>
      </c>
      <c r="P12" s="26">
        <v>1</v>
      </c>
      <c r="Q12" s="26"/>
      <c r="R12" s="26">
        <v>1</v>
      </c>
      <c r="S12" s="26">
        <v>3</v>
      </c>
      <c r="T12" s="26"/>
    </row>
    <row r="13" spans="1:23" ht="24.95" customHeight="1" x14ac:dyDescent="0.25">
      <c r="A13" s="2">
        <v>3</v>
      </c>
      <c r="B13" s="4">
        <v>170804130005</v>
      </c>
      <c r="C13" s="3">
        <v>41.111111111111114</v>
      </c>
      <c r="D13" s="3"/>
      <c r="E13" s="3">
        <v>37.272727272727273</v>
      </c>
      <c r="F13" s="109"/>
      <c r="G13" s="118" t="s">
        <v>3</v>
      </c>
      <c r="H13" s="16">
        <v>3</v>
      </c>
      <c r="I13" s="16">
        <v>3</v>
      </c>
      <c r="J13" s="26">
        <v>1</v>
      </c>
      <c r="K13" s="26">
        <v>1</v>
      </c>
      <c r="L13" s="26">
        <v>2</v>
      </c>
      <c r="M13" s="26">
        <v>1</v>
      </c>
      <c r="N13" s="26">
        <v>1</v>
      </c>
      <c r="O13" s="26">
        <v>1</v>
      </c>
      <c r="P13" s="26"/>
      <c r="Q13" s="26">
        <v>1</v>
      </c>
      <c r="R13" s="26"/>
      <c r="S13" s="26">
        <v>3</v>
      </c>
      <c r="T13" s="26">
        <v>1</v>
      </c>
    </row>
    <row r="14" spans="1:23" ht="23.25" customHeight="1" x14ac:dyDescent="0.25">
      <c r="A14" s="2">
        <v>4</v>
      </c>
      <c r="B14" s="4">
        <v>170804130006</v>
      </c>
      <c r="C14" s="3">
        <v>42.222222222222221</v>
      </c>
      <c r="D14" s="3"/>
      <c r="E14" s="3">
        <v>40.909090909090907</v>
      </c>
      <c r="F14" s="109"/>
      <c r="G14" s="118" t="s">
        <v>87</v>
      </c>
      <c r="H14" s="16">
        <v>2</v>
      </c>
      <c r="I14" s="16">
        <v>1</v>
      </c>
      <c r="J14" s="26">
        <v>1</v>
      </c>
      <c r="K14" s="26">
        <v>1</v>
      </c>
      <c r="L14" s="26"/>
      <c r="M14" s="26"/>
      <c r="N14" s="26"/>
      <c r="O14" s="26"/>
      <c r="P14" s="26">
        <v>1</v>
      </c>
      <c r="Q14" s="26"/>
      <c r="R14" s="26">
        <v>1</v>
      </c>
      <c r="S14" s="26">
        <v>2</v>
      </c>
      <c r="T14" s="26"/>
    </row>
    <row r="15" spans="1:23" ht="23.25" customHeight="1" x14ac:dyDescent="0.25">
      <c r="A15" s="2">
        <v>5</v>
      </c>
      <c r="B15" s="4">
        <v>170804130009</v>
      </c>
      <c r="C15" s="3">
        <v>42.222222222222221</v>
      </c>
      <c r="D15" s="3"/>
      <c r="E15" s="3">
        <v>43.636363636363633</v>
      </c>
      <c r="F15" s="109"/>
      <c r="G15" s="118" t="s">
        <v>88</v>
      </c>
      <c r="H15" s="16">
        <v>3</v>
      </c>
      <c r="I15" s="16">
        <v>2</v>
      </c>
      <c r="J15" s="26">
        <v>1</v>
      </c>
      <c r="K15" s="26">
        <v>1</v>
      </c>
      <c r="L15" s="26">
        <v>1</v>
      </c>
      <c r="M15" s="26">
        <v>1</v>
      </c>
      <c r="N15" s="26"/>
      <c r="O15" s="26">
        <v>1</v>
      </c>
      <c r="P15" s="26">
        <v>1</v>
      </c>
      <c r="Q15" s="26"/>
      <c r="R15" s="26"/>
      <c r="S15" s="26">
        <v>3</v>
      </c>
      <c r="T15" s="26"/>
    </row>
    <row r="16" spans="1:23" ht="24.95" customHeight="1" x14ac:dyDescent="0.25">
      <c r="A16" s="2">
        <v>6</v>
      </c>
      <c r="B16" s="4">
        <v>170804130010</v>
      </c>
      <c r="C16" s="3">
        <v>42.222222222222221</v>
      </c>
      <c r="D16" s="3"/>
      <c r="E16" s="3">
        <v>39.090909090909093</v>
      </c>
      <c r="F16" s="109"/>
      <c r="G16" s="118" t="s">
        <v>28</v>
      </c>
      <c r="H16" s="119">
        <f>AVERAGE(H11:H15)</f>
        <v>2.8</v>
      </c>
      <c r="I16" s="119">
        <f t="shared" ref="I16:T16" si="0">AVERAGE(I11:I15)</f>
        <v>2.4</v>
      </c>
      <c r="J16" s="119">
        <f t="shared" si="0"/>
        <v>1.4</v>
      </c>
      <c r="K16" s="119">
        <f t="shared" si="0"/>
        <v>1</v>
      </c>
      <c r="L16" s="119">
        <f t="shared" si="0"/>
        <v>1.3333333333333333</v>
      </c>
      <c r="M16" s="119">
        <f t="shared" si="0"/>
        <v>1.6666666666666667</v>
      </c>
      <c r="N16" s="119">
        <f t="shared" si="0"/>
        <v>1.5</v>
      </c>
      <c r="O16" s="119">
        <f t="shared" si="0"/>
        <v>1.5</v>
      </c>
      <c r="P16" s="119">
        <f t="shared" si="0"/>
        <v>1</v>
      </c>
      <c r="Q16" s="119">
        <f t="shared" si="0"/>
        <v>1</v>
      </c>
      <c r="R16" s="119">
        <f t="shared" si="0"/>
        <v>1</v>
      </c>
      <c r="S16" s="119">
        <f t="shared" si="0"/>
        <v>2.8</v>
      </c>
      <c r="T16" s="119">
        <f t="shared" si="0"/>
        <v>1</v>
      </c>
    </row>
    <row r="17" spans="1:22" ht="41.1" customHeight="1" x14ac:dyDescent="0.25">
      <c r="A17" s="2">
        <v>7</v>
      </c>
      <c r="B17" s="4">
        <v>170804130012</v>
      </c>
      <c r="C17" s="3">
        <v>36.666666666666664</v>
      </c>
      <c r="D17" s="3"/>
      <c r="E17" s="3">
        <v>34.545454545454547</v>
      </c>
      <c r="F17" s="3"/>
      <c r="G17" s="120" t="s">
        <v>116</v>
      </c>
      <c r="H17" s="103">
        <f>(91.36*H16)/100</f>
        <v>2.5580799999999999</v>
      </c>
      <c r="I17" s="103">
        <f t="shared" ref="I17:T17" si="1">(91.36*I16)/100</f>
        <v>2.1926399999999999</v>
      </c>
      <c r="J17" s="103">
        <f t="shared" si="1"/>
        <v>1.27904</v>
      </c>
      <c r="K17" s="103">
        <f t="shared" si="1"/>
        <v>0.91359999999999997</v>
      </c>
      <c r="L17" s="103">
        <f t="shared" si="1"/>
        <v>1.2181333333333333</v>
      </c>
      <c r="M17" s="103">
        <f t="shared" si="1"/>
        <v>1.5226666666666668</v>
      </c>
      <c r="N17" s="103">
        <f t="shared" si="1"/>
        <v>1.3703999999999998</v>
      </c>
      <c r="O17" s="103">
        <f t="shared" si="1"/>
        <v>1.3703999999999998</v>
      </c>
      <c r="P17" s="103">
        <f t="shared" si="1"/>
        <v>0.91359999999999997</v>
      </c>
      <c r="Q17" s="103">
        <f t="shared" si="1"/>
        <v>0.91359999999999997</v>
      </c>
      <c r="R17" s="103">
        <f t="shared" si="1"/>
        <v>0.91359999999999997</v>
      </c>
      <c r="S17" s="103">
        <f t="shared" si="1"/>
        <v>2.5580799999999999</v>
      </c>
      <c r="T17" s="103">
        <f t="shared" si="1"/>
        <v>0.91359999999999997</v>
      </c>
    </row>
    <row r="18" spans="1:22" ht="24.95" customHeight="1" x14ac:dyDescent="0.25">
      <c r="A18" s="2">
        <v>8</v>
      </c>
      <c r="B18" s="4">
        <v>170804130017</v>
      </c>
      <c r="C18" s="3">
        <v>30</v>
      </c>
      <c r="D18" s="3"/>
      <c r="E18" s="3">
        <v>27.272727272727273</v>
      </c>
      <c r="F18" s="49"/>
      <c r="J18" s="7"/>
    </row>
    <row r="19" spans="1:22" ht="24.95" customHeight="1" x14ac:dyDescent="0.25">
      <c r="A19" s="2">
        <v>9</v>
      </c>
      <c r="B19" s="4">
        <v>170804130021</v>
      </c>
      <c r="C19" s="3">
        <v>44.444444444444443</v>
      </c>
      <c r="D19" s="3"/>
      <c r="E19" s="3">
        <v>37.272727272727273</v>
      </c>
      <c r="F19" s="49"/>
      <c r="H19" s="104"/>
      <c r="I19" s="165"/>
      <c r="J19" s="165"/>
    </row>
    <row r="20" spans="1:22" ht="24.95" customHeight="1" x14ac:dyDescent="0.25">
      <c r="A20" s="2">
        <v>10</v>
      </c>
      <c r="B20" s="4">
        <v>170804130022</v>
      </c>
      <c r="C20" s="3">
        <v>27.777777777777779</v>
      </c>
      <c r="D20" s="3"/>
      <c r="E20" s="3">
        <v>28.181818181818183</v>
      </c>
      <c r="F20" s="49"/>
      <c r="H20" s="111"/>
      <c r="I20" s="84"/>
      <c r="J20" s="84"/>
      <c r="K20" s="7"/>
    </row>
    <row r="21" spans="1:22" ht="31.5" customHeight="1" x14ac:dyDescent="0.25">
      <c r="A21" s="2">
        <v>11</v>
      </c>
      <c r="B21" s="4">
        <v>170804130027</v>
      </c>
      <c r="C21" s="3">
        <v>42.222222222222221</v>
      </c>
      <c r="D21" s="3"/>
      <c r="E21" s="3">
        <v>37.272727272727273</v>
      </c>
      <c r="F21" s="49"/>
      <c r="H21" s="2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170804130028</v>
      </c>
      <c r="C22" s="3">
        <v>38.888888888888886</v>
      </c>
      <c r="D22" s="3"/>
      <c r="E22" s="3">
        <v>37.272727272727273</v>
      </c>
      <c r="F22" s="49"/>
      <c r="I22" s="111"/>
      <c r="J22" s="111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170804130031</v>
      </c>
      <c r="C23" s="3">
        <v>38.888888888888886</v>
      </c>
      <c r="D23" s="3"/>
      <c r="E23" s="3">
        <v>33.636363636363633</v>
      </c>
      <c r="F23" s="49"/>
      <c r="G23" s="114"/>
      <c r="H23" s="111"/>
      <c r="I23" s="111"/>
      <c r="J23" s="111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170804130032</v>
      </c>
      <c r="C24" s="3">
        <v>35.555555555555557</v>
      </c>
      <c r="D24" s="3"/>
      <c r="E24" s="3">
        <v>29.09090909090909</v>
      </c>
      <c r="F24" s="49"/>
      <c r="G24" s="114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170804130033</v>
      </c>
      <c r="C25" s="3">
        <v>32.222222222222221</v>
      </c>
      <c r="D25" s="112"/>
      <c r="E25" s="3">
        <v>35.454545454545453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170804130036</v>
      </c>
      <c r="C26" s="3">
        <v>37.777777777777779</v>
      </c>
      <c r="D26" s="3"/>
      <c r="E26" s="3">
        <v>35.454545454545453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3">
        <v>43.333333333333336</v>
      </c>
      <c r="D27" s="3"/>
      <c r="E27" s="3">
        <v>39.090909090909093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3">
        <v>41.111111111111114</v>
      </c>
      <c r="D28" s="3"/>
      <c r="E28" s="3">
        <v>37.272727272727273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3">
        <v>36.666666666666664</v>
      </c>
      <c r="D29" s="3"/>
      <c r="E29" s="3">
        <v>40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3">
        <v>35.555555555555557</v>
      </c>
      <c r="D30" s="3"/>
      <c r="E30" s="3">
        <v>29.09090909090909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3">
        <v>40</v>
      </c>
      <c r="D31" s="3"/>
      <c r="E31" s="3">
        <v>28.181818181818183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3">
        <v>34.444444444444443</v>
      </c>
      <c r="D32" s="3"/>
      <c r="E32" s="3">
        <v>29.09090909090909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37.777777777777779</v>
      </c>
      <c r="D33" s="3"/>
      <c r="E33" s="3">
        <v>40</v>
      </c>
      <c r="F33" s="49"/>
      <c r="G33" s="9"/>
      <c r="H33" s="110"/>
      <c r="I33" s="110"/>
      <c r="J33" s="110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35.555555555555557</v>
      </c>
      <c r="D34" s="3"/>
      <c r="E34" s="3">
        <v>23.636363636363637</v>
      </c>
      <c r="F34" s="49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170804130054</v>
      </c>
      <c r="C35" s="3">
        <v>38.888888888888886</v>
      </c>
      <c r="D35" s="3"/>
      <c r="E35" s="3">
        <v>37.272727272727273</v>
      </c>
      <c r="F35" s="49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170804130056</v>
      </c>
      <c r="C36" s="3">
        <v>43.333333333333336</v>
      </c>
      <c r="D36" s="3"/>
      <c r="E36" s="3">
        <v>41.81818181818182</v>
      </c>
      <c r="F36" s="49"/>
      <c r="G36" s="114"/>
      <c r="H36" s="111"/>
      <c r="I36" s="111"/>
      <c r="J36" s="111"/>
    </row>
    <row r="37" spans="1:23" ht="24.95" customHeight="1" x14ac:dyDescent="0.25">
      <c r="A37" s="2">
        <v>27</v>
      </c>
      <c r="B37" s="4">
        <v>170804130057</v>
      </c>
      <c r="C37" s="3">
        <v>41.111111111111114</v>
      </c>
      <c r="D37" s="3"/>
      <c r="E37" s="3">
        <v>39.090909090909093</v>
      </c>
      <c r="F37" s="49"/>
      <c r="G37" s="114"/>
      <c r="H37" s="111"/>
      <c r="I37" s="111"/>
      <c r="J37" s="111"/>
    </row>
    <row r="38" spans="1:23" ht="24.95" customHeight="1" x14ac:dyDescent="0.25">
      <c r="A38" s="2">
        <v>28</v>
      </c>
      <c r="B38" s="4">
        <v>170804130058</v>
      </c>
      <c r="C38" s="3">
        <v>42.222222222222221</v>
      </c>
      <c r="D38" s="3"/>
      <c r="E38" s="3">
        <v>33.636363636363633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170804130059</v>
      </c>
      <c r="C39" s="3">
        <v>38.888888888888886</v>
      </c>
      <c r="D39" s="3"/>
      <c r="E39" s="3">
        <v>24.545454545454547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170804130060</v>
      </c>
      <c r="C40" s="3">
        <v>43.333333333333336</v>
      </c>
      <c r="D40" s="3"/>
      <c r="E40" s="3">
        <v>38.18181818181818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41.111111111111114</v>
      </c>
      <c r="D41" s="3"/>
      <c r="E41" s="3">
        <v>31.818181818181817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40</v>
      </c>
      <c r="D42" s="3"/>
      <c r="E42" s="3">
        <v>34.545454545454547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41.111111111111114</v>
      </c>
      <c r="D43" s="3"/>
      <c r="E43" s="3">
        <v>37.272727272727273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38.888888888888886</v>
      </c>
      <c r="D44" s="3"/>
      <c r="E44" s="3">
        <v>35.454545454545453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38.888888888888886</v>
      </c>
      <c r="D45" s="3"/>
      <c r="E45" s="3">
        <v>37.272727272727273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41.111111111111114</v>
      </c>
      <c r="D46" s="3"/>
      <c r="E46" s="3">
        <v>43.636363636363633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47.777777777777779</v>
      </c>
      <c r="D47" s="3"/>
      <c r="E47" s="3">
        <v>42.727272727272727</v>
      </c>
      <c r="F47" s="49"/>
      <c r="G47" s="9"/>
      <c r="H47" s="110"/>
      <c r="I47" s="110"/>
      <c r="J47" s="110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46.666666666666664</v>
      </c>
      <c r="D48" s="3"/>
      <c r="E48" s="3">
        <v>44.545454545454547</v>
      </c>
      <c r="F48" s="49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41.111111111111114</v>
      </c>
      <c r="D49" s="3"/>
      <c r="E49" s="3">
        <v>40</v>
      </c>
      <c r="F49" s="49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170804130075</v>
      </c>
      <c r="C50" s="3">
        <v>38.888888888888886</v>
      </c>
      <c r="D50" s="3"/>
      <c r="E50" s="3">
        <v>37.272727272727273</v>
      </c>
      <c r="F50" s="49"/>
      <c r="G50" s="114"/>
      <c r="H50" s="111"/>
      <c r="I50" s="111"/>
      <c r="J50" s="111"/>
    </row>
    <row r="51" spans="1:22" ht="24.95" customHeight="1" x14ac:dyDescent="0.25">
      <c r="A51" s="2">
        <v>41</v>
      </c>
      <c r="B51" s="4">
        <v>170804130076</v>
      </c>
      <c r="C51" s="3">
        <v>40</v>
      </c>
      <c r="D51" s="3"/>
      <c r="E51" s="3">
        <v>35.454545454545453</v>
      </c>
      <c r="F51" s="49"/>
      <c r="G51" s="114"/>
      <c r="H51" s="111"/>
      <c r="I51" s="111"/>
      <c r="J51" s="111"/>
    </row>
    <row r="52" spans="1:22" ht="24.95" customHeight="1" x14ac:dyDescent="0.25">
      <c r="A52" s="2">
        <v>42</v>
      </c>
      <c r="B52" s="4">
        <v>170804130077</v>
      </c>
      <c r="C52" s="3">
        <v>45.555555555555557</v>
      </c>
      <c r="D52" s="112"/>
      <c r="E52" s="3">
        <v>35.454545454545453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170804130078</v>
      </c>
      <c r="C53" s="3">
        <v>41.111111111111114</v>
      </c>
      <c r="D53" s="112"/>
      <c r="E53" s="3">
        <v>35.454545454545453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170804130079</v>
      </c>
      <c r="C54" s="3">
        <v>41.111111111111114</v>
      </c>
      <c r="D54" s="3"/>
      <c r="E54" s="3">
        <v>40.909090909090907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36.666666666666664</v>
      </c>
      <c r="D55" s="3"/>
      <c r="E55" s="3">
        <v>30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37.777777777777779</v>
      </c>
      <c r="D56" s="3"/>
      <c r="E56" s="3">
        <v>34.545454545454547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36.666666666666664</v>
      </c>
      <c r="D57" s="3"/>
      <c r="E57" s="3">
        <v>33.636363636363633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40</v>
      </c>
      <c r="D58" s="3"/>
      <c r="E58" s="3">
        <v>42.727272727272727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36.666666666666664</v>
      </c>
      <c r="D59" s="3"/>
      <c r="E59" s="3">
        <v>33.636363636363633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35.555555555555557</v>
      </c>
      <c r="D60" s="3"/>
      <c r="E60" s="3">
        <v>37.272727272727273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46.666666666666664</v>
      </c>
      <c r="D61" s="3"/>
      <c r="E61" s="3">
        <v>42.727272727272727</v>
      </c>
      <c r="F61" s="49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42.222222222222221</v>
      </c>
      <c r="D62" s="3"/>
      <c r="E62" s="3">
        <v>37.272727272727273</v>
      </c>
      <c r="F62" s="49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40</v>
      </c>
      <c r="D63" s="3"/>
      <c r="E63" s="3">
        <v>38.18181818181818</v>
      </c>
      <c r="F63" s="49"/>
    </row>
    <row r="64" spans="1:22" ht="24.95" customHeight="1" x14ac:dyDescent="0.25">
      <c r="A64" s="2">
        <v>54</v>
      </c>
      <c r="B64" s="4">
        <v>170804130091</v>
      </c>
      <c r="C64" s="3">
        <v>45.555555555555557</v>
      </c>
      <c r="D64" s="3"/>
      <c r="E64" s="3">
        <v>42.727272727272727</v>
      </c>
      <c r="F64" s="49"/>
    </row>
    <row r="65" spans="1:9" ht="24.95" customHeight="1" x14ac:dyDescent="0.25">
      <c r="A65" s="2">
        <v>55</v>
      </c>
      <c r="B65" s="4">
        <v>170804130092</v>
      </c>
      <c r="C65" s="3">
        <v>45.555555555555557</v>
      </c>
      <c r="D65" s="3"/>
      <c r="E65" s="3">
        <v>46.363636363636367</v>
      </c>
      <c r="F65" s="49"/>
    </row>
    <row r="66" spans="1:9" ht="24.95" customHeight="1" x14ac:dyDescent="0.25">
      <c r="A66" s="2">
        <v>56</v>
      </c>
      <c r="B66" s="4">
        <v>170804130093</v>
      </c>
      <c r="C66" s="3">
        <v>38.888888888888886</v>
      </c>
      <c r="D66" s="3"/>
      <c r="E66" s="3">
        <v>13.636363636363637</v>
      </c>
      <c r="F66" s="49"/>
    </row>
    <row r="67" spans="1:9" ht="24.95" customHeight="1" x14ac:dyDescent="0.25">
      <c r="A67" s="2">
        <v>57</v>
      </c>
      <c r="B67" s="4">
        <v>170804130094</v>
      </c>
      <c r="C67" s="3">
        <v>35.555555555555557</v>
      </c>
      <c r="D67" s="3"/>
      <c r="E67" s="3">
        <v>29.09090909090909</v>
      </c>
      <c r="F67" s="49"/>
    </row>
    <row r="68" spans="1:9" ht="24.95" customHeight="1" x14ac:dyDescent="0.25">
      <c r="A68" s="2">
        <v>58</v>
      </c>
      <c r="B68" s="4">
        <v>170804130097</v>
      </c>
      <c r="C68" s="3">
        <v>38.888888888888886</v>
      </c>
      <c r="D68" s="3"/>
      <c r="E68" s="3">
        <v>30.90909090909091</v>
      </c>
      <c r="F68" s="49"/>
    </row>
    <row r="69" spans="1:9" ht="24.95" customHeight="1" x14ac:dyDescent="0.25">
      <c r="A69" s="2">
        <v>59</v>
      </c>
      <c r="B69" s="4">
        <v>170804130099</v>
      </c>
      <c r="C69" s="3">
        <v>43.333333333333336</v>
      </c>
      <c r="D69" s="3"/>
      <c r="E69" s="3">
        <v>42.727272727272727</v>
      </c>
      <c r="F69" s="49"/>
    </row>
    <row r="70" spans="1:9" ht="24.95" customHeight="1" x14ac:dyDescent="0.25">
      <c r="A70" s="2">
        <v>60</v>
      </c>
      <c r="B70" s="4">
        <v>170804130101</v>
      </c>
      <c r="C70" s="3">
        <v>37.777777777777779</v>
      </c>
      <c r="D70" s="3"/>
      <c r="E70" s="3">
        <v>29.09090909090909</v>
      </c>
      <c r="F70" s="49"/>
    </row>
    <row r="71" spans="1:9" ht="24.95" customHeight="1" x14ac:dyDescent="0.25">
      <c r="A71" s="2">
        <v>61</v>
      </c>
      <c r="B71" s="4">
        <v>170804130102</v>
      </c>
      <c r="C71" s="3">
        <v>42.222222222222221</v>
      </c>
      <c r="D71" s="3"/>
      <c r="E71" s="3">
        <v>39.090909090909093</v>
      </c>
      <c r="F71" s="49"/>
    </row>
    <row r="72" spans="1:9" ht="24.95" customHeight="1" x14ac:dyDescent="0.25">
      <c r="A72" s="2">
        <v>62</v>
      </c>
      <c r="B72" s="4">
        <v>170804130103</v>
      </c>
      <c r="C72" s="3">
        <v>40</v>
      </c>
      <c r="D72" s="3"/>
      <c r="E72" s="3">
        <v>32.727272727272727</v>
      </c>
      <c r="F72" s="49"/>
    </row>
    <row r="73" spans="1:9" ht="24.95" customHeight="1" x14ac:dyDescent="0.25">
      <c r="A73" s="2">
        <v>63</v>
      </c>
      <c r="B73" s="4">
        <v>170804130104</v>
      </c>
      <c r="C73" s="3">
        <v>36.666666666666664</v>
      </c>
      <c r="D73" s="3"/>
      <c r="E73" s="3">
        <v>35.454545454545453</v>
      </c>
      <c r="F73" s="49"/>
    </row>
    <row r="74" spans="1:9" ht="24.95" customHeight="1" x14ac:dyDescent="0.25">
      <c r="A74" s="2">
        <v>64</v>
      </c>
      <c r="B74" s="4">
        <v>170804130105</v>
      </c>
      <c r="C74" s="3">
        <v>36.666666666666664</v>
      </c>
      <c r="D74" s="3"/>
      <c r="E74" s="3">
        <v>30</v>
      </c>
      <c r="F74" s="49"/>
    </row>
    <row r="75" spans="1:9" ht="24.95" customHeight="1" x14ac:dyDescent="0.25">
      <c r="A75" s="2">
        <v>65</v>
      </c>
      <c r="B75" s="4">
        <v>170804130106</v>
      </c>
      <c r="C75" s="3">
        <v>47.777777777777779</v>
      </c>
      <c r="D75" s="3"/>
      <c r="E75" s="3">
        <v>44.545454545454547</v>
      </c>
      <c r="F75" s="49"/>
    </row>
    <row r="76" spans="1:9" ht="24.95" customHeight="1" x14ac:dyDescent="0.25">
      <c r="A76" s="2">
        <v>66</v>
      </c>
      <c r="B76" s="4">
        <v>170804130107</v>
      </c>
      <c r="C76" s="3">
        <v>43.333333333333336</v>
      </c>
      <c r="D76" s="3"/>
      <c r="E76" s="3">
        <v>42.727272727272727</v>
      </c>
      <c r="F76" s="49"/>
    </row>
    <row r="77" spans="1:9" ht="24.95" customHeight="1" x14ac:dyDescent="0.25">
      <c r="A77" s="2">
        <v>67</v>
      </c>
      <c r="B77" s="4">
        <v>170804130108</v>
      </c>
      <c r="C77" s="3">
        <v>41.111111111111114</v>
      </c>
      <c r="D77" s="3"/>
      <c r="E77" s="3">
        <v>36.363636363636367</v>
      </c>
      <c r="F77" s="49"/>
      <c r="G77" s="5"/>
    </row>
    <row r="78" spans="1:9" ht="24.95" customHeight="1" x14ac:dyDescent="0.25">
      <c r="A78" s="2">
        <v>68</v>
      </c>
      <c r="B78" s="4">
        <v>170804130109</v>
      </c>
      <c r="C78" s="3">
        <v>31.111111111111111</v>
      </c>
      <c r="D78" s="3"/>
      <c r="E78" s="3">
        <v>27.272727272727273</v>
      </c>
      <c r="F78" s="49"/>
      <c r="G78" s="5"/>
      <c r="H78"/>
      <c r="I78"/>
    </row>
    <row r="79" spans="1:9" ht="24.95" customHeight="1" x14ac:dyDescent="0.25">
      <c r="A79" s="2">
        <v>69</v>
      </c>
      <c r="B79" s="4">
        <v>170804130110</v>
      </c>
      <c r="C79" s="3">
        <v>33.333333333333336</v>
      </c>
      <c r="D79" s="3"/>
      <c r="E79" s="3">
        <v>33.636363636363633</v>
      </c>
      <c r="F79" s="49"/>
      <c r="G79" s="5"/>
      <c r="H79"/>
      <c r="I79"/>
    </row>
    <row r="80" spans="1:9" ht="24.95" customHeight="1" x14ac:dyDescent="0.25">
      <c r="A80" s="2">
        <v>70</v>
      </c>
      <c r="B80" s="4">
        <v>170804130112</v>
      </c>
      <c r="C80" s="3">
        <v>36.666666666666664</v>
      </c>
      <c r="D80" s="112"/>
      <c r="E80" s="3">
        <v>38.18181818181818</v>
      </c>
      <c r="F80" s="113"/>
      <c r="G80" s="5"/>
      <c r="H80"/>
      <c r="I80"/>
    </row>
    <row r="81" spans="1:23" ht="24.95" customHeight="1" x14ac:dyDescent="0.25">
      <c r="A81" s="2">
        <v>71</v>
      </c>
      <c r="B81" s="4">
        <v>170804130113</v>
      </c>
      <c r="C81" s="3">
        <v>43.333333333333336</v>
      </c>
      <c r="D81" s="112"/>
      <c r="E81" s="3">
        <v>42.727272727272727</v>
      </c>
      <c r="F81" s="113"/>
      <c r="G81" s="5"/>
      <c r="H81"/>
      <c r="I81"/>
    </row>
    <row r="82" spans="1:23" ht="24.95" customHeight="1" x14ac:dyDescent="0.25">
      <c r="A82" s="2">
        <v>72</v>
      </c>
      <c r="B82" s="4">
        <v>170804130117</v>
      </c>
      <c r="C82" s="3">
        <v>46.666666666666664</v>
      </c>
      <c r="D82" s="3"/>
      <c r="E82" s="3">
        <v>46.363636363636367</v>
      </c>
      <c r="F82" s="49"/>
      <c r="G82" s="5"/>
      <c r="H82"/>
      <c r="I82"/>
    </row>
    <row r="83" spans="1:23" x14ac:dyDescent="0.25">
      <c r="A83" s="2">
        <v>73</v>
      </c>
      <c r="B83" s="4">
        <v>170804130118</v>
      </c>
      <c r="C83" s="3">
        <v>38.888888888888886</v>
      </c>
      <c r="D83" s="5"/>
      <c r="E83" s="3">
        <v>34.545454545454547</v>
      </c>
      <c r="F83" s="5"/>
      <c r="G83" s="5"/>
      <c r="H83"/>
      <c r="I83"/>
    </row>
    <row r="84" spans="1:23" s="6" customFormat="1" ht="15.75" x14ac:dyDescent="0.25">
      <c r="A84" s="2">
        <v>74</v>
      </c>
      <c r="B84" s="4">
        <v>170804130119</v>
      </c>
      <c r="C84" s="3">
        <v>47.777777777777779</v>
      </c>
      <c r="D84" s="115"/>
      <c r="E84" s="3">
        <v>44.545454545454547</v>
      </c>
      <c r="F84" s="115"/>
      <c r="G84" s="5"/>
      <c r="H84"/>
      <c r="I8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4">
        <v>170804130120</v>
      </c>
      <c r="C85" s="3">
        <v>36.666666666666664</v>
      </c>
      <c r="D85" s="5"/>
      <c r="E85" s="3">
        <v>35.454545454545453</v>
      </c>
      <c r="F85" s="5"/>
      <c r="G85" s="5"/>
      <c r="H85"/>
      <c r="I85"/>
      <c r="W85" s="6"/>
    </row>
    <row r="86" spans="1:23" ht="15.75" x14ac:dyDescent="0.25">
      <c r="A86" s="2">
        <v>76</v>
      </c>
      <c r="B86" s="4">
        <v>170804130123</v>
      </c>
      <c r="C86" s="3">
        <v>41.111111111111114</v>
      </c>
      <c r="D86" s="116"/>
      <c r="E86" s="3">
        <v>34.545454545454547</v>
      </c>
      <c r="F86" s="116"/>
      <c r="G86" s="5"/>
      <c r="H86"/>
      <c r="I8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4">
        <v>170804130124</v>
      </c>
      <c r="C87" s="3">
        <v>31.111111111111111</v>
      </c>
      <c r="D87" s="5"/>
      <c r="E87" s="3">
        <v>28.181818181818183</v>
      </c>
      <c r="F87" s="5"/>
      <c r="G87" s="5"/>
      <c r="H87"/>
      <c r="I87"/>
    </row>
    <row r="88" spans="1:23" x14ac:dyDescent="0.25">
      <c r="A88" s="2">
        <v>78</v>
      </c>
      <c r="B88" s="4">
        <v>170804130125</v>
      </c>
      <c r="C88" s="3">
        <v>44.444444444444443</v>
      </c>
      <c r="D88" s="5"/>
      <c r="E88" s="3">
        <v>40.909090909090907</v>
      </c>
      <c r="F88" s="5"/>
      <c r="G88" s="5"/>
      <c r="H88"/>
      <c r="I88"/>
    </row>
    <row r="89" spans="1:23" x14ac:dyDescent="0.25">
      <c r="A89" s="2">
        <v>79</v>
      </c>
      <c r="B89" s="4">
        <v>170804130126</v>
      </c>
      <c r="C89" s="3">
        <v>46.666666666666664</v>
      </c>
      <c r="D89" s="5"/>
      <c r="E89" s="3">
        <v>44.545454545454547</v>
      </c>
      <c r="F89" s="5"/>
      <c r="G89" s="5"/>
      <c r="H89"/>
      <c r="I89"/>
    </row>
    <row r="90" spans="1:23" x14ac:dyDescent="0.25">
      <c r="A90" s="2">
        <v>80</v>
      </c>
      <c r="B90" s="4">
        <v>170804130127</v>
      </c>
      <c r="C90" s="3">
        <v>36.666666666666664</v>
      </c>
      <c r="D90" s="5"/>
      <c r="E90" s="3">
        <v>31.818181818181817</v>
      </c>
      <c r="F90" s="5"/>
      <c r="G90" s="5"/>
      <c r="H90"/>
      <c r="I90"/>
    </row>
    <row r="91" spans="1:23" s="6" customFormat="1" ht="15.75" x14ac:dyDescent="0.25">
      <c r="A91" s="2">
        <v>81</v>
      </c>
      <c r="B91" s="4">
        <v>170804130128</v>
      </c>
      <c r="C91" s="3">
        <v>43.333333333333336</v>
      </c>
      <c r="D91" s="5"/>
      <c r="E91" s="3">
        <v>44.545454545454547</v>
      </c>
      <c r="F91" s="5"/>
      <c r="G91" s="5"/>
      <c r="H91"/>
      <c r="I9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4">
        <v>170804130131</v>
      </c>
      <c r="C92" s="3">
        <v>35.555555555555557</v>
      </c>
      <c r="D92" s="5"/>
      <c r="E92" s="3">
        <v>39.090909090909093</v>
      </c>
      <c r="F92" s="5"/>
      <c r="G92" s="5"/>
      <c r="H92"/>
      <c r="I92"/>
      <c r="W92" s="6"/>
    </row>
    <row r="93" spans="1:23" ht="15.75" x14ac:dyDescent="0.25">
      <c r="A93" s="2">
        <v>83</v>
      </c>
      <c r="B93" s="4">
        <v>170804130132</v>
      </c>
      <c r="C93" s="3">
        <v>34.444444444444443</v>
      </c>
      <c r="D93" s="5"/>
      <c r="E93" s="3">
        <v>31.818181818181817</v>
      </c>
      <c r="F93" s="5"/>
      <c r="G93" s="5"/>
      <c r="H93"/>
      <c r="I93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4">
        <v>170804130133</v>
      </c>
      <c r="C94" s="3">
        <v>41.111111111111114</v>
      </c>
      <c r="D94" s="5"/>
      <c r="E94" s="3">
        <v>40.909090909090907</v>
      </c>
      <c r="F94" s="5"/>
      <c r="G94" s="5"/>
      <c r="H94"/>
      <c r="I94"/>
    </row>
    <row r="95" spans="1:23" x14ac:dyDescent="0.25">
      <c r="A95" s="2">
        <v>85</v>
      </c>
      <c r="B95" s="4">
        <v>170804130134</v>
      </c>
      <c r="C95" s="3">
        <v>38.888888888888886</v>
      </c>
      <c r="D95" s="5"/>
      <c r="E95" s="3">
        <v>38.18181818181818</v>
      </c>
      <c r="F95" s="5"/>
      <c r="G95" s="5"/>
      <c r="H95"/>
      <c r="I95"/>
    </row>
    <row r="96" spans="1:23" x14ac:dyDescent="0.25">
      <c r="A96" s="2">
        <v>86</v>
      </c>
      <c r="B96" s="4">
        <v>170804130136</v>
      </c>
      <c r="C96" s="3">
        <v>40</v>
      </c>
      <c r="D96" s="5"/>
      <c r="E96" s="3">
        <v>32.727272727272727</v>
      </c>
      <c r="F96" s="5"/>
      <c r="G96" s="5"/>
      <c r="H96"/>
      <c r="I96"/>
    </row>
    <row r="97" spans="1:23" x14ac:dyDescent="0.25">
      <c r="A97" s="2">
        <v>87</v>
      </c>
      <c r="B97" s="4">
        <v>170804130137</v>
      </c>
      <c r="C97" s="3">
        <v>44.444444444444443</v>
      </c>
      <c r="D97" s="5"/>
      <c r="E97" s="3">
        <v>38.18181818181818</v>
      </c>
      <c r="F97" s="5"/>
      <c r="G97" s="5"/>
      <c r="H97"/>
      <c r="I97"/>
    </row>
    <row r="98" spans="1:23" x14ac:dyDescent="0.25">
      <c r="A98" s="2">
        <v>88</v>
      </c>
      <c r="B98" s="4">
        <v>170804130139</v>
      </c>
      <c r="C98" s="3">
        <v>48.888888888888886</v>
      </c>
      <c r="D98" s="5"/>
      <c r="E98" s="3">
        <v>45.454545454545453</v>
      </c>
      <c r="F98" s="5"/>
      <c r="G98" s="5"/>
      <c r="H98"/>
      <c r="I98"/>
    </row>
    <row r="99" spans="1:23" s="6" customFormat="1" ht="15.75" x14ac:dyDescent="0.25">
      <c r="A99" s="2">
        <v>89</v>
      </c>
      <c r="B99" s="4">
        <v>170804130140</v>
      </c>
      <c r="C99" s="3">
        <v>47.777777777777779</v>
      </c>
      <c r="D99" s="5"/>
      <c r="E99" s="3">
        <v>44.545454545454547</v>
      </c>
      <c r="F99" s="5"/>
      <c r="G99" s="5"/>
      <c r="H99"/>
      <c r="I99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4">
        <v>170804130142</v>
      </c>
      <c r="C100" s="3">
        <v>43.333333333333336</v>
      </c>
      <c r="D100" s="5"/>
      <c r="E100" s="3">
        <v>33.636363636363633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4">
        <v>170804130143</v>
      </c>
      <c r="C101" s="3">
        <v>46.666666666666664</v>
      </c>
      <c r="D101" s="5"/>
      <c r="E101" s="3">
        <v>42.727272727272727</v>
      </c>
      <c r="F101" s="5"/>
      <c r="G101" s="5"/>
      <c r="H101"/>
      <c r="I101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4">
        <v>170804130144</v>
      </c>
      <c r="C102" s="3">
        <v>36.666666666666664</v>
      </c>
      <c r="D102" s="5"/>
      <c r="E102" s="3">
        <v>32.727272727272727</v>
      </c>
      <c r="F102" s="5"/>
      <c r="H102"/>
      <c r="I102"/>
    </row>
    <row r="103" spans="1:23" x14ac:dyDescent="0.25">
      <c r="A103" s="2">
        <v>93</v>
      </c>
      <c r="B103" s="4">
        <v>170804130145</v>
      </c>
      <c r="C103" s="3">
        <v>44.444444444444443</v>
      </c>
      <c r="E103" s="3">
        <v>41.81818181818182</v>
      </c>
    </row>
    <row r="104" spans="1:23" x14ac:dyDescent="0.25">
      <c r="A104" s="2">
        <v>94</v>
      </c>
      <c r="B104" s="4">
        <v>170804130146</v>
      </c>
      <c r="C104" s="3">
        <v>40</v>
      </c>
      <c r="E104" s="3">
        <v>40.909090909090907</v>
      </c>
    </row>
    <row r="105" spans="1:23" x14ac:dyDescent="0.25">
      <c r="A105" s="2">
        <v>95</v>
      </c>
      <c r="B105" s="4">
        <v>170804130147</v>
      </c>
      <c r="C105" s="3">
        <v>47.777777777777779</v>
      </c>
      <c r="E105" s="3">
        <v>41.81818181818182</v>
      </c>
    </row>
    <row r="106" spans="1:23" x14ac:dyDescent="0.25">
      <c r="A106" s="2">
        <v>96</v>
      </c>
      <c r="B106" s="4">
        <v>170804130148</v>
      </c>
      <c r="C106" s="3">
        <v>27.777777777777779</v>
      </c>
      <c r="E106" s="3">
        <v>30.90909090909091</v>
      </c>
    </row>
    <row r="107" spans="1:23" x14ac:dyDescent="0.25">
      <c r="A107" s="2">
        <v>97</v>
      </c>
      <c r="B107" s="4">
        <v>170804130149</v>
      </c>
      <c r="C107" s="3">
        <v>30</v>
      </c>
      <c r="E107" s="3">
        <v>30</v>
      </c>
    </row>
    <row r="108" spans="1:23" x14ac:dyDescent="0.25">
      <c r="A108" s="2">
        <v>98</v>
      </c>
      <c r="B108" s="4">
        <v>170804130150</v>
      </c>
      <c r="C108" s="3">
        <v>40</v>
      </c>
      <c r="E108" s="3">
        <v>44.545454545454547</v>
      </c>
    </row>
    <row r="109" spans="1:23" x14ac:dyDescent="0.25">
      <c r="A109" s="2">
        <v>99</v>
      </c>
      <c r="B109" s="4">
        <v>170804130151</v>
      </c>
      <c r="C109" s="3">
        <v>37.777777777777779</v>
      </c>
      <c r="E109" s="3">
        <v>33.636363636363633</v>
      </c>
    </row>
    <row r="110" spans="1:23" x14ac:dyDescent="0.25">
      <c r="A110" s="2">
        <v>100</v>
      </c>
      <c r="B110" s="4">
        <v>170804130152</v>
      </c>
      <c r="C110" s="3">
        <v>48.888888888888886</v>
      </c>
      <c r="E110" s="3">
        <v>46.363636363636367</v>
      </c>
    </row>
    <row r="111" spans="1:23" x14ac:dyDescent="0.25">
      <c r="A111" s="2">
        <v>101</v>
      </c>
      <c r="B111" s="4">
        <v>170804130154</v>
      </c>
      <c r="C111" s="3">
        <v>45.555555555555557</v>
      </c>
      <c r="E111" s="3">
        <v>42.727272727272727</v>
      </c>
    </row>
    <row r="112" spans="1:23" x14ac:dyDescent="0.25">
      <c r="A112" s="2">
        <v>102</v>
      </c>
      <c r="B112" s="4">
        <v>170804130155</v>
      </c>
      <c r="C112" s="3">
        <v>35.555555555555557</v>
      </c>
      <c r="E112" s="3">
        <v>34.545454545454547</v>
      </c>
    </row>
    <row r="113" spans="1:5" x14ac:dyDescent="0.25">
      <c r="A113" s="2">
        <v>103</v>
      </c>
      <c r="B113" s="4">
        <v>170804130157</v>
      </c>
      <c r="C113" s="3">
        <v>37.777777777777779</v>
      </c>
      <c r="E113" s="3">
        <v>30</v>
      </c>
    </row>
    <row r="114" spans="1:5" x14ac:dyDescent="0.25">
      <c r="A114" s="2">
        <v>104</v>
      </c>
      <c r="B114" s="4">
        <v>170804130158</v>
      </c>
      <c r="C114" s="3">
        <v>31.111111111111111</v>
      </c>
      <c r="E114" s="3">
        <v>28.181818181818183</v>
      </c>
    </row>
    <row r="115" spans="1:5" x14ac:dyDescent="0.25">
      <c r="A115" s="2">
        <v>105</v>
      </c>
      <c r="B115" s="4">
        <v>170804130159</v>
      </c>
      <c r="C115" s="3">
        <v>37.777777777777779</v>
      </c>
      <c r="E115" s="3">
        <v>36.363636363636367</v>
      </c>
    </row>
    <row r="116" spans="1:5" x14ac:dyDescent="0.25">
      <c r="A116" s="2">
        <v>106</v>
      </c>
      <c r="B116" s="4">
        <v>170804130160</v>
      </c>
      <c r="C116" s="3">
        <v>45.555555555555557</v>
      </c>
      <c r="E116" s="3">
        <v>44.545454545454547</v>
      </c>
    </row>
    <row r="117" spans="1:5" x14ac:dyDescent="0.25">
      <c r="A117" s="2">
        <v>107</v>
      </c>
      <c r="B117" s="4">
        <v>170804130161</v>
      </c>
      <c r="C117" s="3">
        <v>41.111111111111114</v>
      </c>
      <c r="E117" s="3">
        <v>38.18181818181818</v>
      </c>
    </row>
    <row r="118" spans="1:5" x14ac:dyDescent="0.25">
      <c r="A118" s="2">
        <v>108</v>
      </c>
      <c r="B118" s="4">
        <v>170804130162</v>
      </c>
      <c r="C118" s="3">
        <v>47.777777777777779</v>
      </c>
      <c r="E118" s="3">
        <v>40.909090909090907</v>
      </c>
    </row>
    <row r="119" spans="1:5" x14ac:dyDescent="0.25">
      <c r="A119" s="2">
        <v>109</v>
      </c>
      <c r="B119" s="4">
        <v>170804130163</v>
      </c>
      <c r="C119" s="3">
        <v>44.444444444444443</v>
      </c>
      <c r="E119" s="3">
        <v>19.09090909090909</v>
      </c>
    </row>
    <row r="120" spans="1:5" x14ac:dyDescent="0.25">
      <c r="A120" s="2">
        <v>110</v>
      </c>
      <c r="B120" s="4">
        <v>170804130167</v>
      </c>
      <c r="C120" s="3">
        <v>48.888888888888886</v>
      </c>
      <c r="E120" s="3">
        <v>48.18181818181818</v>
      </c>
    </row>
    <row r="121" spans="1:5" x14ac:dyDescent="0.25">
      <c r="A121" s="2">
        <v>111</v>
      </c>
      <c r="B121" s="4">
        <v>170804130168</v>
      </c>
      <c r="C121" s="3">
        <v>42.222222222222221</v>
      </c>
      <c r="E121" s="3">
        <v>35.454545454545453</v>
      </c>
    </row>
    <row r="122" spans="1:5" x14ac:dyDescent="0.25">
      <c r="A122" s="2">
        <v>112</v>
      </c>
      <c r="B122" s="4">
        <v>170804130169</v>
      </c>
      <c r="C122" s="3">
        <v>44.444444444444443</v>
      </c>
      <c r="E122" s="3">
        <v>40.909090909090907</v>
      </c>
    </row>
    <row r="123" spans="1:5" x14ac:dyDescent="0.25">
      <c r="A123" s="2">
        <v>113</v>
      </c>
      <c r="B123" s="4">
        <v>170804130172</v>
      </c>
      <c r="C123" s="3">
        <v>43.333333333333336</v>
      </c>
      <c r="E123" s="3">
        <v>39.090909090909093</v>
      </c>
    </row>
    <row r="124" spans="1:5" x14ac:dyDescent="0.25">
      <c r="A124" s="2">
        <v>114</v>
      </c>
      <c r="B124" s="4">
        <v>170804130173</v>
      </c>
      <c r="C124" s="3">
        <v>37.777777777777779</v>
      </c>
      <c r="E124" s="3">
        <v>26.363636363636363</v>
      </c>
    </row>
    <row r="125" spans="1:5" x14ac:dyDescent="0.25">
      <c r="A125" s="2">
        <v>115</v>
      </c>
      <c r="B125" s="4">
        <v>170804130174</v>
      </c>
      <c r="C125" s="3">
        <v>40</v>
      </c>
      <c r="E125" s="3">
        <v>33.636363636363633</v>
      </c>
    </row>
    <row r="126" spans="1:5" x14ac:dyDescent="0.25">
      <c r="A126" s="2">
        <v>116</v>
      </c>
      <c r="B126" s="4">
        <v>170804130176</v>
      </c>
      <c r="C126" s="3">
        <v>46.666666666666664</v>
      </c>
      <c r="E126" s="3">
        <v>45.454545454545453</v>
      </c>
    </row>
    <row r="127" spans="1:5" x14ac:dyDescent="0.25">
      <c r="A127" s="2">
        <v>117</v>
      </c>
      <c r="B127" s="4">
        <v>170804130177</v>
      </c>
      <c r="C127" s="3">
        <v>48.888888888888886</v>
      </c>
      <c r="E127" s="3">
        <v>47.272727272727273</v>
      </c>
    </row>
    <row r="128" spans="1:5" x14ac:dyDescent="0.25">
      <c r="A128" s="2">
        <v>118</v>
      </c>
      <c r="B128" s="4">
        <v>170804130178</v>
      </c>
      <c r="C128" s="3">
        <v>35.555555555555557</v>
      </c>
      <c r="E128" s="3">
        <v>27.272727272727273</v>
      </c>
    </row>
    <row r="129" spans="1:5" x14ac:dyDescent="0.25">
      <c r="A129" s="2">
        <v>119</v>
      </c>
      <c r="B129" s="4">
        <v>170804130179</v>
      </c>
      <c r="C129" s="3">
        <v>27.777777777777779</v>
      </c>
      <c r="E129" s="3">
        <v>27.272727272727273</v>
      </c>
    </row>
    <row r="130" spans="1:5" x14ac:dyDescent="0.25">
      <c r="A130" s="2">
        <v>120</v>
      </c>
      <c r="B130" s="4">
        <v>170804130180</v>
      </c>
      <c r="C130" s="3">
        <v>43.333333333333336</v>
      </c>
      <c r="E130" s="3">
        <v>40.909090909090907</v>
      </c>
    </row>
    <row r="131" spans="1:5" x14ac:dyDescent="0.25">
      <c r="A131" s="2">
        <v>121</v>
      </c>
      <c r="B131" s="4">
        <v>170804130181</v>
      </c>
      <c r="C131" s="3">
        <v>40</v>
      </c>
      <c r="E131" s="3">
        <v>29.09090909090909</v>
      </c>
    </row>
    <row r="132" spans="1:5" x14ac:dyDescent="0.25">
      <c r="A132" s="2">
        <v>122</v>
      </c>
      <c r="B132" s="4">
        <v>170804130183</v>
      </c>
      <c r="C132" s="3">
        <v>38.888888888888886</v>
      </c>
      <c r="E132" s="3">
        <v>40.909090909090907</v>
      </c>
    </row>
    <row r="133" spans="1:5" x14ac:dyDescent="0.25">
      <c r="A133" s="2">
        <v>123</v>
      </c>
      <c r="B133" s="4">
        <v>170804130185</v>
      </c>
      <c r="C133" s="3">
        <v>41.111111111111114</v>
      </c>
      <c r="E133" s="3">
        <v>40.909090909090907</v>
      </c>
    </row>
    <row r="134" spans="1:5" x14ac:dyDescent="0.25">
      <c r="A134" s="2">
        <v>124</v>
      </c>
      <c r="B134" s="4">
        <v>170804130186</v>
      </c>
      <c r="C134" s="3">
        <v>41.111111111111114</v>
      </c>
      <c r="E134" s="3">
        <v>42.727272727272727</v>
      </c>
    </row>
    <row r="135" spans="1:5" x14ac:dyDescent="0.25">
      <c r="A135" s="2">
        <v>125</v>
      </c>
      <c r="B135" s="4">
        <v>170804130187</v>
      </c>
      <c r="C135" s="3">
        <v>30</v>
      </c>
      <c r="E135" s="3">
        <v>29.09090909090909</v>
      </c>
    </row>
    <row r="136" spans="1:5" x14ac:dyDescent="0.25">
      <c r="A136" s="2">
        <v>126</v>
      </c>
      <c r="B136" s="4">
        <v>170804130188</v>
      </c>
      <c r="C136" s="3">
        <v>41.111111111111114</v>
      </c>
      <c r="E136" s="3">
        <v>39.090909090909093</v>
      </c>
    </row>
    <row r="137" spans="1:5" x14ac:dyDescent="0.25">
      <c r="A137" s="2">
        <v>127</v>
      </c>
      <c r="B137" s="4">
        <v>170804130189</v>
      </c>
      <c r="C137" s="3">
        <v>46.666666666666664</v>
      </c>
      <c r="E137" s="3">
        <v>43.636363636363633</v>
      </c>
    </row>
    <row r="138" spans="1:5" x14ac:dyDescent="0.25">
      <c r="A138" s="2">
        <v>128</v>
      </c>
      <c r="B138" s="4">
        <v>170804130190</v>
      </c>
      <c r="C138" s="3">
        <v>48.888888888888886</v>
      </c>
      <c r="E138" s="3">
        <v>48.18181818181818</v>
      </c>
    </row>
    <row r="139" spans="1:5" x14ac:dyDescent="0.25">
      <c r="A139" s="2">
        <v>129</v>
      </c>
      <c r="B139" s="4">
        <v>170804130191</v>
      </c>
      <c r="C139" s="3">
        <v>48.888888888888886</v>
      </c>
      <c r="E139" s="3">
        <v>43.636363636363633</v>
      </c>
    </row>
    <row r="140" spans="1:5" x14ac:dyDescent="0.25">
      <c r="A140" s="2">
        <v>130</v>
      </c>
      <c r="B140" s="4">
        <v>170804130192</v>
      </c>
      <c r="C140" s="3">
        <v>31.111111111111111</v>
      </c>
      <c r="E140" s="3">
        <v>33.636363636363633</v>
      </c>
    </row>
    <row r="141" spans="1:5" x14ac:dyDescent="0.25">
      <c r="A141" s="2">
        <v>131</v>
      </c>
      <c r="B141" s="4">
        <v>170804130195</v>
      </c>
      <c r="C141" s="3">
        <v>45.555555555555557</v>
      </c>
      <c r="E141" s="3">
        <v>39.090909090909093</v>
      </c>
    </row>
    <row r="142" spans="1:5" x14ac:dyDescent="0.25">
      <c r="A142" s="2">
        <v>132</v>
      </c>
      <c r="B142" s="4">
        <v>170804130196</v>
      </c>
      <c r="C142" s="3">
        <v>40</v>
      </c>
      <c r="E142" s="3">
        <v>30.90909090909091</v>
      </c>
    </row>
    <row r="143" spans="1:5" x14ac:dyDescent="0.25">
      <c r="A143" s="2">
        <v>133</v>
      </c>
      <c r="B143" s="4">
        <v>170804130197</v>
      </c>
      <c r="C143" s="3">
        <v>37.777777777777779</v>
      </c>
      <c r="E143" s="3">
        <v>24.545454545454547</v>
      </c>
    </row>
    <row r="144" spans="1:5" x14ac:dyDescent="0.25">
      <c r="A144" s="2">
        <v>134</v>
      </c>
      <c r="B144" s="4">
        <v>170804130198</v>
      </c>
      <c r="C144" s="3">
        <v>35.555555555555557</v>
      </c>
      <c r="E144" s="3">
        <v>33.636363636363633</v>
      </c>
    </row>
    <row r="145" spans="1:5" x14ac:dyDescent="0.25">
      <c r="A145" s="2">
        <v>135</v>
      </c>
      <c r="B145" s="4">
        <v>170804130199</v>
      </c>
      <c r="C145" s="3">
        <v>41.111111111111114</v>
      </c>
      <c r="E145" s="3">
        <v>37.272727272727273</v>
      </c>
    </row>
    <row r="146" spans="1:5" x14ac:dyDescent="0.25">
      <c r="A146" s="2">
        <v>136</v>
      </c>
      <c r="B146" s="4">
        <v>170804130200</v>
      </c>
      <c r="C146" s="3">
        <v>41.111111111111114</v>
      </c>
      <c r="E146" s="3">
        <v>39.090909090909093</v>
      </c>
    </row>
    <row r="147" spans="1:5" x14ac:dyDescent="0.25">
      <c r="A147" s="2">
        <v>137</v>
      </c>
      <c r="B147" s="4">
        <v>170804130202</v>
      </c>
      <c r="C147" s="3">
        <v>43.333333333333336</v>
      </c>
      <c r="E147" s="3">
        <v>40</v>
      </c>
    </row>
    <row r="148" spans="1:5" x14ac:dyDescent="0.25">
      <c r="A148" s="2">
        <v>138</v>
      </c>
      <c r="B148" s="4">
        <v>170804130203</v>
      </c>
      <c r="C148" s="3">
        <v>47.777777777777779</v>
      </c>
      <c r="E148" s="3">
        <v>41.81818181818182</v>
      </c>
    </row>
    <row r="149" spans="1:5" x14ac:dyDescent="0.25">
      <c r="A149" s="2">
        <v>139</v>
      </c>
      <c r="B149" s="4">
        <v>170804130204</v>
      </c>
      <c r="C149" s="3">
        <v>42.222222222222221</v>
      </c>
      <c r="E149" s="3">
        <v>41.81818181818182</v>
      </c>
    </row>
    <row r="150" spans="1:5" x14ac:dyDescent="0.25">
      <c r="A150" s="2">
        <v>140</v>
      </c>
      <c r="B150" s="4">
        <v>170804130205</v>
      </c>
      <c r="C150" s="3">
        <v>32.222222222222221</v>
      </c>
      <c r="E150" s="3">
        <v>30.90909090909091</v>
      </c>
    </row>
    <row r="151" spans="1:5" x14ac:dyDescent="0.25">
      <c r="A151" s="2">
        <v>141</v>
      </c>
      <c r="B151" s="4">
        <v>170804130206</v>
      </c>
      <c r="C151" s="3">
        <v>33.333333333333336</v>
      </c>
      <c r="E151" s="3">
        <v>34.545454545454547</v>
      </c>
    </row>
    <row r="152" spans="1:5" x14ac:dyDescent="0.25">
      <c r="A152" s="2">
        <v>142</v>
      </c>
      <c r="B152" s="4">
        <v>170804130207</v>
      </c>
      <c r="C152" s="3">
        <v>47.777777777777779</v>
      </c>
      <c r="E152" s="3">
        <v>42.727272727272727</v>
      </c>
    </row>
    <row r="153" spans="1:5" x14ac:dyDescent="0.25">
      <c r="A153" s="2">
        <v>143</v>
      </c>
      <c r="B153" s="4">
        <v>170804130208</v>
      </c>
      <c r="C153" s="3">
        <v>44.444444444444443</v>
      </c>
      <c r="E153" s="3">
        <v>42.727272727272727</v>
      </c>
    </row>
    <row r="154" spans="1:5" x14ac:dyDescent="0.25">
      <c r="A154" s="2">
        <v>144</v>
      </c>
      <c r="B154" s="4">
        <v>170804130209</v>
      </c>
      <c r="C154" s="3">
        <v>48.888888888888886</v>
      </c>
      <c r="E154" s="3">
        <v>45.454545454545453</v>
      </c>
    </row>
    <row r="155" spans="1:5" x14ac:dyDescent="0.25">
      <c r="A155" s="2">
        <v>145</v>
      </c>
      <c r="B155" s="4">
        <v>170804130211</v>
      </c>
      <c r="C155" s="3">
        <v>48.888888888888886</v>
      </c>
      <c r="E155" s="3">
        <v>41.81818181818182</v>
      </c>
    </row>
    <row r="156" spans="1:5" x14ac:dyDescent="0.25">
      <c r="A156" s="2">
        <v>146</v>
      </c>
      <c r="B156" s="4">
        <v>170804130212</v>
      </c>
      <c r="C156" s="3">
        <v>36.666666666666664</v>
      </c>
      <c r="E156" s="3">
        <v>35.454545454545453</v>
      </c>
    </row>
    <row r="157" spans="1:5" x14ac:dyDescent="0.25">
      <c r="A157" s="2">
        <v>147</v>
      </c>
      <c r="B157" s="4">
        <v>170804130213</v>
      </c>
      <c r="C157" s="3">
        <v>32.222222222222221</v>
      </c>
      <c r="E157" s="3">
        <v>30</v>
      </c>
    </row>
    <row r="158" spans="1:5" x14ac:dyDescent="0.25">
      <c r="A158" s="2">
        <v>148</v>
      </c>
      <c r="B158" s="4">
        <v>170804130214</v>
      </c>
      <c r="C158" s="3">
        <v>43.333333333333336</v>
      </c>
      <c r="E158" s="3">
        <v>40.909090909090907</v>
      </c>
    </row>
    <row r="159" spans="1:5" x14ac:dyDescent="0.25">
      <c r="A159" s="2">
        <v>149</v>
      </c>
      <c r="B159" s="4">
        <v>170804130216</v>
      </c>
      <c r="C159" s="3">
        <v>38.888888888888886</v>
      </c>
      <c r="E159" s="3">
        <v>31.818181818181817</v>
      </c>
    </row>
    <row r="160" spans="1:5" x14ac:dyDescent="0.25">
      <c r="A160" s="2">
        <v>150</v>
      </c>
      <c r="B160" s="4">
        <v>170804130217</v>
      </c>
      <c r="C160" s="3">
        <v>41.111111111111114</v>
      </c>
      <c r="E160" s="3">
        <v>42.727272727272727</v>
      </c>
    </row>
    <row r="161" spans="1:5" x14ac:dyDescent="0.25">
      <c r="A161" s="2">
        <v>151</v>
      </c>
      <c r="B161" s="4">
        <v>170804130218</v>
      </c>
      <c r="C161" s="3">
        <v>46.666666666666664</v>
      </c>
      <c r="E161" s="3">
        <v>40.909090909090907</v>
      </c>
    </row>
    <row r="162" spans="1:5" x14ac:dyDescent="0.25">
      <c r="A162" s="2">
        <v>152</v>
      </c>
      <c r="B162" s="4">
        <v>170804130220</v>
      </c>
      <c r="C162" s="3">
        <v>45.555555555555557</v>
      </c>
      <c r="E162" s="3">
        <v>40</v>
      </c>
    </row>
    <row r="163" spans="1:5" x14ac:dyDescent="0.25">
      <c r="A163" s="2">
        <v>153</v>
      </c>
      <c r="B163" s="4">
        <v>170804130221</v>
      </c>
      <c r="C163" s="3">
        <v>48.888888888888886</v>
      </c>
      <c r="E163" s="3">
        <v>45.454545454545453</v>
      </c>
    </row>
    <row r="164" spans="1:5" x14ac:dyDescent="0.25">
      <c r="A164" s="2">
        <v>154</v>
      </c>
      <c r="B164" s="4">
        <v>170804130222</v>
      </c>
      <c r="C164" s="3">
        <v>43.333333333333336</v>
      </c>
      <c r="E164" s="3">
        <v>41.81818181818182</v>
      </c>
    </row>
    <row r="165" spans="1:5" x14ac:dyDescent="0.25">
      <c r="A165" s="2">
        <v>155</v>
      </c>
      <c r="B165" s="4">
        <v>170804130223</v>
      </c>
      <c r="C165" s="3">
        <v>45.555555555555557</v>
      </c>
      <c r="E165" s="3">
        <v>42.727272727272727</v>
      </c>
    </row>
    <row r="166" spans="1:5" x14ac:dyDescent="0.25">
      <c r="A166" s="2">
        <v>156</v>
      </c>
      <c r="B166" s="4">
        <v>170804130224</v>
      </c>
      <c r="C166" s="3">
        <v>41.111111111111114</v>
      </c>
      <c r="E166" s="3">
        <v>40</v>
      </c>
    </row>
    <row r="167" spans="1:5" x14ac:dyDescent="0.25">
      <c r="A167" s="2">
        <v>157</v>
      </c>
      <c r="B167" s="4">
        <v>170804130226</v>
      </c>
      <c r="C167" s="3">
        <v>32.222222222222221</v>
      </c>
      <c r="E167" s="3">
        <v>27.272727272727273</v>
      </c>
    </row>
    <row r="168" spans="1:5" x14ac:dyDescent="0.25">
      <c r="A168" s="2">
        <v>158</v>
      </c>
      <c r="B168" s="4">
        <v>170804130227</v>
      </c>
      <c r="C168" s="3">
        <v>36.666666666666664</v>
      </c>
      <c r="E168" s="3">
        <v>33.636363636363633</v>
      </c>
    </row>
    <row r="169" spans="1:5" x14ac:dyDescent="0.25">
      <c r="A169" s="2">
        <v>159</v>
      </c>
      <c r="B169" s="4">
        <v>170804130229</v>
      </c>
      <c r="C169" s="3">
        <v>48.888888888888886</v>
      </c>
      <c r="E169" s="3">
        <v>48.18181818181818</v>
      </c>
    </row>
    <row r="170" spans="1:5" x14ac:dyDescent="0.25">
      <c r="A170" s="2">
        <v>160</v>
      </c>
      <c r="B170" s="4">
        <v>170804130231</v>
      </c>
      <c r="C170" s="3">
        <v>44.444444444444443</v>
      </c>
      <c r="E170" s="3">
        <v>38.18181818181818</v>
      </c>
    </row>
    <row r="171" spans="1:5" x14ac:dyDescent="0.25">
      <c r="A171" s="2">
        <v>161</v>
      </c>
      <c r="B171" s="4">
        <v>170804130233</v>
      </c>
      <c r="C171" s="3">
        <v>43.333333333333336</v>
      </c>
      <c r="E171" s="3">
        <v>42.727272727272727</v>
      </c>
    </row>
    <row r="172" spans="1:5" x14ac:dyDescent="0.25">
      <c r="A172" s="2">
        <v>162</v>
      </c>
      <c r="B172" s="4">
        <v>170804130234</v>
      </c>
      <c r="C172" s="3">
        <v>41.111111111111114</v>
      </c>
      <c r="E172" s="3">
        <v>39.090909090909093</v>
      </c>
    </row>
    <row r="173" spans="1:5" x14ac:dyDescent="0.25">
      <c r="A173" s="2">
        <v>163</v>
      </c>
      <c r="B173" s="4">
        <v>170804130241</v>
      </c>
      <c r="C173" s="3">
        <v>36.666666666666664</v>
      </c>
      <c r="E173" s="3">
        <v>27.272727272727273</v>
      </c>
    </row>
    <row r="174" spans="1:5" x14ac:dyDescent="0.25">
      <c r="A174" s="2">
        <v>164</v>
      </c>
      <c r="B174" s="4">
        <v>170804130242</v>
      </c>
      <c r="C174" s="3">
        <v>47.777777777777779</v>
      </c>
      <c r="E174" s="3">
        <v>40</v>
      </c>
    </row>
    <row r="175" spans="1:5" x14ac:dyDescent="0.25">
      <c r="A175" s="2">
        <v>165</v>
      </c>
      <c r="B175" s="4">
        <v>170804130243</v>
      </c>
      <c r="C175" s="3">
        <v>30</v>
      </c>
      <c r="E175" s="3">
        <v>30</v>
      </c>
    </row>
    <row r="176" spans="1:5" x14ac:dyDescent="0.25">
      <c r="A176" s="2">
        <v>166</v>
      </c>
      <c r="B176" s="4">
        <v>170804130244</v>
      </c>
      <c r="C176" s="3">
        <v>37.777777777777779</v>
      </c>
      <c r="E176" s="3">
        <v>39.090909090909093</v>
      </c>
    </row>
    <row r="177" spans="1:5" x14ac:dyDescent="0.25">
      <c r="A177" s="2">
        <v>167</v>
      </c>
      <c r="B177" s="4">
        <v>170804130245</v>
      </c>
      <c r="C177" s="3">
        <v>42.222222222222221</v>
      </c>
      <c r="E177" s="3">
        <v>38.18181818181818</v>
      </c>
    </row>
    <row r="178" spans="1:5" x14ac:dyDescent="0.25">
      <c r="A178" s="2">
        <v>168</v>
      </c>
      <c r="B178" s="4">
        <v>170804130246</v>
      </c>
      <c r="C178" s="3">
        <v>30</v>
      </c>
      <c r="E178" s="3">
        <v>30</v>
      </c>
    </row>
    <row r="179" spans="1:5" x14ac:dyDescent="0.25">
      <c r="A179" s="2">
        <v>169</v>
      </c>
      <c r="B179" s="4">
        <v>170804130247</v>
      </c>
      <c r="C179" s="3">
        <v>31.111111111111111</v>
      </c>
      <c r="E179" s="3">
        <v>30</v>
      </c>
    </row>
    <row r="180" spans="1:5" x14ac:dyDescent="0.25">
      <c r="A180" s="2">
        <v>170</v>
      </c>
      <c r="B180" s="4">
        <v>170804130248</v>
      </c>
      <c r="C180" s="3">
        <v>47.777777777777779</v>
      </c>
      <c r="E180" s="3">
        <v>33.636363636363633</v>
      </c>
    </row>
    <row r="181" spans="1:5" x14ac:dyDescent="0.25">
      <c r="A181" s="2">
        <v>171</v>
      </c>
      <c r="B181" s="4">
        <v>170804130249</v>
      </c>
      <c r="C181" s="3">
        <v>42.222222222222221</v>
      </c>
      <c r="E181" s="3">
        <v>35.454545454545453</v>
      </c>
    </row>
    <row r="182" spans="1:5" x14ac:dyDescent="0.25">
      <c r="A182" s="2">
        <v>172</v>
      </c>
      <c r="B182" s="4">
        <v>170804130250</v>
      </c>
      <c r="C182" s="3">
        <v>31.111111111111111</v>
      </c>
      <c r="E182" s="3">
        <v>21.818181818181817</v>
      </c>
    </row>
    <row r="183" spans="1:5" x14ac:dyDescent="0.25">
      <c r="A183" s="2">
        <v>173</v>
      </c>
      <c r="B183" s="4">
        <v>170804130251</v>
      </c>
      <c r="C183" s="3">
        <v>35.555555555555557</v>
      </c>
      <c r="E183" s="3">
        <v>31.818181818181817</v>
      </c>
    </row>
    <row r="184" spans="1:5" x14ac:dyDescent="0.25">
      <c r="A184" s="2">
        <v>174</v>
      </c>
      <c r="B184" s="4">
        <v>170804130253</v>
      </c>
      <c r="C184" s="3">
        <v>38.888888888888886</v>
      </c>
      <c r="E184" s="3">
        <v>30.90909090909091</v>
      </c>
    </row>
    <row r="185" spans="1:5" x14ac:dyDescent="0.25">
      <c r="A185" s="2">
        <v>175</v>
      </c>
      <c r="B185" s="4">
        <v>170804130254</v>
      </c>
      <c r="C185" s="3">
        <v>41.111111111111114</v>
      </c>
      <c r="E185" s="3">
        <v>37.272727272727273</v>
      </c>
    </row>
    <row r="186" spans="1:5" x14ac:dyDescent="0.25">
      <c r="A186" s="2">
        <v>176</v>
      </c>
      <c r="B186" s="4">
        <v>170804130255</v>
      </c>
      <c r="C186" s="3">
        <v>46.666666666666664</v>
      </c>
      <c r="E186" s="3">
        <v>42.727272727272727</v>
      </c>
    </row>
    <row r="187" spans="1:5" x14ac:dyDescent="0.25">
      <c r="A187" s="2">
        <v>177</v>
      </c>
      <c r="B187" s="4">
        <v>170804130256</v>
      </c>
      <c r="C187" s="3">
        <v>45.555555555555557</v>
      </c>
      <c r="E187" s="3">
        <v>40.909090909090907</v>
      </c>
    </row>
    <row r="188" spans="1:5" x14ac:dyDescent="0.25">
      <c r="A188" s="2">
        <v>178</v>
      </c>
      <c r="B188" s="4">
        <v>170804130257</v>
      </c>
      <c r="C188" s="3">
        <v>32.222222222222221</v>
      </c>
      <c r="E188" s="3">
        <v>18.181818181818183</v>
      </c>
    </row>
    <row r="189" spans="1:5" x14ac:dyDescent="0.25">
      <c r="A189" s="2">
        <v>179</v>
      </c>
      <c r="B189" s="4">
        <v>170804130258</v>
      </c>
      <c r="C189" s="3">
        <v>46.666666666666664</v>
      </c>
      <c r="E189" s="3">
        <v>41.81818181818182</v>
      </c>
    </row>
    <row r="190" spans="1:5" x14ac:dyDescent="0.25">
      <c r="A190" s="2">
        <v>180</v>
      </c>
      <c r="B190" s="4">
        <v>170804130259</v>
      </c>
      <c r="C190" s="3">
        <v>41.111111111111114</v>
      </c>
      <c r="E190" s="3">
        <v>21.818181818181817</v>
      </c>
    </row>
    <row r="191" spans="1:5" x14ac:dyDescent="0.25">
      <c r="A191" s="2">
        <v>181</v>
      </c>
      <c r="B191" s="4">
        <v>170804130260</v>
      </c>
      <c r="C191" s="3">
        <v>37.777777777777779</v>
      </c>
      <c r="E191" s="3">
        <v>36.363636363636367</v>
      </c>
    </row>
    <row r="192" spans="1:5" x14ac:dyDescent="0.25">
      <c r="A192" s="2">
        <v>182</v>
      </c>
      <c r="B192" s="4">
        <v>170804130262</v>
      </c>
      <c r="C192" s="3">
        <v>34.444444444444443</v>
      </c>
      <c r="E192" s="3">
        <v>39.090909090909093</v>
      </c>
    </row>
    <row r="193" spans="1:5" x14ac:dyDescent="0.25">
      <c r="A193" s="2">
        <v>183</v>
      </c>
      <c r="B193" s="4">
        <v>170804130263</v>
      </c>
      <c r="C193" s="3">
        <v>40</v>
      </c>
      <c r="E193" s="3">
        <v>29.09090909090909</v>
      </c>
    </row>
    <row r="194" spans="1:5" x14ac:dyDescent="0.25">
      <c r="A194" s="2">
        <v>184</v>
      </c>
      <c r="B194" s="4">
        <v>170804130264</v>
      </c>
      <c r="C194" s="3">
        <v>38.888888888888886</v>
      </c>
      <c r="E194" s="3">
        <v>36.363636363636367</v>
      </c>
    </row>
    <row r="195" spans="1:5" x14ac:dyDescent="0.25">
      <c r="A195" s="2">
        <v>185</v>
      </c>
      <c r="B195" s="4">
        <v>170804130265</v>
      </c>
      <c r="C195" s="3">
        <v>36.666666666666664</v>
      </c>
      <c r="E195" s="3">
        <v>29.09090909090909</v>
      </c>
    </row>
    <row r="196" spans="1:5" x14ac:dyDescent="0.25">
      <c r="A196" s="2">
        <v>186</v>
      </c>
      <c r="B196" s="4">
        <v>170804130266</v>
      </c>
      <c r="C196" s="3">
        <v>42.222222222222221</v>
      </c>
      <c r="E196" s="3">
        <v>27.272727272727273</v>
      </c>
    </row>
    <row r="197" spans="1:5" x14ac:dyDescent="0.25">
      <c r="A197" s="2">
        <v>187</v>
      </c>
      <c r="B197" s="4">
        <v>170804130267</v>
      </c>
      <c r="C197" s="3">
        <v>41.111111111111114</v>
      </c>
      <c r="E197" s="3">
        <v>40</v>
      </c>
    </row>
    <row r="198" spans="1:5" x14ac:dyDescent="0.25">
      <c r="A198" s="2">
        <v>188</v>
      </c>
      <c r="B198" s="4">
        <v>170804130269</v>
      </c>
      <c r="C198" s="3">
        <v>41.111111111111114</v>
      </c>
      <c r="E198" s="3">
        <v>40</v>
      </c>
    </row>
    <row r="199" spans="1:5" x14ac:dyDescent="0.25">
      <c r="A199" s="2">
        <v>189</v>
      </c>
      <c r="B199" s="4">
        <v>170804130270</v>
      </c>
      <c r="C199" s="3">
        <v>37.777777777777779</v>
      </c>
      <c r="E199" s="3">
        <v>36.363636363636367</v>
      </c>
    </row>
    <row r="200" spans="1:5" x14ac:dyDescent="0.25">
      <c r="A200" s="2">
        <v>190</v>
      </c>
      <c r="B200" s="4">
        <v>170804130271</v>
      </c>
      <c r="C200" s="3">
        <v>47.777777777777779</v>
      </c>
      <c r="E200" s="3">
        <v>46.363636363636367</v>
      </c>
    </row>
    <row r="201" spans="1:5" x14ac:dyDescent="0.25">
      <c r="A201" s="2">
        <v>191</v>
      </c>
      <c r="B201" s="4">
        <v>170804130272</v>
      </c>
      <c r="C201" s="3">
        <v>42.222222222222221</v>
      </c>
      <c r="E201" s="3">
        <v>28.181818181818183</v>
      </c>
    </row>
    <row r="202" spans="1:5" x14ac:dyDescent="0.25">
      <c r="A202" s="2">
        <v>192</v>
      </c>
      <c r="B202" s="4">
        <v>170804130273</v>
      </c>
      <c r="C202" s="3">
        <v>46.666666666666664</v>
      </c>
      <c r="E202" s="3">
        <v>40.909090909090907</v>
      </c>
    </row>
    <row r="203" spans="1:5" x14ac:dyDescent="0.25">
      <c r="A203" s="2">
        <v>193</v>
      </c>
      <c r="B203" s="4">
        <v>170804130274</v>
      </c>
      <c r="C203" s="3">
        <v>31.111111111111111</v>
      </c>
      <c r="E203" s="3">
        <v>30.90909090909091</v>
      </c>
    </row>
    <row r="204" spans="1:5" x14ac:dyDescent="0.25">
      <c r="A204" s="2">
        <v>194</v>
      </c>
      <c r="B204" s="4">
        <v>170804130275</v>
      </c>
      <c r="C204" s="3">
        <v>38.888888888888886</v>
      </c>
      <c r="E204" s="3">
        <v>30.90909090909091</v>
      </c>
    </row>
    <row r="205" spans="1:5" x14ac:dyDescent="0.25">
      <c r="A205" s="2">
        <v>195</v>
      </c>
      <c r="B205" s="4">
        <v>170804130276</v>
      </c>
      <c r="C205" s="3">
        <v>43.333333333333336</v>
      </c>
      <c r="E205" s="3">
        <v>37.272727272727273</v>
      </c>
    </row>
    <row r="206" spans="1:5" x14ac:dyDescent="0.25">
      <c r="A206" s="2">
        <v>196</v>
      </c>
      <c r="B206" s="4">
        <v>170804130279</v>
      </c>
      <c r="C206" s="3">
        <v>30</v>
      </c>
      <c r="E206" s="3">
        <v>27.272727272727273</v>
      </c>
    </row>
    <row r="207" spans="1:5" x14ac:dyDescent="0.25">
      <c r="A207" s="2">
        <v>197</v>
      </c>
      <c r="B207" s="4">
        <v>170804130280</v>
      </c>
      <c r="C207" s="3">
        <v>44.444444444444443</v>
      </c>
      <c r="E207" s="3">
        <v>42.727272727272727</v>
      </c>
    </row>
    <row r="208" spans="1:5" x14ac:dyDescent="0.25">
      <c r="A208" s="2">
        <v>198</v>
      </c>
      <c r="B208" s="4">
        <v>170804130281</v>
      </c>
      <c r="C208" s="3">
        <v>40</v>
      </c>
      <c r="E208" s="3">
        <v>43.636363636363633</v>
      </c>
    </row>
    <row r="209" spans="1:5" x14ac:dyDescent="0.25">
      <c r="A209" s="2">
        <v>199</v>
      </c>
      <c r="B209" s="4">
        <v>170804130283</v>
      </c>
      <c r="C209" s="3">
        <v>48.888888888888886</v>
      </c>
      <c r="E209" s="3">
        <v>46.363636363636367</v>
      </c>
    </row>
    <row r="210" spans="1:5" x14ac:dyDescent="0.25">
      <c r="A210" s="2">
        <v>200</v>
      </c>
      <c r="B210" s="4">
        <v>170804130284</v>
      </c>
      <c r="C210" s="3">
        <v>43.333333333333336</v>
      </c>
      <c r="E210" s="3">
        <v>40</v>
      </c>
    </row>
    <row r="211" spans="1:5" x14ac:dyDescent="0.25">
      <c r="A211" s="2">
        <v>201</v>
      </c>
      <c r="B211" s="4">
        <v>170804130285</v>
      </c>
      <c r="C211" s="3">
        <v>46.666666666666664</v>
      </c>
      <c r="E211" s="3">
        <v>44.545454545454547</v>
      </c>
    </row>
    <row r="212" spans="1:5" x14ac:dyDescent="0.25">
      <c r="A212" s="2">
        <v>202</v>
      </c>
      <c r="B212" s="4">
        <v>170804130286</v>
      </c>
      <c r="C212" s="3">
        <v>42.222222222222221</v>
      </c>
      <c r="E212" s="3">
        <v>38.18181818181818</v>
      </c>
    </row>
    <row r="213" spans="1:5" x14ac:dyDescent="0.25">
      <c r="A213" s="2">
        <v>203</v>
      </c>
      <c r="B213" s="4">
        <v>170804130287</v>
      </c>
      <c r="C213" s="3">
        <v>41.111111111111114</v>
      </c>
      <c r="E213" s="3">
        <v>42.727272727272727</v>
      </c>
    </row>
    <row r="214" spans="1:5" x14ac:dyDescent="0.25">
      <c r="A214" s="2">
        <v>204</v>
      </c>
      <c r="B214" s="4">
        <v>170804130288</v>
      </c>
      <c r="C214" s="3">
        <v>41.111111111111114</v>
      </c>
      <c r="E214" s="3">
        <v>40</v>
      </c>
    </row>
    <row r="215" spans="1:5" x14ac:dyDescent="0.25">
      <c r="A215" s="2">
        <v>205</v>
      </c>
      <c r="B215" s="4">
        <v>170804130289</v>
      </c>
      <c r="C215" s="3">
        <v>32.222222222222221</v>
      </c>
      <c r="E215" s="3">
        <v>27.272727272727273</v>
      </c>
    </row>
    <row r="216" spans="1:5" x14ac:dyDescent="0.25">
      <c r="A216" s="2">
        <v>206</v>
      </c>
      <c r="B216" s="4">
        <v>170804130291</v>
      </c>
      <c r="C216" s="3">
        <v>43.333333333333336</v>
      </c>
      <c r="E216" s="3">
        <v>40.909090909090907</v>
      </c>
    </row>
    <row r="217" spans="1:5" x14ac:dyDescent="0.25">
      <c r="A217" s="2">
        <v>207</v>
      </c>
      <c r="B217" s="4">
        <v>170804130292</v>
      </c>
      <c r="C217" s="3">
        <v>43.333333333333336</v>
      </c>
      <c r="E217" s="3">
        <v>39.090909090909093</v>
      </c>
    </row>
    <row r="218" spans="1:5" x14ac:dyDescent="0.25">
      <c r="A218" s="2">
        <v>208</v>
      </c>
      <c r="B218" s="4">
        <v>170804130293</v>
      </c>
      <c r="C218" s="3">
        <v>38.888888888888886</v>
      </c>
      <c r="E218" s="3">
        <v>39.090909090909093</v>
      </c>
    </row>
    <row r="219" spans="1:5" x14ac:dyDescent="0.25">
      <c r="A219" s="2">
        <v>209</v>
      </c>
      <c r="B219" s="4">
        <v>170804130294</v>
      </c>
      <c r="C219" s="3">
        <v>28.888888888888889</v>
      </c>
      <c r="E219" s="3">
        <v>19.09090909090909</v>
      </c>
    </row>
    <row r="220" spans="1:5" x14ac:dyDescent="0.25">
      <c r="A220" s="2">
        <v>210</v>
      </c>
      <c r="B220" s="4">
        <v>170804130295</v>
      </c>
      <c r="C220" s="3">
        <v>42.222222222222221</v>
      </c>
      <c r="E220" s="3">
        <v>37.272727272727273</v>
      </c>
    </row>
    <row r="221" spans="1:5" x14ac:dyDescent="0.25">
      <c r="A221" s="2">
        <v>211</v>
      </c>
      <c r="B221" s="4">
        <v>170804130296</v>
      </c>
      <c r="C221" s="3">
        <v>31.111111111111111</v>
      </c>
      <c r="E221" s="3">
        <v>27.272727272727273</v>
      </c>
    </row>
    <row r="222" spans="1:5" x14ac:dyDescent="0.25">
      <c r="A222" s="2">
        <v>212</v>
      </c>
      <c r="B222" s="4">
        <v>170804130297</v>
      </c>
      <c r="C222" s="3">
        <v>44.444444444444443</v>
      </c>
      <c r="E222" s="3">
        <v>40.909090909090907</v>
      </c>
    </row>
    <row r="223" spans="1:5" x14ac:dyDescent="0.25">
      <c r="A223" s="2">
        <v>213</v>
      </c>
      <c r="B223" s="4">
        <v>170804130298</v>
      </c>
      <c r="C223" s="3">
        <v>31.111111111111111</v>
      </c>
      <c r="E223" s="3">
        <v>30</v>
      </c>
    </row>
    <row r="224" spans="1:5" x14ac:dyDescent="0.25">
      <c r="A224" s="2">
        <v>214</v>
      </c>
      <c r="B224" s="4">
        <v>170804130299</v>
      </c>
      <c r="C224" s="3">
        <v>40</v>
      </c>
      <c r="E224" s="3">
        <v>40.909090909090907</v>
      </c>
    </row>
    <row r="225" spans="1:5" x14ac:dyDescent="0.25">
      <c r="A225" s="2">
        <v>215</v>
      </c>
      <c r="B225" s="4">
        <v>170804130300</v>
      </c>
      <c r="C225" s="3">
        <v>47.777777777777779</v>
      </c>
      <c r="E225" s="3">
        <v>42.727272727272727</v>
      </c>
    </row>
    <row r="226" spans="1:5" x14ac:dyDescent="0.25">
      <c r="A226" s="2">
        <v>216</v>
      </c>
      <c r="B226" s="4">
        <v>170804130302</v>
      </c>
      <c r="C226" s="3">
        <v>40</v>
      </c>
      <c r="E226" s="3">
        <v>40</v>
      </c>
    </row>
    <row r="227" spans="1:5" x14ac:dyDescent="0.25">
      <c r="A227" s="2">
        <v>217</v>
      </c>
      <c r="B227" s="4">
        <v>170804130303</v>
      </c>
      <c r="C227" s="3">
        <v>41.111111111111114</v>
      </c>
      <c r="E227" s="3">
        <v>31.818181818181817</v>
      </c>
    </row>
    <row r="228" spans="1:5" x14ac:dyDescent="0.25">
      <c r="A228" s="2">
        <v>218</v>
      </c>
      <c r="B228" s="4">
        <v>170804130304</v>
      </c>
      <c r="C228" s="3">
        <v>41.111111111111114</v>
      </c>
      <c r="E228" s="3">
        <v>37.272727272727273</v>
      </c>
    </row>
    <row r="229" spans="1:5" x14ac:dyDescent="0.25">
      <c r="A229" s="2">
        <v>219</v>
      </c>
      <c r="B229" s="4">
        <v>170804130306</v>
      </c>
      <c r="C229" s="3">
        <v>47.777777777777779</v>
      </c>
      <c r="E229" s="3">
        <v>42.727272727272727</v>
      </c>
    </row>
    <row r="230" spans="1:5" x14ac:dyDescent="0.25">
      <c r="A230" s="2">
        <v>220</v>
      </c>
      <c r="B230" s="4">
        <v>170804130307</v>
      </c>
      <c r="C230" s="3">
        <v>46.666666666666664</v>
      </c>
      <c r="E230" s="3">
        <v>44.545454545454547</v>
      </c>
    </row>
    <row r="231" spans="1:5" x14ac:dyDescent="0.25">
      <c r="A231" s="2">
        <v>221</v>
      </c>
      <c r="B231" s="4">
        <v>170804130308</v>
      </c>
      <c r="C231" s="3">
        <v>42.222222222222221</v>
      </c>
      <c r="E231" s="3">
        <v>40</v>
      </c>
    </row>
    <row r="232" spans="1:5" x14ac:dyDescent="0.25">
      <c r="A232" s="2">
        <v>222</v>
      </c>
      <c r="B232" s="4">
        <v>170804130309</v>
      </c>
      <c r="C232" s="3">
        <v>38.888888888888886</v>
      </c>
      <c r="E232" s="3">
        <v>36.363636363636367</v>
      </c>
    </row>
    <row r="233" spans="1:5" x14ac:dyDescent="0.25">
      <c r="A233" s="2">
        <v>223</v>
      </c>
      <c r="B233" s="4">
        <v>170804130310</v>
      </c>
      <c r="C233" s="3">
        <v>43.333333333333336</v>
      </c>
      <c r="E233" s="3">
        <v>37.272727272727273</v>
      </c>
    </row>
    <row r="234" spans="1:5" x14ac:dyDescent="0.25">
      <c r="A234" s="2">
        <v>224</v>
      </c>
      <c r="B234" s="4">
        <v>170804130311</v>
      </c>
      <c r="C234" s="3">
        <v>46.666666666666664</v>
      </c>
      <c r="E234" s="3">
        <v>43.636363636363633</v>
      </c>
    </row>
    <row r="235" spans="1:5" x14ac:dyDescent="0.25">
      <c r="A235" s="2">
        <v>225</v>
      </c>
      <c r="B235" s="4">
        <v>170804130312</v>
      </c>
      <c r="C235" s="3">
        <v>40</v>
      </c>
      <c r="E235" s="3">
        <v>32.727272727272727</v>
      </c>
    </row>
    <row r="236" spans="1:5" x14ac:dyDescent="0.25">
      <c r="A236" s="2">
        <v>226</v>
      </c>
      <c r="B236" s="4">
        <v>170804130314</v>
      </c>
      <c r="C236" s="3">
        <v>44.444444444444443</v>
      </c>
      <c r="E236" s="3">
        <v>43.636363636363633</v>
      </c>
    </row>
    <row r="237" spans="1:5" x14ac:dyDescent="0.25">
      <c r="A237" s="2">
        <v>227</v>
      </c>
      <c r="B237" s="4">
        <v>170804130315</v>
      </c>
      <c r="C237" s="3">
        <v>47.777777777777779</v>
      </c>
      <c r="E237" s="3">
        <v>35.454545454545453</v>
      </c>
    </row>
    <row r="238" spans="1:5" x14ac:dyDescent="0.25">
      <c r="A238" s="2">
        <v>228</v>
      </c>
      <c r="B238" s="4">
        <v>170804130317</v>
      </c>
      <c r="C238" s="3">
        <v>37.777777777777779</v>
      </c>
      <c r="E238" s="3">
        <v>29.09090909090909</v>
      </c>
    </row>
    <row r="239" spans="1:5" x14ac:dyDescent="0.25">
      <c r="A239" s="2">
        <v>229</v>
      </c>
      <c r="B239" s="4">
        <v>170804130318</v>
      </c>
      <c r="C239" s="3">
        <v>35.555555555555557</v>
      </c>
      <c r="E239" s="3">
        <v>31.818181818181817</v>
      </c>
    </row>
    <row r="240" spans="1:5" x14ac:dyDescent="0.25">
      <c r="A240" s="2">
        <v>230</v>
      </c>
      <c r="B240" s="4">
        <v>170804130319</v>
      </c>
      <c r="C240" s="3">
        <v>42.222222222222221</v>
      </c>
      <c r="E240" s="3">
        <v>41.81818181818182</v>
      </c>
    </row>
    <row r="241" spans="1:5" x14ac:dyDescent="0.25">
      <c r="A241" s="2">
        <v>231</v>
      </c>
      <c r="B241" s="4">
        <v>170804130320</v>
      </c>
      <c r="C241" s="3">
        <v>41.111111111111114</v>
      </c>
      <c r="E241" s="3">
        <v>42.727272727272727</v>
      </c>
    </row>
    <row r="242" spans="1:5" x14ac:dyDescent="0.25">
      <c r="A242" s="2">
        <v>232</v>
      </c>
      <c r="B242" s="4">
        <v>170804130322</v>
      </c>
      <c r="C242" s="3">
        <v>46.666666666666664</v>
      </c>
      <c r="E242" s="3">
        <v>44.545454545454547</v>
      </c>
    </row>
    <row r="243" spans="1:5" x14ac:dyDescent="0.25">
      <c r="A243" s="2">
        <v>233</v>
      </c>
      <c r="B243" s="4">
        <v>170804130323</v>
      </c>
      <c r="C243" s="3">
        <v>28.888888888888889</v>
      </c>
      <c r="E243" s="3">
        <v>27.272727272727273</v>
      </c>
    </row>
    <row r="244" spans="1:5" x14ac:dyDescent="0.25">
      <c r="A244" s="2">
        <v>234</v>
      </c>
      <c r="B244" s="4">
        <v>170804130324</v>
      </c>
      <c r="C244" s="3">
        <v>45.555555555555557</v>
      </c>
      <c r="E244" s="3">
        <v>43.636363636363633</v>
      </c>
    </row>
    <row r="245" spans="1:5" x14ac:dyDescent="0.25">
      <c r="A245" s="2">
        <v>235</v>
      </c>
      <c r="B245" s="4">
        <v>170804130325</v>
      </c>
      <c r="C245" s="3">
        <v>36.666666666666664</v>
      </c>
      <c r="E245" s="3">
        <v>33.636363636363633</v>
      </c>
    </row>
    <row r="246" spans="1:5" x14ac:dyDescent="0.25">
      <c r="A246" s="2">
        <v>236</v>
      </c>
      <c r="B246" s="4">
        <v>170804130326</v>
      </c>
      <c r="C246" s="3">
        <v>33.333333333333336</v>
      </c>
      <c r="E246" s="3">
        <v>33.636363636363633</v>
      </c>
    </row>
    <row r="247" spans="1:5" x14ac:dyDescent="0.25">
      <c r="A247" s="2">
        <v>237</v>
      </c>
      <c r="B247" s="4">
        <v>170804130327</v>
      </c>
      <c r="C247" s="3">
        <v>41.111111111111114</v>
      </c>
      <c r="E247" s="3">
        <v>40</v>
      </c>
    </row>
    <row r="248" spans="1:5" x14ac:dyDescent="0.25">
      <c r="A248" s="2">
        <v>238</v>
      </c>
      <c r="B248" s="4">
        <v>170804130328</v>
      </c>
      <c r="C248" s="3">
        <v>40</v>
      </c>
      <c r="E248" s="3">
        <v>27.272727272727273</v>
      </c>
    </row>
    <row r="249" spans="1:5" x14ac:dyDescent="0.25">
      <c r="A249" s="2">
        <v>239</v>
      </c>
      <c r="B249" s="4">
        <v>170804130329</v>
      </c>
      <c r="C249" s="3">
        <v>42.222222222222221</v>
      </c>
      <c r="E249" s="3">
        <v>35.454545454545453</v>
      </c>
    </row>
    <row r="250" spans="1:5" x14ac:dyDescent="0.25">
      <c r="A250" s="2">
        <v>240</v>
      </c>
      <c r="B250" s="4">
        <v>170804130330</v>
      </c>
      <c r="C250" s="3">
        <v>37.777777777777779</v>
      </c>
      <c r="E250" s="3">
        <v>38.18181818181818</v>
      </c>
    </row>
    <row r="251" spans="1:5" x14ac:dyDescent="0.25">
      <c r="A251" s="2">
        <v>241</v>
      </c>
      <c r="B251" s="4">
        <v>170804130331</v>
      </c>
      <c r="C251" s="3">
        <v>43.333333333333336</v>
      </c>
      <c r="E251" s="3">
        <v>42.727272727272727</v>
      </c>
    </row>
    <row r="252" spans="1:5" x14ac:dyDescent="0.25">
      <c r="A252" s="2">
        <v>242</v>
      </c>
      <c r="B252" s="4">
        <v>170804130332</v>
      </c>
      <c r="C252" s="3">
        <v>28.888888888888889</v>
      </c>
      <c r="E252" s="3">
        <v>18.181818181818183</v>
      </c>
    </row>
    <row r="253" spans="1:5" x14ac:dyDescent="0.25">
      <c r="A253" s="2">
        <v>243</v>
      </c>
      <c r="B253" s="4">
        <v>170804130333</v>
      </c>
      <c r="C253" s="3">
        <v>38.888888888888886</v>
      </c>
      <c r="E253" s="3">
        <v>35.454545454545453</v>
      </c>
    </row>
    <row r="254" spans="1:5" x14ac:dyDescent="0.25">
      <c r="A254" s="2">
        <v>244</v>
      </c>
      <c r="B254" s="4">
        <v>170804130334</v>
      </c>
      <c r="C254" s="3">
        <v>43.333333333333336</v>
      </c>
      <c r="E254" s="3">
        <v>36.363636363636367</v>
      </c>
    </row>
    <row r="255" spans="1:5" x14ac:dyDescent="0.25">
      <c r="A255" s="2">
        <v>245</v>
      </c>
      <c r="B255" s="4">
        <v>170804130336</v>
      </c>
      <c r="C255" s="3">
        <v>38.888888888888886</v>
      </c>
      <c r="E255" s="3">
        <v>37.272727272727273</v>
      </c>
    </row>
    <row r="256" spans="1:5" x14ac:dyDescent="0.25">
      <c r="A256" s="2">
        <v>246</v>
      </c>
      <c r="B256" s="4">
        <v>170804130337</v>
      </c>
      <c r="C256" s="3">
        <v>41.111111111111114</v>
      </c>
      <c r="E256" s="3">
        <v>35.454545454545453</v>
      </c>
    </row>
    <row r="257" spans="1:5" x14ac:dyDescent="0.25">
      <c r="A257" s="2">
        <v>247</v>
      </c>
      <c r="B257" s="4">
        <v>170804130338</v>
      </c>
      <c r="C257" s="3">
        <v>48.888888888888886</v>
      </c>
      <c r="E257" s="3">
        <v>38.18181818181818</v>
      </c>
    </row>
    <row r="258" spans="1:5" x14ac:dyDescent="0.25">
      <c r="A258" s="2">
        <v>248</v>
      </c>
      <c r="B258" s="4">
        <v>170804130339</v>
      </c>
      <c r="C258" s="3">
        <v>43.333333333333336</v>
      </c>
      <c r="E258" s="3">
        <v>44.545454545454547</v>
      </c>
    </row>
    <row r="259" spans="1:5" x14ac:dyDescent="0.25">
      <c r="A259" s="2">
        <v>249</v>
      </c>
      <c r="B259" s="4">
        <v>170804130340</v>
      </c>
      <c r="C259" s="3">
        <v>33.333333333333336</v>
      </c>
      <c r="E259" s="3">
        <v>28.181818181818183</v>
      </c>
    </row>
    <row r="260" spans="1:5" x14ac:dyDescent="0.25">
      <c r="A260" s="2">
        <v>250</v>
      </c>
      <c r="B260" s="4">
        <v>170804130341</v>
      </c>
      <c r="C260" s="3">
        <v>41.111111111111114</v>
      </c>
      <c r="E260" s="3">
        <v>40</v>
      </c>
    </row>
    <row r="261" spans="1:5" x14ac:dyDescent="0.25">
      <c r="A261" s="2">
        <v>251</v>
      </c>
      <c r="B261" s="4">
        <v>170804130342</v>
      </c>
      <c r="C261" s="3">
        <v>43.333333333333336</v>
      </c>
      <c r="E261" s="3">
        <v>38.18181818181818</v>
      </c>
    </row>
    <row r="262" spans="1:5" x14ac:dyDescent="0.25">
      <c r="A262" s="2">
        <v>252</v>
      </c>
      <c r="B262" s="4">
        <v>170804130343</v>
      </c>
      <c r="C262" s="3">
        <v>46.666666666666664</v>
      </c>
      <c r="E262" s="3">
        <v>42.727272727272727</v>
      </c>
    </row>
    <row r="263" spans="1:5" x14ac:dyDescent="0.25">
      <c r="A263" s="2">
        <v>253</v>
      </c>
      <c r="B263" s="4">
        <v>170804130344</v>
      </c>
      <c r="C263" s="3">
        <v>35.555555555555557</v>
      </c>
      <c r="E263" s="3">
        <v>28.181818181818183</v>
      </c>
    </row>
    <row r="264" spans="1:5" x14ac:dyDescent="0.25">
      <c r="A264" s="2">
        <v>254</v>
      </c>
      <c r="B264" s="4">
        <v>170804130345</v>
      </c>
      <c r="C264" s="3">
        <v>30</v>
      </c>
      <c r="E264" s="3">
        <v>25.454545454545453</v>
      </c>
    </row>
    <row r="265" spans="1:5" x14ac:dyDescent="0.25">
      <c r="A265" s="2">
        <v>255</v>
      </c>
      <c r="B265" s="4">
        <v>170804130346</v>
      </c>
      <c r="C265" s="3">
        <v>37.777777777777779</v>
      </c>
      <c r="E265" s="3">
        <v>36.363636363636367</v>
      </c>
    </row>
    <row r="266" spans="1:5" x14ac:dyDescent="0.25">
      <c r="A266" s="2">
        <v>256</v>
      </c>
      <c r="B266" s="4">
        <v>170804130347</v>
      </c>
      <c r="C266" s="3">
        <v>41.111111111111114</v>
      </c>
      <c r="E266" s="3">
        <v>40</v>
      </c>
    </row>
    <row r="267" spans="1:5" x14ac:dyDescent="0.25">
      <c r="A267" s="2">
        <v>257</v>
      </c>
      <c r="B267" s="4">
        <v>170804130348</v>
      </c>
      <c r="C267" s="3">
        <v>44.444444444444443</v>
      </c>
      <c r="E267" s="3">
        <v>35.454545454545453</v>
      </c>
    </row>
    <row r="268" spans="1:5" x14ac:dyDescent="0.25">
      <c r="A268" s="2">
        <v>258</v>
      </c>
      <c r="B268" s="4">
        <v>170804130349</v>
      </c>
      <c r="C268" s="3">
        <v>48.888888888888886</v>
      </c>
      <c r="E268" s="3">
        <v>46.363636363636367</v>
      </c>
    </row>
    <row r="269" spans="1:5" x14ac:dyDescent="0.25">
      <c r="A269" s="2">
        <v>259</v>
      </c>
      <c r="B269" s="4">
        <v>170804130350</v>
      </c>
      <c r="C269" s="3">
        <v>46.666666666666664</v>
      </c>
      <c r="E269" s="3">
        <v>38.18181818181818</v>
      </c>
    </row>
    <row r="270" spans="1:5" x14ac:dyDescent="0.25">
      <c r="A270" s="2">
        <v>260</v>
      </c>
      <c r="B270" s="4">
        <v>170804130351</v>
      </c>
      <c r="C270" s="3">
        <v>43.333333333333336</v>
      </c>
      <c r="E270" s="3">
        <v>42.727272727272727</v>
      </c>
    </row>
    <row r="271" spans="1:5" x14ac:dyDescent="0.25">
      <c r="A271" s="2">
        <v>261</v>
      </c>
      <c r="B271" s="4">
        <v>170804130353</v>
      </c>
      <c r="C271" s="3">
        <v>38.888888888888886</v>
      </c>
      <c r="E271" s="3">
        <v>38.18181818181818</v>
      </c>
    </row>
    <row r="272" spans="1:5" x14ac:dyDescent="0.25">
      <c r="A272" s="2">
        <v>262</v>
      </c>
      <c r="B272" s="4">
        <v>170804130354</v>
      </c>
      <c r="C272" s="3">
        <v>36.666666666666664</v>
      </c>
      <c r="E272" s="3">
        <v>34.545454545454547</v>
      </c>
    </row>
    <row r="273" spans="1:5" x14ac:dyDescent="0.25">
      <c r="A273" s="2">
        <v>263</v>
      </c>
      <c r="B273" s="4">
        <v>170804130356</v>
      </c>
      <c r="C273" s="3">
        <v>44.444444444444443</v>
      </c>
      <c r="E273" s="3">
        <v>44.545454545454547</v>
      </c>
    </row>
    <row r="274" spans="1:5" x14ac:dyDescent="0.25">
      <c r="A274" s="2">
        <v>264</v>
      </c>
      <c r="B274" s="4">
        <v>170804130357</v>
      </c>
      <c r="C274" s="3">
        <v>42.222222222222221</v>
      </c>
      <c r="E274" s="3">
        <v>40</v>
      </c>
    </row>
    <row r="275" spans="1:5" x14ac:dyDescent="0.25">
      <c r="A275" s="2">
        <v>265</v>
      </c>
      <c r="B275" s="4">
        <v>170804130358</v>
      </c>
      <c r="C275" s="3">
        <v>40</v>
      </c>
      <c r="E275" s="3">
        <v>39.090909090909093</v>
      </c>
    </row>
    <row r="276" spans="1:5" x14ac:dyDescent="0.25">
      <c r="A276" s="2">
        <v>266</v>
      </c>
      <c r="B276" s="4">
        <v>170804130359</v>
      </c>
      <c r="C276" s="3">
        <v>44.444444444444443</v>
      </c>
      <c r="E276" s="3">
        <v>42.727272727272727</v>
      </c>
    </row>
    <row r="277" spans="1:5" x14ac:dyDescent="0.25">
      <c r="A277" s="2">
        <v>267</v>
      </c>
      <c r="B277" s="4">
        <v>170804130360</v>
      </c>
      <c r="C277" s="3">
        <v>45.555555555555557</v>
      </c>
      <c r="E277" s="3">
        <v>46.363636363636367</v>
      </c>
    </row>
    <row r="278" spans="1:5" x14ac:dyDescent="0.25">
      <c r="A278" s="2">
        <v>268</v>
      </c>
      <c r="B278" s="4">
        <v>170804130361</v>
      </c>
      <c r="C278" s="3">
        <v>38.888888888888886</v>
      </c>
      <c r="E278" s="3">
        <v>34.545454545454547</v>
      </c>
    </row>
    <row r="279" spans="1:5" x14ac:dyDescent="0.25">
      <c r="A279" s="2">
        <v>269</v>
      </c>
      <c r="B279" s="4">
        <v>170804130362</v>
      </c>
      <c r="C279" s="3">
        <v>48.888888888888886</v>
      </c>
      <c r="E279" s="3">
        <v>45.454545454545453</v>
      </c>
    </row>
    <row r="280" spans="1:5" x14ac:dyDescent="0.25">
      <c r="A280" s="2">
        <v>270</v>
      </c>
      <c r="B280" s="4">
        <v>170804130363</v>
      </c>
      <c r="C280" s="3">
        <v>35.555555555555557</v>
      </c>
      <c r="E280" s="3">
        <v>33.636363636363633</v>
      </c>
    </row>
    <row r="281" spans="1:5" x14ac:dyDescent="0.25">
      <c r="A281" s="2">
        <v>271</v>
      </c>
      <c r="B281" s="4">
        <v>170804130364</v>
      </c>
      <c r="C281" s="3">
        <v>45.555555555555557</v>
      </c>
      <c r="E281" s="3">
        <v>41.81818181818182</v>
      </c>
    </row>
    <row r="282" spans="1:5" x14ac:dyDescent="0.25">
      <c r="A282" s="2">
        <v>272</v>
      </c>
      <c r="B282" s="4">
        <v>170804130365</v>
      </c>
      <c r="C282" s="3">
        <v>44.444444444444443</v>
      </c>
      <c r="E282" s="3">
        <v>39.090909090909093</v>
      </c>
    </row>
  </sheetData>
  <mergeCells count="7">
    <mergeCell ref="O3:W7"/>
    <mergeCell ref="A4:E4"/>
    <mergeCell ref="I19:J19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CE629-E630-4E9B-B0FC-4C40CBEBEE24}">
  <dimension ref="A1:W293"/>
  <sheetViews>
    <sheetView zoomScale="85" zoomScaleNormal="85" workbookViewId="0">
      <selection activeCell="H17" sqref="H17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108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109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37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110</v>
      </c>
      <c r="B5" s="173"/>
      <c r="C5" s="173"/>
      <c r="D5" s="173"/>
      <c r="E5" s="174"/>
      <c r="F5" s="69"/>
      <c r="G5" s="26" t="s">
        <v>38</v>
      </c>
      <c r="H5" s="40">
        <f>D12</f>
        <v>87.132352941176478</v>
      </c>
      <c r="I5" s="15"/>
      <c r="K5" s="39" t="s">
        <v>31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50.735294117647058</v>
      </c>
      <c r="I6" s="15"/>
      <c r="K6" s="35" t="s">
        <v>111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68.933823529411768</v>
      </c>
      <c r="I7" s="32">
        <v>0.6</v>
      </c>
      <c r="K7" s="31" t="s">
        <v>112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(0.5*50)</f>
        <v>25</v>
      </c>
      <c r="E10" s="24">
        <v>50</v>
      </c>
      <c r="F10" s="93">
        <f>0.5*50</f>
        <v>25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28</v>
      </c>
      <c r="D11" s="3">
        <f>COUNTIF(C11:C282,"&gt;="&amp;D10)</f>
        <v>237</v>
      </c>
      <c r="E11" s="3">
        <v>25</v>
      </c>
      <c r="F11" s="95">
        <f>COUNTIF(E11:E282,"&gt;="&amp;F10)</f>
        <v>138</v>
      </c>
      <c r="G11" s="108" t="s">
        <v>5</v>
      </c>
      <c r="H11" s="26">
        <v>3</v>
      </c>
      <c r="I11" s="26">
        <v>3</v>
      </c>
      <c r="J11" s="26">
        <v>1</v>
      </c>
      <c r="K11" s="26" t="s">
        <v>36</v>
      </c>
      <c r="L11" s="26">
        <v>1</v>
      </c>
      <c r="M11" s="26">
        <v>1</v>
      </c>
      <c r="N11" s="26">
        <v>2</v>
      </c>
      <c r="O11" s="26">
        <v>1</v>
      </c>
      <c r="P11" s="26">
        <v>2</v>
      </c>
      <c r="Q11" s="26">
        <v>3</v>
      </c>
      <c r="R11" s="26">
        <v>2</v>
      </c>
      <c r="S11" s="26">
        <v>3</v>
      </c>
      <c r="T11" s="26" t="s">
        <v>36</v>
      </c>
    </row>
    <row r="12" spans="1:23" ht="24.95" customHeight="1" x14ac:dyDescent="0.25">
      <c r="A12" s="2">
        <v>2</v>
      </c>
      <c r="B12" s="4">
        <v>170804130004</v>
      </c>
      <c r="C12" s="3">
        <v>30</v>
      </c>
      <c r="D12" s="96">
        <f>(237/272)*100</f>
        <v>87.132352941176478</v>
      </c>
      <c r="E12" s="3">
        <v>27</v>
      </c>
      <c r="F12" s="97">
        <f>(138/272)*100</f>
        <v>50.735294117647058</v>
      </c>
      <c r="G12" s="108" t="s">
        <v>4</v>
      </c>
      <c r="H12" s="16">
        <v>3</v>
      </c>
      <c r="I12" s="16">
        <v>1</v>
      </c>
      <c r="J12" s="26" t="s">
        <v>36</v>
      </c>
      <c r="K12" s="26" t="s">
        <v>36</v>
      </c>
      <c r="L12" s="26" t="s">
        <v>36</v>
      </c>
      <c r="M12" s="26">
        <v>1</v>
      </c>
      <c r="N12" s="26">
        <v>2</v>
      </c>
      <c r="O12" s="26" t="s">
        <v>36</v>
      </c>
      <c r="P12" s="26">
        <v>1</v>
      </c>
      <c r="Q12" s="26">
        <v>3</v>
      </c>
      <c r="R12" s="26">
        <v>2</v>
      </c>
      <c r="S12" s="26">
        <v>2</v>
      </c>
      <c r="T12" s="26">
        <v>1</v>
      </c>
    </row>
    <row r="13" spans="1:23" ht="24.95" customHeight="1" x14ac:dyDescent="0.25">
      <c r="A13" s="2">
        <v>3</v>
      </c>
      <c r="B13" s="4">
        <v>170804130005</v>
      </c>
      <c r="C13" s="3">
        <v>28</v>
      </c>
      <c r="D13" s="3"/>
      <c r="E13" s="3">
        <v>24</v>
      </c>
      <c r="F13" s="109"/>
      <c r="G13" s="108" t="s">
        <v>3</v>
      </c>
      <c r="H13" s="16">
        <v>3</v>
      </c>
      <c r="I13" s="16">
        <v>2</v>
      </c>
      <c r="J13" s="26">
        <v>1</v>
      </c>
      <c r="K13" s="26" t="s">
        <v>36</v>
      </c>
      <c r="L13" s="26" t="s">
        <v>36</v>
      </c>
      <c r="M13" s="26">
        <v>1</v>
      </c>
      <c r="N13" s="26">
        <v>1</v>
      </c>
      <c r="O13" s="26" t="s">
        <v>36</v>
      </c>
      <c r="P13" s="26">
        <v>1</v>
      </c>
      <c r="Q13" s="26">
        <v>1</v>
      </c>
      <c r="R13" s="26">
        <v>1</v>
      </c>
      <c r="S13" s="26">
        <v>3</v>
      </c>
      <c r="T13" s="26">
        <v>1</v>
      </c>
    </row>
    <row r="14" spans="1:23" ht="24.95" customHeight="1" x14ac:dyDescent="0.25">
      <c r="A14" s="2">
        <v>4</v>
      </c>
      <c r="B14" s="4">
        <v>170804130006</v>
      </c>
      <c r="C14" s="3">
        <v>29</v>
      </c>
      <c r="D14" s="3"/>
      <c r="E14" s="3">
        <v>26</v>
      </c>
      <c r="F14" s="109"/>
      <c r="G14" s="101" t="s">
        <v>87</v>
      </c>
      <c r="H14" s="16">
        <v>3</v>
      </c>
      <c r="I14" s="16">
        <v>1</v>
      </c>
      <c r="J14" s="26">
        <v>2</v>
      </c>
      <c r="K14" s="26" t="s">
        <v>36</v>
      </c>
      <c r="L14" s="26">
        <v>3</v>
      </c>
      <c r="M14" s="26" t="s">
        <v>36</v>
      </c>
      <c r="N14" s="26">
        <v>1</v>
      </c>
      <c r="O14" s="26" t="s">
        <v>36</v>
      </c>
      <c r="P14" s="26" t="s">
        <v>36</v>
      </c>
      <c r="Q14" s="26">
        <v>2</v>
      </c>
      <c r="R14" s="26">
        <v>1</v>
      </c>
      <c r="S14" s="26">
        <v>3</v>
      </c>
      <c r="T14" s="26" t="s">
        <v>36</v>
      </c>
    </row>
    <row r="15" spans="1:23" ht="24.95" customHeight="1" x14ac:dyDescent="0.25">
      <c r="A15" s="2">
        <v>5</v>
      </c>
      <c r="B15" s="4">
        <v>170804130009</v>
      </c>
      <c r="C15" s="3">
        <v>29</v>
      </c>
      <c r="D15" s="3"/>
      <c r="E15" s="3">
        <v>28</v>
      </c>
      <c r="F15" s="109"/>
      <c r="G15" s="101" t="s">
        <v>88</v>
      </c>
      <c r="H15" s="16">
        <v>2</v>
      </c>
      <c r="I15" s="16" t="s">
        <v>36</v>
      </c>
      <c r="J15" s="26">
        <v>1</v>
      </c>
      <c r="K15" s="26">
        <v>1</v>
      </c>
      <c r="L15" s="26" t="s">
        <v>36</v>
      </c>
      <c r="M15" s="26" t="s">
        <v>36</v>
      </c>
      <c r="N15" s="26">
        <v>2</v>
      </c>
      <c r="O15" s="26" t="s">
        <v>36</v>
      </c>
      <c r="P15" s="26">
        <v>1</v>
      </c>
      <c r="Q15" s="26">
        <v>1</v>
      </c>
      <c r="R15" s="26">
        <v>1</v>
      </c>
      <c r="S15" s="26" t="s">
        <v>36</v>
      </c>
      <c r="T15" s="26" t="s">
        <v>36</v>
      </c>
    </row>
    <row r="16" spans="1:23" ht="35.450000000000003" customHeight="1" x14ac:dyDescent="0.25">
      <c r="A16" s="2">
        <v>6</v>
      </c>
      <c r="B16" s="4">
        <v>170804130010</v>
      </c>
      <c r="C16" s="3">
        <v>29</v>
      </c>
      <c r="D16" s="3"/>
      <c r="E16" s="3">
        <v>25</v>
      </c>
      <c r="F16" s="109"/>
      <c r="G16" s="101" t="s">
        <v>2</v>
      </c>
      <c r="H16" s="59">
        <f>AVERAGE(H11:H15)</f>
        <v>2.8</v>
      </c>
      <c r="I16" s="59">
        <f t="shared" ref="I16:T16" si="0">AVERAGE(I11:I15)</f>
        <v>1.75</v>
      </c>
      <c r="J16" s="59">
        <f t="shared" si="0"/>
        <v>1.25</v>
      </c>
      <c r="K16" s="59">
        <f t="shared" si="0"/>
        <v>1</v>
      </c>
      <c r="L16" s="59">
        <f t="shared" si="0"/>
        <v>2</v>
      </c>
      <c r="M16" s="59">
        <f t="shared" si="0"/>
        <v>1</v>
      </c>
      <c r="N16" s="59">
        <f t="shared" si="0"/>
        <v>1.6</v>
      </c>
      <c r="O16" s="59">
        <f t="shared" si="0"/>
        <v>1</v>
      </c>
      <c r="P16" s="59">
        <f t="shared" si="0"/>
        <v>1.25</v>
      </c>
      <c r="Q16" s="59">
        <f t="shared" si="0"/>
        <v>2</v>
      </c>
      <c r="R16" s="59">
        <f t="shared" si="0"/>
        <v>1.4</v>
      </c>
      <c r="S16" s="59">
        <f t="shared" si="0"/>
        <v>2.75</v>
      </c>
      <c r="T16" s="59">
        <f t="shared" si="0"/>
        <v>1</v>
      </c>
    </row>
    <row r="17" spans="1:22" ht="38.1" customHeight="1" x14ac:dyDescent="0.25">
      <c r="A17" s="2">
        <v>7</v>
      </c>
      <c r="B17" s="4">
        <v>170804130012</v>
      </c>
      <c r="C17" s="3">
        <v>25</v>
      </c>
      <c r="D17" s="3"/>
      <c r="E17" s="3">
        <v>22</v>
      </c>
      <c r="F17" s="3"/>
      <c r="G17" s="102" t="s">
        <v>1</v>
      </c>
      <c r="H17" s="103">
        <f>( 68.93*H16)/100</f>
        <v>1.9300400000000002</v>
      </c>
      <c r="I17" s="103">
        <f t="shared" ref="I17:T17" si="1">( 68.93*I16)/100</f>
        <v>1.2062750000000002</v>
      </c>
      <c r="J17" s="103">
        <f t="shared" si="1"/>
        <v>0.86162500000000009</v>
      </c>
      <c r="K17" s="103">
        <f t="shared" si="1"/>
        <v>0.68930000000000002</v>
      </c>
      <c r="L17" s="103">
        <f t="shared" si="1"/>
        <v>1.3786</v>
      </c>
      <c r="M17" s="103">
        <f t="shared" si="1"/>
        <v>0.68930000000000002</v>
      </c>
      <c r="N17" s="103">
        <f t="shared" si="1"/>
        <v>1.1028800000000001</v>
      </c>
      <c r="O17" s="103">
        <f t="shared" si="1"/>
        <v>0.68930000000000002</v>
      </c>
      <c r="P17" s="103">
        <f t="shared" si="1"/>
        <v>0.86162500000000009</v>
      </c>
      <c r="Q17" s="103">
        <f t="shared" si="1"/>
        <v>1.3786</v>
      </c>
      <c r="R17" s="103">
        <f t="shared" si="1"/>
        <v>0.9650200000000001</v>
      </c>
      <c r="S17" s="103">
        <f t="shared" si="1"/>
        <v>1.895575</v>
      </c>
      <c r="T17" s="103">
        <f t="shared" si="1"/>
        <v>0.68930000000000002</v>
      </c>
    </row>
    <row r="18" spans="1:22" ht="24.95" customHeight="1" x14ac:dyDescent="0.25">
      <c r="A18" s="2">
        <v>8</v>
      </c>
      <c r="B18" s="4">
        <v>170804130017</v>
      </c>
      <c r="C18" s="3">
        <v>21</v>
      </c>
      <c r="D18" s="3"/>
      <c r="E18" s="3">
        <v>18</v>
      </c>
      <c r="F18" s="4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1:22" ht="41.1" customHeight="1" x14ac:dyDescent="0.25">
      <c r="A19" s="2">
        <v>9</v>
      </c>
      <c r="B19" s="4">
        <v>170804130021</v>
      </c>
      <c r="C19" s="3">
        <v>31</v>
      </c>
      <c r="D19" s="3"/>
      <c r="E19" s="3">
        <v>24</v>
      </c>
      <c r="F19" s="49"/>
    </row>
    <row r="20" spans="1:22" ht="24.95" customHeight="1" x14ac:dyDescent="0.25">
      <c r="A20" s="2">
        <v>10</v>
      </c>
      <c r="B20" s="4">
        <v>170804130022</v>
      </c>
      <c r="C20" s="3">
        <v>19</v>
      </c>
      <c r="D20" s="3"/>
      <c r="E20" s="3">
        <v>18</v>
      </c>
      <c r="F20" s="49"/>
    </row>
    <row r="21" spans="1:22" ht="24.95" customHeight="1" x14ac:dyDescent="0.25">
      <c r="A21" s="2">
        <v>11</v>
      </c>
      <c r="B21" s="4">
        <v>170804130027</v>
      </c>
      <c r="C21" s="3">
        <v>29</v>
      </c>
      <c r="D21" s="3"/>
      <c r="E21" s="3">
        <v>24</v>
      </c>
      <c r="F21" s="49"/>
    </row>
    <row r="22" spans="1:22" ht="24.95" customHeight="1" x14ac:dyDescent="0.25">
      <c r="A22" s="2">
        <v>12</v>
      </c>
      <c r="B22" s="4">
        <v>170804130028</v>
      </c>
      <c r="C22" s="3">
        <v>27</v>
      </c>
      <c r="D22" s="3"/>
      <c r="E22" s="3">
        <v>24</v>
      </c>
      <c r="F22" s="49"/>
      <c r="J22" s="7"/>
      <c r="K22" s="7"/>
    </row>
    <row r="23" spans="1:22" ht="31.5" customHeight="1" x14ac:dyDescent="0.25">
      <c r="A23" s="2">
        <v>13</v>
      </c>
      <c r="B23" s="4">
        <v>170804130031</v>
      </c>
      <c r="C23" s="3">
        <v>27</v>
      </c>
      <c r="D23" s="3"/>
      <c r="E23" s="3">
        <v>22</v>
      </c>
      <c r="F23" s="49"/>
      <c r="H23" s="104"/>
      <c r="I23" s="165"/>
      <c r="J23" s="165"/>
      <c r="M23" s="7"/>
      <c r="N23" s="7"/>
      <c r="O23" s="7"/>
      <c r="P23" s="7"/>
      <c r="Q23" s="7"/>
    </row>
    <row r="24" spans="1:22" ht="24.95" customHeight="1" x14ac:dyDescent="0.25">
      <c r="A24" s="2">
        <v>14</v>
      </c>
      <c r="B24" s="4">
        <v>170804130032</v>
      </c>
      <c r="C24" s="3">
        <v>25</v>
      </c>
      <c r="D24" s="3"/>
      <c r="E24" s="3">
        <v>19</v>
      </c>
      <c r="F24" s="49"/>
      <c r="H24" s="111"/>
      <c r="I24" s="84"/>
      <c r="J24" s="84"/>
      <c r="M24" s="7"/>
      <c r="N24" s="7"/>
      <c r="O24" s="7"/>
      <c r="P24" s="7"/>
      <c r="Q24" s="7"/>
    </row>
    <row r="25" spans="1:22" ht="24.95" customHeight="1" x14ac:dyDescent="0.25">
      <c r="A25" s="2">
        <v>15</v>
      </c>
      <c r="B25" s="4">
        <v>170804130033</v>
      </c>
      <c r="C25" s="3">
        <v>22</v>
      </c>
      <c r="D25" s="112"/>
      <c r="E25" s="3">
        <v>23</v>
      </c>
      <c r="F25" s="113"/>
      <c r="H25" s="2"/>
      <c r="N25" s="7"/>
      <c r="O25" s="7"/>
      <c r="P25" s="7"/>
      <c r="Q25" s="7"/>
      <c r="R25" s="7"/>
    </row>
    <row r="26" spans="1:22" ht="24.95" customHeight="1" x14ac:dyDescent="0.25">
      <c r="A26" s="2">
        <v>16</v>
      </c>
      <c r="B26" s="4">
        <v>170804130036</v>
      </c>
      <c r="C26" s="3">
        <v>26</v>
      </c>
      <c r="D26" s="3"/>
      <c r="E26" s="3">
        <v>23</v>
      </c>
      <c r="F26" s="49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170804130045</v>
      </c>
      <c r="C27" s="3">
        <v>30</v>
      </c>
      <c r="D27" s="3"/>
      <c r="E27" s="3">
        <v>25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170804130047</v>
      </c>
      <c r="C28" s="3">
        <v>28</v>
      </c>
      <c r="D28" s="3"/>
      <c r="E28" s="3">
        <v>24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170804130048</v>
      </c>
      <c r="C29" s="3">
        <v>25</v>
      </c>
      <c r="D29" s="3"/>
      <c r="E29" s="3">
        <v>26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170804130049</v>
      </c>
      <c r="C30" s="3">
        <v>25</v>
      </c>
      <c r="D30" s="3"/>
      <c r="E30" s="3">
        <v>19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170804130050</v>
      </c>
      <c r="C31" s="3">
        <v>28</v>
      </c>
      <c r="D31" s="3"/>
      <c r="E31" s="3">
        <v>18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170804130051</v>
      </c>
      <c r="C32" s="3">
        <v>24</v>
      </c>
      <c r="D32" s="3"/>
      <c r="E32" s="3">
        <v>19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170804130052</v>
      </c>
      <c r="C33" s="3">
        <v>26</v>
      </c>
      <c r="D33" s="3"/>
      <c r="E33" s="3">
        <v>26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170804130053</v>
      </c>
      <c r="C34" s="3">
        <v>25</v>
      </c>
      <c r="D34" s="3"/>
      <c r="E34" s="3">
        <v>15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</row>
    <row r="35" spans="1:23" ht="24.95" customHeight="1" x14ac:dyDescent="0.25">
      <c r="A35" s="2">
        <v>25</v>
      </c>
      <c r="B35" s="4">
        <v>170804130054</v>
      </c>
      <c r="C35" s="3">
        <v>27</v>
      </c>
      <c r="D35" s="3"/>
      <c r="E35" s="3">
        <v>24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</row>
    <row r="36" spans="1:23" ht="24.95" customHeight="1" x14ac:dyDescent="0.25">
      <c r="A36" s="2">
        <v>26</v>
      </c>
      <c r="B36" s="4">
        <v>170804130056</v>
      </c>
      <c r="C36" s="3">
        <v>30</v>
      </c>
      <c r="D36" s="3"/>
      <c r="E36" s="3">
        <v>27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</row>
    <row r="37" spans="1:23" ht="24.95" customHeight="1" x14ac:dyDescent="0.25">
      <c r="A37" s="2">
        <v>27</v>
      </c>
      <c r="B37" s="4">
        <v>170804130057</v>
      </c>
      <c r="C37" s="3">
        <v>28</v>
      </c>
      <c r="D37" s="3"/>
      <c r="E37" s="3">
        <v>25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</row>
    <row r="38" spans="1:23" ht="24.95" customHeight="1" x14ac:dyDescent="0.25">
      <c r="A38" s="2">
        <v>28</v>
      </c>
      <c r="B38" s="4">
        <v>170804130058</v>
      </c>
      <c r="C38" s="3">
        <v>29</v>
      </c>
      <c r="D38" s="3"/>
      <c r="E38" s="3">
        <v>22</v>
      </c>
      <c r="F38" s="49"/>
    </row>
    <row r="39" spans="1:23" ht="24.95" customHeight="1" x14ac:dyDescent="0.25">
      <c r="A39" s="2">
        <v>29</v>
      </c>
      <c r="B39" s="4">
        <v>170804130059</v>
      </c>
      <c r="C39" s="3">
        <v>27</v>
      </c>
      <c r="D39" s="3"/>
      <c r="E39" s="3">
        <v>16</v>
      </c>
      <c r="F39" s="49"/>
    </row>
    <row r="40" spans="1:23" ht="24.95" customHeight="1" x14ac:dyDescent="0.25">
      <c r="A40" s="2">
        <v>30</v>
      </c>
      <c r="B40" s="4">
        <v>170804130060</v>
      </c>
      <c r="C40" s="3">
        <v>30</v>
      </c>
      <c r="D40" s="3"/>
      <c r="E40" s="3">
        <v>25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170804130061</v>
      </c>
      <c r="C41" s="3">
        <v>28</v>
      </c>
      <c r="D41" s="3"/>
      <c r="E41" s="3">
        <v>21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170804130062</v>
      </c>
      <c r="C42" s="3">
        <v>28</v>
      </c>
      <c r="D42" s="3"/>
      <c r="E42" s="3">
        <v>22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170804130063</v>
      </c>
      <c r="C43" s="3">
        <v>28</v>
      </c>
      <c r="D43" s="3"/>
      <c r="E43" s="3">
        <v>24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170804130064</v>
      </c>
      <c r="C44" s="3">
        <v>27</v>
      </c>
      <c r="D44" s="3"/>
      <c r="E44" s="3">
        <v>23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170804130065</v>
      </c>
      <c r="C45" s="3">
        <v>27</v>
      </c>
      <c r="D45" s="3"/>
      <c r="E45" s="3">
        <v>24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170804130066</v>
      </c>
      <c r="C46" s="3">
        <v>28</v>
      </c>
      <c r="D46" s="3"/>
      <c r="E46" s="3">
        <v>28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170804130067</v>
      </c>
      <c r="C47" s="3">
        <v>33</v>
      </c>
      <c r="D47" s="3"/>
      <c r="E47" s="3">
        <v>28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170804130069</v>
      </c>
      <c r="C48" s="3">
        <v>32</v>
      </c>
      <c r="D48" s="3"/>
      <c r="E48" s="3">
        <v>29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170804130071</v>
      </c>
      <c r="C49" s="3">
        <v>28</v>
      </c>
      <c r="D49" s="3"/>
      <c r="E49" s="3">
        <v>26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24.95" customHeight="1" x14ac:dyDescent="0.25">
      <c r="A50" s="2">
        <v>40</v>
      </c>
      <c r="B50" s="4">
        <v>170804130075</v>
      </c>
      <c r="C50" s="3">
        <v>27</v>
      </c>
      <c r="D50" s="3"/>
      <c r="E50" s="3">
        <v>24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24.95" customHeight="1" x14ac:dyDescent="0.25">
      <c r="A51" s="2">
        <v>41</v>
      </c>
      <c r="B51" s="4">
        <v>170804130076</v>
      </c>
      <c r="C51" s="3">
        <v>28</v>
      </c>
      <c r="D51" s="3"/>
      <c r="E51" s="3">
        <v>23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</row>
    <row r="52" spans="1:22" ht="24.95" customHeight="1" x14ac:dyDescent="0.25">
      <c r="A52" s="2">
        <v>42</v>
      </c>
      <c r="B52" s="4">
        <v>170804130077</v>
      </c>
      <c r="C52" s="3">
        <v>32</v>
      </c>
      <c r="D52" s="112"/>
      <c r="E52" s="3">
        <v>23</v>
      </c>
      <c r="F52" s="113"/>
    </row>
    <row r="53" spans="1:22" ht="24.95" customHeight="1" x14ac:dyDescent="0.25">
      <c r="A53" s="2">
        <v>43</v>
      </c>
      <c r="B53" s="4">
        <v>170804130078</v>
      </c>
      <c r="C53" s="3">
        <v>28</v>
      </c>
      <c r="D53" s="112"/>
      <c r="E53" s="3">
        <v>23</v>
      </c>
      <c r="F53" s="113"/>
    </row>
    <row r="54" spans="1:22" ht="24.95" customHeight="1" x14ac:dyDescent="0.25">
      <c r="A54" s="2">
        <v>44</v>
      </c>
      <c r="B54" s="4">
        <v>170804130079</v>
      </c>
      <c r="C54" s="3">
        <v>28</v>
      </c>
      <c r="D54" s="3"/>
      <c r="E54" s="3">
        <v>26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170804130080</v>
      </c>
      <c r="C55" s="3">
        <v>25</v>
      </c>
      <c r="D55" s="3"/>
      <c r="E55" s="3">
        <v>19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170804130081</v>
      </c>
      <c r="C56" s="3">
        <v>26</v>
      </c>
      <c r="D56" s="3"/>
      <c r="E56" s="3">
        <v>22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170804130082</v>
      </c>
      <c r="C57" s="3">
        <v>25</v>
      </c>
      <c r="D57" s="3"/>
      <c r="E57" s="3">
        <v>22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170804130083</v>
      </c>
      <c r="C58" s="3">
        <v>28</v>
      </c>
      <c r="D58" s="3"/>
      <c r="E58" s="3">
        <v>28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170804130084</v>
      </c>
      <c r="C59" s="3">
        <v>25</v>
      </c>
      <c r="D59" s="3"/>
      <c r="E59" s="3">
        <v>22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170804130085</v>
      </c>
      <c r="C60" s="3">
        <v>25</v>
      </c>
      <c r="D60" s="3"/>
      <c r="E60" s="3">
        <v>24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170804130086</v>
      </c>
      <c r="C61" s="3">
        <v>32</v>
      </c>
      <c r="D61" s="3"/>
      <c r="E61" s="3">
        <v>28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170804130089</v>
      </c>
      <c r="C62" s="3">
        <v>29</v>
      </c>
      <c r="D62" s="3"/>
      <c r="E62" s="3">
        <v>24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170804130090</v>
      </c>
      <c r="C63" s="3">
        <v>28</v>
      </c>
      <c r="D63" s="3"/>
      <c r="E63" s="3">
        <v>25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</row>
    <row r="64" spans="1:22" ht="24.95" customHeight="1" x14ac:dyDescent="0.25">
      <c r="A64" s="2">
        <v>54</v>
      </c>
      <c r="B64" s="4">
        <v>170804130091</v>
      </c>
      <c r="C64" s="3">
        <v>32</v>
      </c>
      <c r="D64" s="3"/>
      <c r="E64" s="3">
        <v>28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</row>
    <row r="65" spans="1:6" ht="24.95" customHeight="1" x14ac:dyDescent="0.25">
      <c r="A65" s="2">
        <v>55</v>
      </c>
      <c r="B65" s="4">
        <v>170804130092</v>
      </c>
      <c r="C65" s="3">
        <v>32</v>
      </c>
      <c r="D65" s="3"/>
      <c r="E65" s="3">
        <v>30</v>
      </c>
      <c r="F65" s="49"/>
    </row>
    <row r="66" spans="1:6" ht="24.95" customHeight="1" x14ac:dyDescent="0.25">
      <c r="A66" s="2">
        <v>56</v>
      </c>
      <c r="B66" s="4">
        <v>170804130093</v>
      </c>
      <c r="C66" s="3">
        <v>27</v>
      </c>
      <c r="D66" s="3"/>
      <c r="E66" s="3">
        <v>9</v>
      </c>
      <c r="F66" s="49"/>
    </row>
    <row r="67" spans="1:6" ht="24.95" customHeight="1" x14ac:dyDescent="0.25">
      <c r="A67" s="2">
        <v>57</v>
      </c>
      <c r="B67" s="4">
        <v>170804130094</v>
      </c>
      <c r="C67" s="3">
        <v>25</v>
      </c>
      <c r="D67" s="3"/>
      <c r="E67" s="3">
        <v>19</v>
      </c>
      <c r="F67" s="49"/>
    </row>
    <row r="68" spans="1:6" ht="24.95" customHeight="1" x14ac:dyDescent="0.25">
      <c r="A68" s="2">
        <v>58</v>
      </c>
      <c r="B68" s="4">
        <v>170804130097</v>
      </c>
      <c r="C68" s="3">
        <v>27</v>
      </c>
      <c r="D68" s="3"/>
      <c r="E68" s="3">
        <v>20</v>
      </c>
      <c r="F68" s="49"/>
    </row>
    <row r="69" spans="1:6" ht="24.95" customHeight="1" x14ac:dyDescent="0.25">
      <c r="A69" s="2">
        <v>59</v>
      </c>
      <c r="B69" s="4">
        <v>170804130099</v>
      </c>
      <c r="C69" s="3">
        <v>30</v>
      </c>
      <c r="D69" s="3"/>
      <c r="E69" s="3">
        <v>28</v>
      </c>
      <c r="F69" s="49"/>
    </row>
    <row r="70" spans="1:6" ht="24.95" customHeight="1" x14ac:dyDescent="0.25">
      <c r="A70" s="2">
        <v>60</v>
      </c>
      <c r="B70" s="4">
        <v>170804130101</v>
      </c>
      <c r="C70" s="3">
        <v>26</v>
      </c>
      <c r="D70" s="3"/>
      <c r="E70" s="3">
        <v>19</v>
      </c>
      <c r="F70" s="49"/>
    </row>
    <row r="71" spans="1:6" ht="24.95" customHeight="1" x14ac:dyDescent="0.25">
      <c r="A71" s="2">
        <v>61</v>
      </c>
      <c r="B71" s="4">
        <v>170804130102</v>
      </c>
      <c r="C71" s="3">
        <v>29</v>
      </c>
      <c r="D71" s="3"/>
      <c r="E71" s="3">
        <v>25</v>
      </c>
      <c r="F71" s="49"/>
    </row>
    <row r="72" spans="1:6" ht="24.95" customHeight="1" x14ac:dyDescent="0.25">
      <c r="A72" s="2">
        <v>62</v>
      </c>
      <c r="B72" s="4">
        <v>170804130103</v>
      </c>
      <c r="C72" s="3">
        <v>28</v>
      </c>
      <c r="D72" s="3"/>
      <c r="E72" s="3">
        <v>21</v>
      </c>
      <c r="F72" s="49"/>
    </row>
    <row r="73" spans="1:6" ht="24.95" customHeight="1" x14ac:dyDescent="0.25">
      <c r="A73" s="2">
        <v>63</v>
      </c>
      <c r="B73" s="4">
        <v>170804130104</v>
      </c>
      <c r="C73" s="3">
        <v>25</v>
      </c>
      <c r="D73" s="3"/>
      <c r="E73" s="3">
        <v>23</v>
      </c>
      <c r="F73" s="49"/>
    </row>
    <row r="74" spans="1:6" ht="24.95" customHeight="1" x14ac:dyDescent="0.25">
      <c r="A74" s="2">
        <v>64</v>
      </c>
      <c r="B74" s="4">
        <v>170804130105</v>
      </c>
      <c r="C74" s="3">
        <v>25</v>
      </c>
      <c r="D74" s="3"/>
      <c r="E74" s="3">
        <v>19</v>
      </c>
      <c r="F74" s="49"/>
    </row>
    <row r="75" spans="1:6" ht="24.95" customHeight="1" x14ac:dyDescent="0.25">
      <c r="A75" s="2">
        <v>65</v>
      </c>
      <c r="B75" s="4">
        <v>170804130106</v>
      </c>
      <c r="C75" s="3">
        <v>33</v>
      </c>
      <c r="D75" s="3"/>
      <c r="E75" s="3">
        <v>29</v>
      </c>
      <c r="F75" s="49"/>
    </row>
    <row r="76" spans="1:6" ht="24.95" customHeight="1" x14ac:dyDescent="0.25">
      <c r="A76" s="2">
        <v>66</v>
      </c>
      <c r="B76" s="4">
        <v>170804130107</v>
      </c>
      <c r="C76" s="3">
        <v>30</v>
      </c>
      <c r="D76" s="3"/>
      <c r="E76" s="3">
        <v>28</v>
      </c>
      <c r="F76" s="49"/>
    </row>
    <row r="77" spans="1:6" ht="24.95" customHeight="1" x14ac:dyDescent="0.25">
      <c r="A77" s="2">
        <v>67</v>
      </c>
      <c r="B77" s="4">
        <v>170804130108</v>
      </c>
      <c r="C77" s="3">
        <v>28</v>
      </c>
      <c r="D77" s="3"/>
      <c r="E77" s="3">
        <v>24</v>
      </c>
      <c r="F77" s="49"/>
    </row>
    <row r="78" spans="1:6" ht="24.95" customHeight="1" x14ac:dyDescent="0.25">
      <c r="A78" s="2">
        <v>68</v>
      </c>
      <c r="B78" s="4">
        <v>170804130109</v>
      </c>
      <c r="C78" s="3">
        <v>22</v>
      </c>
      <c r="D78" s="3"/>
      <c r="E78" s="3">
        <v>18</v>
      </c>
      <c r="F78" s="49"/>
    </row>
    <row r="79" spans="1:6" ht="24.95" customHeight="1" x14ac:dyDescent="0.25">
      <c r="A79" s="2">
        <v>69</v>
      </c>
      <c r="B79" s="4">
        <v>170804130110</v>
      </c>
      <c r="C79" s="3">
        <v>23</v>
      </c>
      <c r="D79" s="3"/>
      <c r="E79" s="3">
        <v>22</v>
      </c>
      <c r="F79" s="49"/>
    </row>
    <row r="80" spans="1:6" ht="24.95" customHeight="1" x14ac:dyDescent="0.25">
      <c r="A80" s="2">
        <v>70</v>
      </c>
      <c r="B80" s="4">
        <v>170804130112</v>
      </c>
      <c r="C80" s="3">
        <v>25</v>
      </c>
      <c r="D80" s="112"/>
      <c r="E80" s="3">
        <v>25</v>
      </c>
      <c r="F80" s="113"/>
    </row>
    <row r="81" spans="1:23" ht="24.95" customHeight="1" x14ac:dyDescent="0.25">
      <c r="A81" s="2">
        <v>71</v>
      </c>
      <c r="B81" s="4">
        <v>170804130113</v>
      </c>
      <c r="C81" s="3">
        <v>30</v>
      </c>
      <c r="D81" s="112"/>
      <c r="E81" s="3">
        <v>28</v>
      </c>
      <c r="F81" s="113"/>
      <c r="G81" s="5"/>
    </row>
    <row r="82" spans="1:23" ht="24.95" customHeight="1" x14ac:dyDescent="0.25">
      <c r="A82" s="2">
        <v>72</v>
      </c>
      <c r="B82" s="4">
        <v>170804130117</v>
      </c>
      <c r="C82" s="3">
        <v>32</v>
      </c>
      <c r="D82" s="3"/>
      <c r="E82" s="3">
        <v>30</v>
      </c>
      <c r="F82" s="49"/>
      <c r="G82" s="5"/>
      <c r="H82"/>
      <c r="I82"/>
    </row>
    <row r="83" spans="1:23" ht="24.95" customHeight="1" x14ac:dyDescent="0.25">
      <c r="A83" s="2">
        <v>73</v>
      </c>
      <c r="B83" s="4">
        <v>170804130118</v>
      </c>
      <c r="C83" s="3">
        <v>27</v>
      </c>
      <c r="D83" s="5"/>
      <c r="E83" s="3">
        <v>22</v>
      </c>
      <c r="F83" s="5"/>
      <c r="G83" s="5"/>
      <c r="H83"/>
      <c r="I83"/>
    </row>
    <row r="84" spans="1:23" ht="24.95" customHeight="1" x14ac:dyDescent="0.25">
      <c r="A84" s="2">
        <v>74</v>
      </c>
      <c r="B84" s="4">
        <v>170804130119</v>
      </c>
      <c r="C84" s="3">
        <v>33</v>
      </c>
      <c r="D84" s="115"/>
      <c r="E84" s="3">
        <v>29</v>
      </c>
      <c r="F84" s="115"/>
      <c r="G84" s="5"/>
      <c r="H84"/>
      <c r="I84"/>
    </row>
    <row r="85" spans="1:23" x14ac:dyDescent="0.25">
      <c r="A85" s="2">
        <v>75</v>
      </c>
      <c r="B85" s="4">
        <v>170804130120</v>
      </c>
      <c r="C85" s="3">
        <v>25</v>
      </c>
      <c r="D85" s="5"/>
      <c r="E85" s="3">
        <v>23</v>
      </c>
      <c r="F85" s="5"/>
      <c r="G85" s="5"/>
      <c r="H85"/>
      <c r="I85"/>
    </row>
    <row r="86" spans="1:23" s="6" customFormat="1" ht="15.75" x14ac:dyDescent="0.25">
      <c r="A86" s="2">
        <v>76</v>
      </c>
      <c r="B86" s="4">
        <v>170804130123</v>
      </c>
      <c r="C86" s="3">
        <v>28</v>
      </c>
      <c r="D86" s="116"/>
      <c r="E86" s="3">
        <v>22</v>
      </c>
      <c r="F86" s="116"/>
      <c r="G86" s="5"/>
      <c r="H86"/>
      <c r="I8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x14ac:dyDescent="0.25">
      <c r="A87" s="2">
        <v>77</v>
      </c>
      <c r="B87" s="4">
        <v>170804130124</v>
      </c>
      <c r="C87" s="3">
        <v>22</v>
      </c>
      <c r="D87" s="5"/>
      <c r="E87" s="3">
        <v>18</v>
      </c>
      <c r="F87" s="5"/>
      <c r="G87" s="5"/>
      <c r="H87"/>
      <c r="I87"/>
      <c r="W87" s="6"/>
    </row>
    <row r="88" spans="1:23" ht="15.75" x14ac:dyDescent="0.25">
      <c r="A88" s="2">
        <v>78</v>
      </c>
      <c r="B88" s="4">
        <v>170804130125</v>
      </c>
      <c r="C88" s="3">
        <v>31</v>
      </c>
      <c r="D88" s="5"/>
      <c r="E88" s="3">
        <v>26</v>
      </c>
      <c r="F88" s="5"/>
      <c r="G88" s="5"/>
      <c r="H88"/>
      <c r="I8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3" x14ac:dyDescent="0.25">
      <c r="A89" s="2">
        <v>79</v>
      </c>
      <c r="B89" s="4">
        <v>170804130126</v>
      </c>
      <c r="C89" s="3">
        <v>32</v>
      </c>
      <c r="D89" s="5"/>
      <c r="E89" s="3">
        <v>29</v>
      </c>
      <c r="F89" s="5"/>
      <c r="G89" s="5"/>
      <c r="H89"/>
      <c r="I89"/>
    </row>
    <row r="90" spans="1:23" x14ac:dyDescent="0.25">
      <c r="A90" s="2">
        <v>80</v>
      </c>
      <c r="B90" s="4">
        <v>170804130127</v>
      </c>
      <c r="C90" s="3">
        <v>25</v>
      </c>
      <c r="D90" s="5"/>
      <c r="E90" s="3">
        <v>21</v>
      </c>
      <c r="F90" s="5"/>
      <c r="G90" s="5"/>
      <c r="H90"/>
      <c r="I90"/>
    </row>
    <row r="91" spans="1:23" x14ac:dyDescent="0.25">
      <c r="A91" s="2">
        <v>81</v>
      </c>
      <c r="B91" s="4">
        <v>170804130128</v>
      </c>
      <c r="C91" s="3">
        <v>30</v>
      </c>
      <c r="D91" s="5"/>
      <c r="E91" s="3">
        <v>29</v>
      </c>
      <c r="F91" s="5"/>
      <c r="G91" s="5"/>
      <c r="H91"/>
      <c r="I91"/>
    </row>
    <row r="92" spans="1:23" x14ac:dyDescent="0.25">
      <c r="A92" s="2">
        <v>82</v>
      </c>
      <c r="B92" s="4">
        <v>170804130131</v>
      </c>
      <c r="C92" s="3">
        <v>25</v>
      </c>
      <c r="D92" s="5"/>
      <c r="E92" s="3">
        <v>25</v>
      </c>
      <c r="F92" s="5"/>
      <c r="G92" s="5"/>
      <c r="H92"/>
      <c r="I92"/>
    </row>
    <row r="93" spans="1:23" s="6" customFormat="1" ht="15.75" x14ac:dyDescent="0.25">
      <c r="A93" s="2">
        <v>83</v>
      </c>
      <c r="B93" s="4">
        <v>170804130132</v>
      </c>
      <c r="C93" s="3">
        <v>24</v>
      </c>
      <c r="D93" s="5"/>
      <c r="E93" s="3">
        <v>21</v>
      </c>
      <c r="F93" s="5"/>
      <c r="G93" s="5"/>
      <c r="H93"/>
      <c r="I9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x14ac:dyDescent="0.25">
      <c r="A94" s="2">
        <v>84</v>
      </c>
      <c r="B94" s="4">
        <v>170804130133</v>
      </c>
      <c r="C94" s="3">
        <v>28</v>
      </c>
      <c r="D94" s="5"/>
      <c r="E94" s="3">
        <v>26</v>
      </c>
      <c r="F94" s="5"/>
      <c r="G94" s="5"/>
      <c r="H94"/>
      <c r="I94"/>
      <c r="W94" s="6"/>
    </row>
    <row r="95" spans="1:23" ht="15.75" x14ac:dyDescent="0.25">
      <c r="A95" s="2">
        <v>85</v>
      </c>
      <c r="B95" s="4">
        <v>170804130134</v>
      </c>
      <c r="C95" s="3">
        <v>27</v>
      </c>
      <c r="D95" s="5"/>
      <c r="E95" s="3">
        <v>25</v>
      </c>
      <c r="F95" s="5"/>
      <c r="G95" s="5"/>
      <c r="H95"/>
      <c r="I9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3" x14ac:dyDescent="0.25">
      <c r="A96" s="2">
        <v>86</v>
      </c>
      <c r="B96" s="4">
        <v>170804130136</v>
      </c>
      <c r="C96" s="3">
        <v>28</v>
      </c>
      <c r="D96" s="5"/>
      <c r="E96" s="3">
        <v>21</v>
      </c>
      <c r="F96" s="5"/>
      <c r="G96" s="5"/>
      <c r="H96"/>
      <c r="I96"/>
    </row>
    <row r="97" spans="1:23" x14ac:dyDescent="0.25">
      <c r="A97" s="2">
        <v>87</v>
      </c>
      <c r="B97" s="4">
        <v>170804130137</v>
      </c>
      <c r="C97" s="3">
        <v>31</v>
      </c>
      <c r="D97" s="5"/>
      <c r="E97" s="3">
        <v>25</v>
      </c>
      <c r="F97" s="5"/>
      <c r="G97" s="5"/>
      <c r="H97"/>
      <c r="I97"/>
    </row>
    <row r="98" spans="1:23" x14ac:dyDescent="0.25">
      <c r="A98" s="2">
        <v>88</v>
      </c>
      <c r="B98" s="4">
        <v>170804130139</v>
      </c>
      <c r="C98" s="3">
        <v>34</v>
      </c>
      <c r="D98" s="5"/>
      <c r="E98" s="3">
        <v>29</v>
      </c>
      <c r="F98" s="5"/>
      <c r="G98" s="5"/>
      <c r="H98"/>
      <c r="I98"/>
    </row>
    <row r="99" spans="1:23" x14ac:dyDescent="0.25">
      <c r="A99" s="2">
        <v>89</v>
      </c>
      <c r="B99" s="4">
        <v>170804130140</v>
      </c>
      <c r="C99" s="3">
        <v>33</v>
      </c>
      <c r="D99" s="5"/>
      <c r="E99" s="3">
        <v>29</v>
      </c>
      <c r="F99" s="5"/>
      <c r="G99" s="5"/>
      <c r="H99"/>
      <c r="I99"/>
    </row>
    <row r="100" spans="1:23" x14ac:dyDescent="0.25">
      <c r="A100" s="2">
        <v>90</v>
      </c>
      <c r="B100" s="4">
        <v>170804130142</v>
      </c>
      <c r="C100" s="3">
        <v>30</v>
      </c>
      <c r="D100" s="5"/>
      <c r="E100" s="3">
        <v>22</v>
      </c>
      <c r="F100" s="5"/>
      <c r="G100" s="5"/>
      <c r="H100"/>
      <c r="I100"/>
    </row>
    <row r="101" spans="1:23" s="6" customFormat="1" ht="15.75" x14ac:dyDescent="0.25">
      <c r="A101" s="2">
        <v>91</v>
      </c>
      <c r="B101" s="4">
        <v>170804130143</v>
      </c>
      <c r="C101" s="3">
        <v>32</v>
      </c>
      <c r="D101" s="5"/>
      <c r="E101" s="3">
        <v>28</v>
      </c>
      <c r="F101" s="5"/>
      <c r="G101" s="5"/>
      <c r="H101"/>
      <c r="I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x14ac:dyDescent="0.25">
      <c r="A102" s="2">
        <v>92</v>
      </c>
      <c r="B102" s="4">
        <v>170804130144</v>
      </c>
      <c r="C102" s="3">
        <v>25</v>
      </c>
      <c r="D102" s="5"/>
      <c r="E102" s="3">
        <v>21</v>
      </c>
      <c r="F102" s="5"/>
      <c r="G102" s="5"/>
      <c r="H102"/>
      <c r="I102"/>
      <c r="W102" s="6"/>
    </row>
    <row r="103" spans="1:23" ht="15.75" x14ac:dyDescent="0.25">
      <c r="A103" s="2">
        <v>93</v>
      </c>
      <c r="B103" s="4">
        <v>170804130145</v>
      </c>
      <c r="C103" s="3">
        <v>31</v>
      </c>
      <c r="E103" s="3">
        <v>27</v>
      </c>
      <c r="G103" s="5"/>
      <c r="H103"/>
      <c r="I10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3" x14ac:dyDescent="0.25">
      <c r="A104" s="2">
        <v>94</v>
      </c>
      <c r="B104" s="4">
        <v>170804130146</v>
      </c>
      <c r="C104" s="3">
        <v>28</v>
      </c>
      <c r="E104" s="3">
        <v>26</v>
      </c>
      <c r="G104" s="5"/>
      <c r="H104"/>
      <c r="I104"/>
    </row>
    <row r="105" spans="1:23" x14ac:dyDescent="0.25">
      <c r="A105" s="2">
        <v>95</v>
      </c>
      <c r="B105" s="4">
        <v>170804130147</v>
      </c>
      <c r="C105" s="3">
        <v>33</v>
      </c>
      <c r="E105" s="3">
        <v>27</v>
      </c>
      <c r="G105" s="5"/>
      <c r="H105"/>
      <c r="I105"/>
    </row>
    <row r="106" spans="1:23" x14ac:dyDescent="0.25">
      <c r="A106" s="2">
        <v>96</v>
      </c>
      <c r="B106" s="4">
        <v>170804130148</v>
      </c>
      <c r="C106" s="3">
        <v>19</v>
      </c>
      <c r="E106" s="3">
        <v>20</v>
      </c>
      <c r="H106"/>
      <c r="I106"/>
    </row>
    <row r="107" spans="1:23" x14ac:dyDescent="0.25">
      <c r="A107" s="2">
        <v>97</v>
      </c>
      <c r="B107" s="4">
        <v>170804130149</v>
      </c>
      <c r="C107" s="3">
        <v>21</v>
      </c>
      <c r="E107" s="3">
        <v>19</v>
      </c>
    </row>
    <row r="108" spans="1:23" x14ac:dyDescent="0.25">
      <c r="A108" s="2">
        <v>98</v>
      </c>
      <c r="B108" s="4">
        <v>170804130150</v>
      </c>
      <c r="C108" s="3">
        <v>28</v>
      </c>
      <c r="E108" s="3">
        <v>29</v>
      </c>
    </row>
    <row r="109" spans="1:23" x14ac:dyDescent="0.25">
      <c r="A109" s="2">
        <v>99</v>
      </c>
      <c r="B109" s="4">
        <v>170804130151</v>
      </c>
      <c r="C109" s="3">
        <v>26</v>
      </c>
      <c r="E109" s="3">
        <v>22</v>
      </c>
    </row>
    <row r="110" spans="1:23" x14ac:dyDescent="0.25">
      <c r="A110" s="2">
        <v>100</v>
      </c>
      <c r="B110" s="4">
        <v>170804130152</v>
      </c>
      <c r="C110" s="3">
        <v>34</v>
      </c>
      <c r="E110" s="3">
        <v>30</v>
      </c>
    </row>
    <row r="111" spans="1:23" x14ac:dyDescent="0.25">
      <c r="A111" s="2">
        <v>101</v>
      </c>
      <c r="B111" s="4">
        <v>170804130154</v>
      </c>
      <c r="C111" s="3">
        <v>32</v>
      </c>
      <c r="E111" s="3">
        <v>28</v>
      </c>
    </row>
    <row r="112" spans="1:23" x14ac:dyDescent="0.25">
      <c r="A112" s="2">
        <v>102</v>
      </c>
      <c r="B112" s="4">
        <v>170804130155</v>
      </c>
      <c r="C112" s="3">
        <v>25</v>
      </c>
      <c r="E112" s="3">
        <v>22</v>
      </c>
    </row>
    <row r="113" spans="1:5" x14ac:dyDescent="0.25">
      <c r="A113" s="2">
        <v>103</v>
      </c>
      <c r="B113" s="4">
        <v>170804130157</v>
      </c>
      <c r="C113" s="3">
        <v>26</v>
      </c>
      <c r="E113" s="3">
        <v>19</v>
      </c>
    </row>
    <row r="114" spans="1:5" x14ac:dyDescent="0.25">
      <c r="A114" s="2">
        <v>104</v>
      </c>
      <c r="B114" s="4">
        <v>170804130158</v>
      </c>
      <c r="C114" s="3">
        <v>22</v>
      </c>
      <c r="E114" s="3">
        <v>18</v>
      </c>
    </row>
    <row r="115" spans="1:5" x14ac:dyDescent="0.25">
      <c r="A115" s="2">
        <v>105</v>
      </c>
      <c r="B115" s="4">
        <v>170804130159</v>
      </c>
      <c r="C115" s="3">
        <v>26</v>
      </c>
      <c r="E115" s="3">
        <v>24</v>
      </c>
    </row>
    <row r="116" spans="1:5" x14ac:dyDescent="0.25">
      <c r="A116" s="2">
        <v>106</v>
      </c>
      <c r="B116" s="4">
        <v>170804130160</v>
      </c>
      <c r="C116" s="3">
        <v>32</v>
      </c>
      <c r="E116" s="3">
        <v>29</v>
      </c>
    </row>
    <row r="117" spans="1:5" x14ac:dyDescent="0.25">
      <c r="A117" s="2">
        <v>107</v>
      </c>
      <c r="B117" s="4">
        <v>170804130161</v>
      </c>
      <c r="C117" s="3">
        <v>28</v>
      </c>
      <c r="E117" s="3">
        <v>25</v>
      </c>
    </row>
    <row r="118" spans="1:5" x14ac:dyDescent="0.25">
      <c r="A118" s="2">
        <v>108</v>
      </c>
      <c r="B118" s="4">
        <v>170804130162</v>
      </c>
      <c r="C118" s="3">
        <v>33</v>
      </c>
      <c r="E118" s="3">
        <v>26</v>
      </c>
    </row>
    <row r="119" spans="1:5" x14ac:dyDescent="0.25">
      <c r="A119" s="2">
        <v>109</v>
      </c>
      <c r="B119" s="4">
        <v>170804130163</v>
      </c>
      <c r="C119" s="3">
        <v>31</v>
      </c>
      <c r="E119" s="3">
        <v>12</v>
      </c>
    </row>
    <row r="120" spans="1:5" x14ac:dyDescent="0.25">
      <c r="A120" s="2">
        <v>110</v>
      </c>
      <c r="B120" s="4">
        <v>170804130167</v>
      </c>
      <c r="C120" s="3">
        <v>34</v>
      </c>
      <c r="E120" s="3">
        <v>31</v>
      </c>
    </row>
    <row r="121" spans="1:5" x14ac:dyDescent="0.25">
      <c r="A121" s="2">
        <v>111</v>
      </c>
      <c r="B121" s="4">
        <v>170804130168</v>
      </c>
      <c r="C121" s="3">
        <v>29</v>
      </c>
      <c r="E121" s="3">
        <v>23</v>
      </c>
    </row>
    <row r="122" spans="1:5" x14ac:dyDescent="0.25">
      <c r="A122" s="2">
        <v>112</v>
      </c>
      <c r="B122" s="4">
        <v>170804130169</v>
      </c>
      <c r="C122" s="3">
        <v>31</v>
      </c>
      <c r="E122" s="3">
        <v>26</v>
      </c>
    </row>
    <row r="123" spans="1:5" x14ac:dyDescent="0.25">
      <c r="A123" s="2">
        <v>113</v>
      </c>
      <c r="B123" s="4">
        <v>170804130172</v>
      </c>
      <c r="C123" s="3">
        <v>30</v>
      </c>
      <c r="E123" s="3">
        <v>25</v>
      </c>
    </row>
    <row r="124" spans="1:5" x14ac:dyDescent="0.25">
      <c r="A124" s="2">
        <v>114</v>
      </c>
      <c r="B124" s="4">
        <v>170804130173</v>
      </c>
      <c r="C124" s="3">
        <v>26</v>
      </c>
      <c r="E124" s="3">
        <v>17</v>
      </c>
    </row>
    <row r="125" spans="1:5" x14ac:dyDescent="0.25">
      <c r="A125" s="2">
        <v>115</v>
      </c>
      <c r="B125" s="4">
        <v>170804130174</v>
      </c>
      <c r="C125" s="3">
        <v>28</v>
      </c>
      <c r="E125" s="3">
        <v>22</v>
      </c>
    </row>
    <row r="126" spans="1:5" x14ac:dyDescent="0.25">
      <c r="A126" s="2">
        <v>116</v>
      </c>
      <c r="B126" s="4">
        <v>170804130176</v>
      </c>
      <c r="C126" s="3">
        <v>32</v>
      </c>
      <c r="E126" s="3">
        <v>29</v>
      </c>
    </row>
    <row r="127" spans="1:5" x14ac:dyDescent="0.25">
      <c r="A127" s="2">
        <v>117</v>
      </c>
      <c r="B127" s="4">
        <v>170804130177</v>
      </c>
      <c r="C127" s="3">
        <v>34</v>
      </c>
      <c r="E127" s="3">
        <v>31</v>
      </c>
    </row>
    <row r="128" spans="1:5" x14ac:dyDescent="0.25">
      <c r="A128" s="2">
        <v>118</v>
      </c>
      <c r="B128" s="4">
        <v>170804130178</v>
      </c>
      <c r="C128" s="3">
        <v>25</v>
      </c>
      <c r="E128" s="3">
        <v>18</v>
      </c>
    </row>
    <row r="129" spans="1:5" x14ac:dyDescent="0.25">
      <c r="A129" s="2">
        <v>119</v>
      </c>
      <c r="B129" s="4">
        <v>170804130179</v>
      </c>
      <c r="C129" s="3">
        <v>19</v>
      </c>
      <c r="E129" s="3">
        <v>18</v>
      </c>
    </row>
    <row r="130" spans="1:5" x14ac:dyDescent="0.25">
      <c r="A130" s="2">
        <v>120</v>
      </c>
      <c r="B130" s="4">
        <v>170804130180</v>
      </c>
      <c r="C130" s="3">
        <v>30</v>
      </c>
      <c r="E130" s="3">
        <v>26</v>
      </c>
    </row>
    <row r="131" spans="1:5" x14ac:dyDescent="0.25">
      <c r="A131" s="2">
        <v>121</v>
      </c>
      <c r="B131" s="4">
        <v>170804130181</v>
      </c>
      <c r="C131" s="3">
        <v>28</v>
      </c>
      <c r="E131" s="3">
        <v>19</v>
      </c>
    </row>
    <row r="132" spans="1:5" x14ac:dyDescent="0.25">
      <c r="A132" s="2">
        <v>122</v>
      </c>
      <c r="B132" s="4">
        <v>170804130183</v>
      </c>
      <c r="C132" s="3">
        <v>27</v>
      </c>
      <c r="E132" s="3">
        <v>26</v>
      </c>
    </row>
    <row r="133" spans="1:5" x14ac:dyDescent="0.25">
      <c r="A133" s="2">
        <v>123</v>
      </c>
      <c r="B133" s="4">
        <v>170804130185</v>
      </c>
      <c r="C133" s="3">
        <v>28</v>
      </c>
      <c r="E133" s="3">
        <v>26</v>
      </c>
    </row>
    <row r="134" spans="1:5" x14ac:dyDescent="0.25">
      <c r="A134" s="2">
        <v>124</v>
      </c>
      <c r="B134" s="4">
        <v>170804130186</v>
      </c>
      <c r="C134" s="3">
        <v>28</v>
      </c>
      <c r="E134" s="3">
        <v>28</v>
      </c>
    </row>
    <row r="135" spans="1:5" x14ac:dyDescent="0.25">
      <c r="A135" s="2">
        <v>125</v>
      </c>
      <c r="B135" s="4">
        <v>170804130187</v>
      </c>
      <c r="C135" s="3">
        <v>21</v>
      </c>
      <c r="E135" s="3">
        <v>19</v>
      </c>
    </row>
    <row r="136" spans="1:5" x14ac:dyDescent="0.25">
      <c r="A136" s="2">
        <v>126</v>
      </c>
      <c r="B136" s="4">
        <v>170804130188</v>
      </c>
      <c r="C136" s="3">
        <v>28</v>
      </c>
      <c r="E136" s="3">
        <v>25</v>
      </c>
    </row>
    <row r="137" spans="1:5" x14ac:dyDescent="0.25">
      <c r="A137" s="2">
        <v>127</v>
      </c>
      <c r="B137" s="4">
        <v>170804130189</v>
      </c>
      <c r="C137" s="3">
        <v>32</v>
      </c>
      <c r="E137" s="3">
        <v>28</v>
      </c>
    </row>
    <row r="138" spans="1:5" x14ac:dyDescent="0.25">
      <c r="A138" s="2">
        <v>128</v>
      </c>
      <c r="B138" s="4">
        <v>170804130190</v>
      </c>
      <c r="C138" s="3">
        <v>34</v>
      </c>
      <c r="E138" s="3">
        <v>31</v>
      </c>
    </row>
    <row r="139" spans="1:5" x14ac:dyDescent="0.25">
      <c r="A139" s="2">
        <v>129</v>
      </c>
      <c r="B139" s="4">
        <v>170804130191</v>
      </c>
      <c r="C139" s="3">
        <v>34</v>
      </c>
      <c r="E139" s="3">
        <v>28</v>
      </c>
    </row>
    <row r="140" spans="1:5" x14ac:dyDescent="0.25">
      <c r="A140" s="2">
        <v>130</v>
      </c>
      <c r="B140" s="4">
        <v>170804130192</v>
      </c>
      <c r="C140" s="3">
        <v>22</v>
      </c>
      <c r="E140" s="3">
        <v>22</v>
      </c>
    </row>
    <row r="141" spans="1:5" x14ac:dyDescent="0.25">
      <c r="A141" s="2">
        <v>131</v>
      </c>
      <c r="B141" s="4">
        <v>170804130195</v>
      </c>
      <c r="C141" s="3">
        <v>32</v>
      </c>
      <c r="E141" s="3">
        <v>25</v>
      </c>
    </row>
    <row r="142" spans="1:5" x14ac:dyDescent="0.25">
      <c r="A142" s="2">
        <v>132</v>
      </c>
      <c r="B142" s="4">
        <v>170804130196</v>
      </c>
      <c r="C142" s="3">
        <v>28</v>
      </c>
      <c r="E142" s="3">
        <v>20</v>
      </c>
    </row>
    <row r="143" spans="1:5" x14ac:dyDescent="0.25">
      <c r="A143" s="2">
        <v>133</v>
      </c>
      <c r="B143" s="4">
        <v>170804130197</v>
      </c>
      <c r="C143" s="3">
        <v>26</v>
      </c>
      <c r="E143" s="3">
        <v>16</v>
      </c>
    </row>
    <row r="144" spans="1:5" x14ac:dyDescent="0.25">
      <c r="A144" s="2">
        <v>134</v>
      </c>
      <c r="B144" s="4">
        <v>170804130198</v>
      </c>
      <c r="C144" s="3">
        <v>25</v>
      </c>
      <c r="E144" s="3">
        <v>22</v>
      </c>
    </row>
    <row r="145" spans="1:5" x14ac:dyDescent="0.25">
      <c r="A145" s="2">
        <v>135</v>
      </c>
      <c r="B145" s="4">
        <v>170804130199</v>
      </c>
      <c r="C145" s="3">
        <v>28</v>
      </c>
      <c r="E145" s="3">
        <v>24</v>
      </c>
    </row>
    <row r="146" spans="1:5" x14ac:dyDescent="0.25">
      <c r="A146" s="2">
        <v>136</v>
      </c>
      <c r="B146" s="4">
        <v>170804130200</v>
      </c>
      <c r="C146" s="3">
        <v>28</v>
      </c>
      <c r="E146" s="3">
        <v>25</v>
      </c>
    </row>
    <row r="147" spans="1:5" x14ac:dyDescent="0.25">
      <c r="A147" s="2">
        <v>137</v>
      </c>
      <c r="B147" s="4">
        <v>170804130202</v>
      </c>
      <c r="C147" s="3">
        <v>30</v>
      </c>
      <c r="E147" s="3">
        <v>26</v>
      </c>
    </row>
    <row r="148" spans="1:5" x14ac:dyDescent="0.25">
      <c r="A148" s="2">
        <v>138</v>
      </c>
      <c r="B148" s="4">
        <v>170804130203</v>
      </c>
      <c r="C148" s="3">
        <v>33</v>
      </c>
      <c r="E148" s="3">
        <v>27</v>
      </c>
    </row>
    <row r="149" spans="1:5" x14ac:dyDescent="0.25">
      <c r="A149" s="2">
        <v>139</v>
      </c>
      <c r="B149" s="4">
        <v>170804130204</v>
      </c>
      <c r="C149" s="3">
        <v>29</v>
      </c>
      <c r="E149" s="3">
        <v>27</v>
      </c>
    </row>
    <row r="150" spans="1:5" x14ac:dyDescent="0.25">
      <c r="A150" s="2">
        <v>140</v>
      </c>
      <c r="B150" s="4">
        <v>170804130205</v>
      </c>
      <c r="C150" s="3">
        <v>22</v>
      </c>
      <c r="E150" s="3">
        <v>20</v>
      </c>
    </row>
    <row r="151" spans="1:5" x14ac:dyDescent="0.25">
      <c r="A151" s="2">
        <v>141</v>
      </c>
      <c r="B151" s="4">
        <v>170804130206</v>
      </c>
      <c r="C151" s="3">
        <v>23</v>
      </c>
      <c r="E151" s="3">
        <v>22</v>
      </c>
    </row>
    <row r="152" spans="1:5" x14ac:dyDescent="0.25">
      <c r="A152" s="2">
        <v>142</v>
      </c>
      <c r="B152" s="4">
        <v>170804130207</v>
      </c>
      <c r="C152" s="3">
        <v>33</v>
      </c>
      <c r="E152" s="3">
        <v>28</v>
      </c>
    </row>
    <row r="153" spans="1:5" x14ac:dyDescent="0.25">
      <c r="A153" s="2">
        <v>143</v>
      </c>
      <c r="B153" s="4">
        <v>170804130208</v>
      </c>
      <c r="C153" s="3">
        <v>31</v>
      </c>
      <c r="E153" s="3">
        <v>28</v>
      </c>
    </row>
    <row r="154" spans="1:5" x14ac:dyDescent="0.25">
      <c r="A154" s="2">
        <v>144</v>
      </c>
      <c r="B154" s="4">
        <v>170804130209</v>
      </c>
      <c r="C154" s="3">
        <v>34</v>
      </c>
      <c r="E154" s="3">
        <v>29</v>
      </c>
    </row>
    <row r="155" spans="1:5" x14ac:dyDescent="0.25">
      <c r="A155" s="2">
        <v>145</v>
      </c>
      <c r="B155" s="4">
        <v>170804130211</v>
      </c>
      <c r="C155" s="3">
        <v>34</v>
      </c>
      <c r="E155" s="3">
        <v>27</v>
      </c>
    </row>
    <row r="156" spans="1:5" x14ac:dyDescent="0.25">
      <c r="A156" s="2">
        <v>146</v>
      </c>
      <c r="B156" s="4">
        <v>170804130212</v>
      </c>
      <c r="C156" s="3">
        <v>25</v>
      </c>
      <c r="E156" s="3">
        <v>23</v>
      </c>
    </row>
    <row r="157" spans="1:5" x14ac:dyDescent="0.25">
      <c r="A157" s="2">
        <v>147</v>
      </c>
      <c r="B157" s="4">
        <v>170804130213</v>
      </c>
      <c r="C157" s="3">
        <v>22</v>
      </c>
      <c r="E157" s="3">
        <v>19</v>
      </c>
    </row>
    <row r="158" spans="1:5" x14ac:dyDescent="0.25">
      <c r="A158" s="2">
        <v>148</v>
      </c>
      <c r="B158" s="4">
        <v>170804130214</v>
      </c>
      <c r="C158" s="3">
        <v>30</v>
      </c>
      <c r="E158" s="3">
        <v>26</v>
      </c>
    </row>
    <row r="159" spans="1:5" x14ac:dyDescent="0.25">
      <c r="A159" s="2">
        <v>149</v>
      </c>
      <c r="B159" s="4">
        <v>170804130216</v>
      </c>
      <c r="C159" s="3">
        <v>27</v>
      </c>
      <c r="E159" s="3">
        <v>21</v>
      </c>
    </row>
    <row r="160" spans="1:5" x14ac:dyDescent="0.25">
      <c r="A160" s="2">
        <v>150</v>
      </c>
      <c r="B160" s="4">
        <v>170804130217</v>
      </c>
      <c r="C160" s="3">
        <v>28</v>
      </c>
      <c r="E160" s="3">
        <v>28</v>
      </c>
    </row>
    <row r="161" spans="1:5" x14ac:dyDescent="0.25">
      <c r="A161" s="2">
        <v>151</v>
      </c>
      <c r="B161" s="4">
        <v>170804130218</v>
      </c>
      <c r="C161" s="3">
        <v>32</v>
      </c>
      <c r="E161" s="3">
        <v>26</v>
      </c>
    </row>
    <row r="162" spans="1:5" x14ac:dyDescent="0.25">
      <c r="A162" s="2">
        <v>152</v>
      </c>
      <c r="B162" s="4">
        <v>170804130220</v>
      </c>
      <c r="C162" s="3">
        <v>32</v>
      </c>
      <c r="E162" s="3">
        <v>26</v>
      </c>
    </row>
    <row r="163" spans="1:5" x14ac:dyDescent="0.25">
      <c r="A163" s="2">
        <v>153</v>
      </c>
      <c r="B163" s="4">
        <v>170804130221</v>
      </c>
      <c r="C163" s="3">
        <v>34</v>
      </c>
      <c r="E163" s="3">
        <v>29</v>
      </c>
    </row>
    <row r="164" spans="1:5" x14ac:dyDescent="0.25">
      <c r="A164" s="2">
        <v>154</v>
      </c>
      <c r="B164" s="4">
        <v>170804130222</v>
      </c>
      <c r="C164" s="3">
        <v>30</v>
      </c>
      <c r="E164" s="3">
        <v>27</v>
      </c>
    </row>
    <row r="165" spans="1:5" x14ac:dyDescent="0.25">
      <c r="A165" s="2">
        <v>155</v>
      </c>
      <c r="B165" s="4">
        <v>170804130223</v>
      </c>
      <c r="C165" s="3">
        <v>32</v>
      </c>
      <c r="E165" s="3">
        <v>28</v>
      </c>
    </row>
    <row r="166" spans="1:5" x14ac:dyDescent="0.25">
      <c r="A166" s="2">
        <v>156</v>
      </c>
      <c r="B166" s="4">
        <v>170804130224</v>
      </c>
      <c r="C166" s="3">
        <v>28</v>
      </c>
      <c r="E166" s="3">
        <v>26</v>
      </c>
    </row>
    <row r="167" spans="1:5" x14ac:dyDescent="0.25">
      <c r="A167" s="2">
        <v>157</v>
      </c>
      <c r="B167" s="4">
        <v>170804130226</v>
      </c>
      <c r="C167" s="3">
        <v>22</v>
      </c>
      <c r="E167" s="3">
        <v>18</v>
      </c>
    </row>
    <row r="168" spans="1:5" x14ac:dyDescent="0.25">
      <c r="A168" s="2">
        <v>158</v>
      </c>
      <c r="B168" s="4">
        <v>170804130227</v>
      </c>
      <c r="C168" s="3">
        <v>25</v>
      </c>
      <c r="E168" s="3">
        <v>22</v>
      </c>
    </row>
    <row r="169" spans="1:5" x14ac:dyDescent="0.25">
      <c r="A169" s="2">
        <v>159</v>
      </c>
      <c r="B169" s="4">
        <v>170804130229</v>
      </c>
      <c r="C169" s="3">
        <v>34</v>
      </c>
      <c r="E169" s="3">
        <v>31</v>
      </c>
    </row>
    <row r="170" spans="1:5" x14ac:dyDescent="0.25">
      <c r="A170" s="2">
        <v>160</v>
      </c>
      <c r="B170" s="4">
        <v>170804130231</v>
      </c>
      <c r="C170" s="3">
        <v>31</v>
      </c>
      <c r="E170" s="3">
        <v>25</v>
      </c>
    </row>
    <row r="171" spans="1:5" x14ac:dyDescent="0.25">
      <c r="A171" s="2">
        <v>161</v>
      </c>
      <c r="B171" s="4">
        <v>170804130233</v>
      </c>
      <c r="C171" s="3">
        <v>30</v>
      </c>
      <c r="E171" s="3">
        <v>28</v>
      </c>
    </row>
    <row r="172" spans="1:5" x14ac:dyDescent="0.25">
      <c r="A172" s="2">
        <v>162</v>
      </c>
      <c r="B172" s="4">
        <v>170804130234</v>
      </c>
      <c r="C172" s="3">
        <v>28</v>
      </c>
      <c r="E172" s="3">
        <v>25</v>
      </c>
    </row>
    <row r="173" spans="1:5" x14ac:dyDescent="0.25">
      <c r="A173" s="2">
        <v>163</v>
      </c>
      <c r="B173" s="4">
        <v>170804130241</v>
      </c>
      <c r="C173" s="3">
        <v>25</v>
      </c>
      <c r="E173" s="3">
        <v>18</v>
      </c>
    </row>
    <row r="174" spans="1:5" x14ac:dyDescent="0.25">
      <c r="A174" s="2">
        <v>164</v>
      </c>
      <c r="B174" s="4">
        <v>170804130242</v>
      </c>
      <c r="C174" s="3">
        <v>33</v>
      </c>
      <c r="E174" s="3">
        <v>26</v>
      </c>
    </row>
    <row r="175" spans="1:5" x14ac:dyDescent="0.25">
      <c r="A175" s="2">
        <v>165</v>
      </c>
      <c r="B175" s="4">
        <v>170804130243</v>
      </c>
      <c r="C175" s="3">
        <v>21</v>
      </c>
      <c r="E175" s="3">
        <v>19</v>
      </c>
    </row>
    <row r="176" spans="1:5" x14ac:dyDescent="0.25">
      <c r="A176" s="2">
        <v>166</v>
      </c>
      <c r="B176" s="4">
        <v>170804130244</v>
      </c>
      <c r="C176" s="3">
        <v>26</v>
      </c>
      <c r="E176" s="3">
        <v>25</v>
      </c>
    </row>
    <row r="177" spans="1:5" x14ac:dyDescent="0.25">
      <c r="A177" s="2">
        <v>167</v>
      </c>
      <c r="B177" s="4">
        <v>170804130245</v>
      </c>
      <c r="C177" s="3">
        <v>29</v>
      </c>
      <c r="E177" s="3">
        <v>25</v>
      </c>
    </row>
    <row r="178" spans="1:5" x14ac:dyDescent="0.25">
      <c r="A178" s="2">
        <v>168</v>
      </c>
      <c r="B178" s="4">
        <v>170804130246</v>
      </c>
      <c r="C178" s="3">
        <v>21</v>
      </c>
      <c r="E178" s="3">
        <v>19</v>
      </c>
    </row>
    <row r="179" spans="1:5" x14ac:dyDescent="0.25">
      <c r="A179" s="2">
        <v>169</v>
      </c>
      <c r="B179" s="4">
        <v>170804130247</v>
      </c>
      <c r="C179" s="3">
        <v>22</v>
      </c>
      <c r="E179" s="3">
        <v>19</v>
      </c>
    </row>
    <row r="180" spans="1:5" x14ac:dyDescent="0.25">
      <c r="A180" s="2">
        <v>170</v>
      </c>
      <c r="B180" s="4">
        <v>170804130248</v>
      </c>
      <c r="C180" s="3">
        <v>33</v>
      </c>
      <c r="E180" s="3">
        <v>22</v>
      </c>
    </row>
    <row r="181" spans="1:5" x14ac:dyDescent="0.25">
      <c r="A181" s="2">
        <v>171</v>
      </c>
      <c r="B181" s="4">
        <v>170804130249</v>
      </c>
      <c r="C181" s="3">
        <v>29</v>
      </c>
      <c r="E181" s="3">
        <v>23</v>
      </c>
    </row>
    <row r="182" spans="1:5" x14ac:dyDescent="0.25">
      <c r="A182" s="2">
        <v>172</v>
      </c>
      <c r="B182" s="4">
        <v>170804130250</v>
      </c>
      <c r="C182" s="3">
        <v>22</v>
      </c>
      <c r="E182" s="3">
        <v>14</v>
      </c>
    </row>
    <row r="183" spans="1:5" x14ac:dyDescent="0.25">
      <c r="A183" s="2">
        <v>173</v>
      </c>
      <c r="B183" s="4">
        <v>170804130251</v>
      </c>
      <c r="C183" s="3">
        <v>25</v>
      </c>
      <c r="E183" s="3">
        <v>21</v>
      </c>
    </row>
    <row r="184" spans="1:5" x14ac:dyDescent="0.25">
      <c r="A184" s="2">
        <v>174</v>
      </c>
      <c r="B184" s="4">
        <v>170804130253</v>
      </c>
      <c r="C184" s="3">
        <v>27</v>
      </c>
      <c r="E184" s="3">
        <v>20</v>
      </c>
    </row>
    <row r="185" spans="1:5" x14ac:dyDescent="0.25">
      <c r="A185" s="2">
        <v>175</v>
      </c>
      <c r="B185" s="4">
        <v>170804130254</v>
      </c>
      <c r="C185" s="3">
        <v>28</v>
      </c>
      <c r="E185" s="3">
        <v>24</v>
      </c>
    </row>
    <row r="186" spans="1:5" x14ac:dyDescent="0.25">
      <c r="A186" s="2">
        <v>176</v>
      </c>
      <c r="B186" s="4">
        <v>170804130255</v>
      </c>
      <c r="C186" s="3">
        <v>32</v>
      </c>
      <c r="E186" s="3">
        <v>28</v>
      </c>
    </row>
    <row r="187" spans="1:5" x14ac:dyDescent="0.25">
      <c r="A187" s="2">
        <v>177</v>
      </c>
      <c r="B187" s="4">
        <v>170804130256</v>
      </c>
      <c r="C187" s="3">
        <v>32</v>
      </c>
      <c r="E187" s="3">
        <v>26</v>
      </c>
    </row>
    <row r="188" spans="1:5" x14ac:dyDescent="0.25">
      <c r="A188" s="2">
        <v>178</v>
      </c>
      <c r="B188" s="4">
        <v>170804130257</v>
      </c>
      <c r="C188" s="3">
        <v>22</v>
      </c>
      <c r="E188" s="3">
        <v>12</v>
      </c>
    </row>
    <row r="189" spans="1:5" x14ac:dyDescent="0.25">
      <c r="A189" s="2">
        <v>179</v>
      </c>
      <c r="B189" s="4">
        <v>170804130258</v>
      </c>
      <c r="C189" s="3">
        <v>32</v>
      </c>
      <c r="E189" s="3">
        <v>27</v>
      </c>
    </row>
    <row r="190" spans="1:5" x14ac:dyDescent="0.25">
      <c r="A190" s="2">
        <v>180</v>
      </c>
      <c r="B190" s="4">
        <v>170804130259</v>
      </c>
      <c r="C190" s="3">
        <v>28</v>
      </c>
      <c r="E190" s="3">
        <v>14</v>
      </c>
    </row>
    <row r="191" spans="1:5" x14ac:dyDescent="0.25">
      <c r="A191" s="2">
        <v>181</v>
      </c>
      <c r="B191" s="4">
        <v>170804130260</v>
      </c>
      <c r="C191" s="3">
        <v>26</v>
      </c>
      <c r="E191" s="3">
        <v>24</v>
      </c>
    </row>
    <row r="192" spans="1:5" x14ac:dyDescent="0.25">
      <c r="A192" s="2">
        <v>182</v>
      </c>
      <c r="B192" s="4">
        <v>170804130262</v>
      </c>
      <c r="C192" s="3">
        <v>24</v>
      </c>
      <c r="E192" s="3">
        <v>25</v>
      </c>
    </row>
    <row r="193" spans="1:5" x14ac:dyDescent="0.25">
      <c r="A193" s="2">
        <v>183</v>
      </c>
      <c r="B193" s="4">
        <v>170804130263</v>
      </c>
      <c r="C193" s="3">
        <v>28</v>
      </c>
      <c r="E193" s="3">
        <v>19</v>
      </c>
    </row>
    <row r="194" spans="1:5" x14ac:dyDescent="0.25">
      <c r="A194" s="2">
        <v>184</v>
      </c>
      <c r="B194" s="4">
        <v>170804130264</v>
      </c>
      <c r="C194" s="3">
        <v>27</v>
      </c>
      <c r="E194" s="3">
        <v>24</v>
      </c>
    </row>
    <row r="195" spans="1:5" x14ac:dyDescent="0.25">
      <c r="A195" s="2">
        <v>185</v>
      </c>
      <c r="B195" s="4">
        <v>170804130265</v>
      </c>
      <c r="C195" s="3">
        <v>25</v>
      </c>
      <c r="E195" s="3">
        <v>19</v>
      </c>
    </row>
    <row r="196" spans="1:5" x14ac:dyDescent="0.25">
      <c r="A196" s="2">
        <v>186</v>
      </c>
      <c r="B196" s="4">
        <v>170804130266</v>
      </c>
      <c r="C196" s="3">
        <v>29</v>
      </c>
      <c r="E196" s="3">
        <v>18</v>
      </c>
    </row>
    <row r="197" spans="1:5" x14ac:dyDescent="0.25">
      <c r="A197" s="2">
        <v>187</v>
      </c>
      <c r="B197" s="4">
        <v>170804130267</v>
      </c>
      <c r="C197" s="3">
        <v>28</v>
      </c>
      <c r="E197" s="3">
        <v>26</v>
      </c>
    </row>
    <row r="198" spans="1:5" x14ac:dyDescent="0.25">
      <c r="A198" s="2">
        <v>188</v>
      </c>
      <c r="B198" s="4">
        <v>170804130269</v>
      </c>
      <c r="C198" s="3">
        <v>28</v>
      </c>
      <c r="E198" s="3">
        <v>26</v>
      </c>
    </row>
    <row r="199" spans="1:5" x14ac:dyDescent="0.25">
      <c r="A199" s="2">
        <v>189</v>
      </c>
      <c r="B199" s="4">
        <v>170804130270</v>
      </c>
      <c r="C199" s="3">
        <v>26</v>
      </c>
      <c r="E199" s="3">
        <v>24</v>
      </c>
    </row>
    <row r="200" spans="1:5" x14ac:dyDescent="0.25">
      <c r="A200" s="2">
        <v>190</v>
      </c>
      <c r="B200" s="4">
        <v>170804130271</v>
      </c>
      <c r="C200" s="3">
        <v>33</v>
      </c>
      <c r="E200" s="3">
        <v>30</v>
      </c>
    </row>
    <row r="201" spans="1:5" x14ac:dyDescent="0.25">
      <c r="A201" s="2">
        <v>191</v>
      </c>
      <c r="B201" s="4">
        <v>170804130272</v>
      </c>
      <c r="C201" s="3">
        <v>29</v>
      </c>
      <c r="E201" s="3">
        <v>18</v>
      </c>
    </row>
    <row r="202" spans="1:5" x14ac:dyDescent="0.25">
      <c r="A202" s="2">
        <v>192</v>
      </c>
      <c r="B202" s="4">
        <v>170804130273</v>
      </c>
      <c r="C202" s="3">
        <v>32</v>
      </c>
      <c r="E202" s="3">
        <v>26</v>
      </c>
    </row>
    <row r="203" spans="1:5" x14ac:dyDescent="0.25">
      <c r="A203" s="2">
        <v>193</v>
      </c>
      <c r="B203" s="4">
        <v>170804130274</v>
      </c>
      <c r="C203" s="3">
        <v>22</v>
      </c>
      <c r="E203" s="3">
        <v>20</v>
      </c>
    </row>
    <row r="204" spans="1:5" x14ac:dyDescent="0.25">
      <c r="A204" s="2">
        <v>194</v>
      </c>
      <c r="B204" s="4">
        <v>170804130275</v>
      </c>
      <c r="C204" s="3">
        <v>27</v>
      </c>
      <c r="E204" s="3">
        <v>20</v>
      </c>
    </row>
    <row r="205" spans="1:5" x14ac:dyDescent="0.25">
      <c r="A205" s="2">
        <v>195</v>
      </c>
      <c r="B205" s="4">
        <v>170804130276</v>
      </c>
      <c r="C205" s="3">
        <v>30</v>
      </c>
      <c r="E205" s="3">
        <v>24</v>
      </c>
    </row>
    <row r="206" spans="1:5" x14ac:dyDescent="0.25">
      <c r="A206" s="2">
        <v>196</v>
      </c>
      <c r="B206" s="4">
        <v>170804130279</v>
      </c>
      <c r="C206" s="3">
        <v>21</v>
      </c>
      <c r="E206" s="3">
        <v>18</v>
      </c>
    </row>
    <row r="207" spans="1:5" x14ac:dyDescent="0.25">
      <c r="A207" s="2">
        <v>197</v>
      </c>
      <c r="B207" s="4">
        <v>170804130280</v>
      </c>
      <c r="C207" s="3">
        <v>31</v>
      </c>
      <c r="E207" s="3">
        <v>28</v>
      </c>
    </row>
    <row r="208" spans="1:5" x14ac:dyDescent="0.25">
      <c r="A208" s="2">
        <v>198</v>
      </c>
      <c r="B208" s="4">
        <v>170804130281</v>
      </c>
      <c r="C208" s="3">
        <v>28</v>
      </c>
      <c r="E208" s="3">
        <v>28</v>
      </c>
    </row>
    <row r="209" spans="1:5" x14ac:dyDescent="0.25">
      <c r="A209" s="2">
        <v>199</v>
      </c>
      <c r="B209" s="4">
        <v>170804130283</v>
      </c>
      <c r="C209" s="3">
        <v>34</v>
      </c>
      <c r="E209" s="3">
        <v>30</v>
      </c>
    </row>
    <row r="210" spans="1:5" x14ac:dyDescent="0.25">
      <c r="A210" s="2">
        <v>200</v>
      </c>
      <c r="B210" s="4">
        <v>170804130284</v>
      </c>
      <c r="C210" s="3">
        <v>30</v>
      </c>
      <c r="E210" s="3">
        <v>26</v>
      </c>
    </row>
    <row r="211" spans="1:5" x14ac:dyDescent="0.25">
      <c r="A211" s="2">
        <v>201</v>
      </c>
      <c r="B211" s="4">
        <v>170804130285</v>
      </c>
      <c r="C211" s="3">
        <v>32</v>
      </c>
      <c r="E211" s="3">
        <v>29</v>
      </c>
    </row>
    <row r="212" spans="1:5" x14ac:dyDescent="0.25">
      <c r="A212" s="2">
        <v>202</v>
      </c>
      <c r="B212" s="4">
        <v>170804130286</v>
      </c>
      <c r="C212" s="3">
        <v>29</v>
      </c>
      <c r="E212" s="3">
        <v>25</v>
      </c>
    </row>
    <row r="213" spans="1:5" x14ac:dyDescent="0.25">
      <c r="A213" s="2">
        <v>203</v>
      </c>
      <c r="B213" s="4">
        <v>170804130287</v>
      </c>
      <c r="C213" s="3">
        <v>28</v>
      </c>
      <c r="E213" s="3">
        <v>28</v>
      </c>
    </row>
    <row r="214" spans="1:5" x14ac:dyDescent="0.25">
      <c r="A214" s="2">
        <v>204</v>
      </c>
      <c r="B214" s="4">
        <v>170804130288</v>
      </c>
      <c r="C214" s="3">
        <v>28</v>
      </c>
      <c r="E214" s="3">
        <v>26</v>
      </c>
    </row>
    <row r="215" spans="1:5" x14ac:dyDescent="0.25">
      <c r="A215" s="2">
        <v>205</v>
      </c>
      <c r="B215" s="4">
        <v>170804130289</v>
      </c>
      <c r="C215" s="3">
        <v>22</v>
      </c>
      <c r="E215" s="3">
        <v>18</v>
      </c>
    </row>
    <row r="216" spans="1:5" x14ac:dyDescent="0.25">
      <c r="A216" s="2">
        <v>206</v>
      </c>
      <c r="B216" s="4">
        <v>170804130291</v>
      </c>
      <c r="C216" s="3">
        <v>30</v>
      </c>
      <c r="E216" s="3">
        <v>26</v>
      </c>
    </row>
    <row r="217" spans="1:5" x14ac:dyDescent="0.25">
      <c r="A217" s="2">
        <v>207</v>
      </c>
      <c r="B217" s="4">
        <v>170804130292</v>
      </c>
      <c r="C217" s="3">
        <v>30</v>
      </c>
      <c r="E217" s="3">
        <v>25</v>
      </c>
    </row>
    <row r="218" spans="1:5" x14ac:dyDescent="0.25">
      <c r="A218" s="2">
        <v>208</v>
      </c>
      <c r="B218" s="4">
        <v>170804130293</v>
      </c>
      <c r="C218" s="3">
        <v>27</v>
      </c>
      <c r="E218" s="3">
        <v>25</v>
      </c>
    </row>
    <row r="219" spans="1:5" x14ac:dyDescent="0.25">
      <c r="A219" s="2">
        <v>209</v>
      </c>
      <c r="B219" s="4">
        <v>170804130294</v>
      </c>
      <c r="C219" s="3">
        <v>20</v>
      </c>
      <c r="E219" s="3">
        <v>12</v>
      </c>
    </row>
    <row r="220" spans="1:5" x14ac:dyDescent="0.25">
      <c r="A220" s="2">
        <v>210</v>
      </c>
      <c r="B220" s="4">
        <v>170804130295</v>
      </c>
      <c r="C220" s="3">
        <v>29</v>
      </c>
      <c r="E220" s="3">
        <v>24</v>
      </c>
    </row>
    <row r="221" spans="1:5" x14ac:dyDescent="0.25">
      <c r="A221" s="2">
        <v>211</v>
      </c>
      <c r="B221" s="4">
        <v>170804130296</v>
      </c>
      <c r="C221" s="3">
        <v>22</v>
      </c>
      <c r="E221" s="3">
        <v>18</v>
      </c>
    </row>
    <row r="222" spans="1:5" x14ac:dyDescent="0.25">
      <c r="A222" s="2">
        <v>212</v>
      </c>
      <c r="B222" s="4">
        <v>170804130297</v>
      </c>
      <c r="C222" s="3">
        <v>31</v>
      </c>
      <c r="E222" s="3">
        <v>26</v>
      </c>
    </row>
    <row r="223" spans="1:5" x14ac:dyDescent="0.25">
      <c r="A223" s="2">
        <v>213</v>
      </c>
      <c r="B223" s="4">
        <v>170804130298</v>
      </c>
      <c r="C223" s="3">
        <v>22</v>
      </c>
      <c r="E223" s="3">
        <v>19</v>
      </c>
    </row>
    <row r="224" spans="1:5" x14ac:dyDescent="0.25">
      <c r="A224" s="2">
        <v>214</v>
      </c>
      <c r="B224" s="4">
        <v>170804130299</v>
      </c>
      <c r="C224" s="3">
        <v>28</v>
      </c>
      <c r="E224" s="3">
        <v>26</v>
      </c>
    </row>
    <row r="225" spans="1:5" x14ac:dyDescent="0.25">
      <c r="A225" s="2">
        <v>215</v>
      </c>
      <c r="B225" s="4">
        <v>170804130300</v>
      </c>
      <c r="C225" s="3">
        <v>33</v>
      </c>
      <c r="E225" s="3">
        <v>28</v>
      </c>
    </row>
    <row r="226" spans="1:5" x14ac:dyDescent="0.25">
      <c r="A226" s="2">
        <v>216</v>
      </c>
      <c r="B226" s="4">
        <v>170804130302</v>
      </c>
      <c r="C226" s="3">
        <v>28</v>
      </c>
      <c r="E226" s="3">
        <v>26</v>
      </c>
    </row>
    <row r="227" spans="1:5" x14ac:dyDescent="0.25">
      <c r="A227" s="2">
        <v>217</v>
      </c>
      <c r="B227" s="4">
        <v>170804130303</v>
      </c>
      <c r="C227" s="3">
        <v>28</v>
      </c>
      <c r="E227" s="3">
        <v>21</v>
      </c>
    </row>
    <row r="228" spans="1:5" x14ac:dyDescent="0.25">
      <c r="A228" s="2">
        <v>218</v>
      </c>
      <c r="B228" s="4">
        <v>170804130304</v>
      </c>
      <c r="C228" s="3">
        <v>28</v>
      </c>
      <c r="E228" s="3">
        <v>24</v>
      </c>
    </row>
    <row r="229" spans="1:5" x14ac:dyDescent="0.25">
      <c r="A229" s="2">
        <v>219</v>
      </c>
      <c r="B229" s="4">
        <v>170804130306</v>
      </c>
      <c r="C229" s="3">
        <v>33</v>
      </c>
      <c r="E229" s="3">
        <v>28</v>
      </c>
    </row>
    <row r="230" spans="1:5" x14ac:dyDescent="0.25">
      <c r="A230" s="2">
        <v>220</v>
      </c>
      <c r="B230" s="4">
        <v>170804130307</v>
      </c>
      <c r="C230" s="3">
        <v>32</v>
      </c>
      <c r="E230" s="3">
        <v>29</v>
      </c>
    </row>
    <row r="231" spans="1:5" x14ac:dyDescent="0.25">
      <c r="A231" s="2">
        <v>221</v>
      </c>
      <c r="B231" s="4">
        <v>170804130308</v>
      </c>
      <c r="C231" s="3">
        <v>29</v>
      </c>
      <c r="E231" s="3">
        <v>26</v>
      </c>
    </row>
    <row r="232" spans="1:5" x14ac:dyDescent="0.25">
      <c r="A232" s="2">
        <v>222</v>
      </c>
      <c r="B232" s="4">
        <v>170804130309</v>
      </c>
      <c r="C232" s="3">
        <v>27</v>
      </c>
      <c r="E232" s="3">
        <v>24</v>
      </c>
    </row>
    <row r="233" spans="1:5" x14ac:dyDescent="0.25">
      <c r="A233" s="2">
        <v>223</v>
      </c>
      <c r="B233" s="4">
        <v>170804130310</v>
      </c>
      <c r="C233" s="3">
        <v>30</v>
      </c>
      <c r="E233" s="3">
        <v>24</v>
      </c>
    </row>
    <row r="234" spans="1:5" x14ac:dyDescent="0.25">
      <c r="A234" s="2">
        <v>224</v>
      </c>
      <c r="B234" s="4">
        <v>170804130311</v>
      </c>
      <c r="C234" s="3">
        <v>32</v>
      </c>
      <c r="E234" s="3">
        <v>28</v>
      </c>
    </row>
    <row r="235" spans="1:5" x14ac:dyDescent="0.25">
      <c r="A235" s="2">
        <v>225</v>
      </c>
      <c r="B235" s="4">
        <v>170804130312</v>
      </c>
      <c r="C235" s="3">
        <v>28</v>
      </c>
      <c r="E235" s="3">
        <v>21</v>
      </c>
    </row>
    <row r="236" spans="1:5" x14ac:dyDescent="0.25">
      <c r="A236" s="2">
        <v>226</v>
      </c>
      <c r="B236" s="4">
        <v>170804130314</v>
      </c>
      <c r="C236" s="3">
        <v>31</v>
      </c>
      <c r="E236" s="3">
        <v>28</v>
      </c>
    </row>
    <row r="237" spans="1:5" x14ac:dyDescent="0.25">
      <c r="A237" s="2">
        <v>227</v>
      </c>
      <c r="B237" s="4">
        <v>170804130315</v>
      </c>
      <c r="C237" s="3">
        <v>33</v>
      </c>
      <c r="E237" s="3">
        <v>23</v>
      </c>
    </row>
    <row r="238" spans="1:5" x14ac:dyDescent="0.25">
      <c r="A238" s="2">
        <v>228</v>
      </c>
      <c r="B238" s="4">
        <v>170804130317</v>
      </c>
      <c r="C238" s="3">
        <v>26</v>
      </c>
      <c r="E238" s="3">
        <v>19</v>
      </c>
    </row>
    <row r="239" spans="1:5" x14ac:dyDescent="0.25">
      <c r="A239" s="2">
        <v>229</v>
      </c>
      <c r="B239" s="4">
        <v>170804130318</v>
      </c>
      <c r="C239" s="3">
        <v>25</v>
      </c>
      <c r="E239" s="3">
        <v>21</v>
      </c>
    </row>
    <row r="240" spans="1:5" x14ac:dyDescent="0.25">
      <c r="A240" s="2">
        <v>230</v>
      </c>
      <c r="B240" s="4">
        <v>170804130319</v>
      </c>
      <c r="C240" s="3">
        <v>29</v>
      </c>
      <c r="E240" s="3">
        <v>27</v>
      </c>
    </row>
    <row r="241" spans="1:5" x14ac:dyDescent="0.25">
      <c r="A241" s="2">
        <v>231</v>
      </c>
      <c r="B241" s="4">
        <v>170804130320</v>
      </c>
      <c r="C241" s="3">
        <v>28</v>
      </c>
      <c r="E241" s="3">
        <v>28</v>
      </c>
    </row>
    <row r="242" spans="1:5" x14ac:dyDescent="0.25">
      <c r="A242" s="2">
        <v>232</v>
      </c>
      <c r="B242" s="4">
        <v>170804130322</v>
      </c>
      <c r="C242" s="3">
        <v>32</v>
      </c>
      <c r="E242" s="3">
        <v>29</v>
      </c>
    </row>
    <row r="243" spans="1:5" x14ac:dyDescent="0.25">
      <c r="A243" s="2">
        <v>233</v>
      </c>
      <c r="B243" s="4">
        <v>170804130323</v>
      </c>
      <c r="C243" s="3">
        <v>20</v>
      </c>
      <c r="E243" s="3">
        <v>18</v>
      </c>
    </row>
    <row r="244" spans="1:5" x14ac:dyDescent="0.25">
      <c r="A244" s="2">
        <v>234</v>
      </c>
      <c r="B244" s="4">
        <v>170804130324</v>
      </c>
      <c r="C244" s="3">
        <v>32</v>
      </c>
      <c r="E244" s="3">
        <v>28</v>
      </c>
    </row>
    <row r="245" spans="1:5" x14ac:dyDescent="0.25">
      <c r="A245" s="2">
        <v>235</v>
      </c>
      <c r="B245" s="4">
        <v>170804130325</v>
      </c>
      <c r="C245" s="3">
        <v>25</v>
      </c>
      <c r="E245" s="3">
        <v>22</v>
      </c>
    </row>
    <row r="246" spans="1:5" x14ac:dyDescent="0.25">
      <c r="A246" s="2">
        <v>236</v>
      </c>
      <c r="B246" s="4">
        <v>170804130326</v>
      </c>
      <c r="C246" s="3">
        <v>23</v>
      </c>
      <c r="E246" s="3">
        <v>22</v>
      </c>
    </row>
    <row r="247" spans="1:5" x14ac:dyDescent="0.25">
      <c r="A247" s="2">
        <v>237</v>
      </c>
      <c r="B247" s="4">
        <v>170804130327</v>
      </c>
      <c r="C247" s="3">
        <v>28</v>
      </c>
      <c r="E247" s="3">
        <v>26</v>
      </c>
    </row>
    <row r="248" spans="1:5" x14ac:dyDescent="0.25">
      <c r="A248" s="2">
        <v>238</v>
      </c>
      <c r="B248" s="4">
        <v>170804130328</v>
      </c>
      <c r="C248" s="3">
        <v>28</v>
      </c>
      <c r="E248" s="3">
        <v>18</v>
      </c>
    </row>
    <row r="249" spans="1:5" x14ac:dyDescent="0.25">
      <c r="A249" s="2">
        <v>239</v>
      </c>
      <c r="B249" s="4">
        <v>170804130329</v>
      </c>
      <c r="C249" s="3">
        <v>29</v>
      </c>
      <c r="E249" s="3">
        <v>23</v>
      </c>
    </row>
    <row r="250" spans="1:5" x14ac:dyDescent="0.25">
      <c r="A250" s="2">
        <v>240</v>
      </c>
      <c r="B250" s="4">
        <v>170804130330</v>
      </c>
      <c r="C250" s="3">
        <v>26</v>
      </c>
      <c r="E250" s="3">
        <v>25</v>
      </c>
    </row>
    <row r="251" spans="1:5" x14ac:dyDescent="0.25">
      <c r="A251" s="2">
        <v>241</v>
      </c>
      <c r="B251" s="4">
        <v>170804130331</v>
      </c>
      <c r="C251" s="3">
        <v>30</v>
      </c>
      <c r="E251" s="3">
        <v>28</v>
      </c>
    </row>
    <row r="252" spans="1:5" x14ac:dyDescent="0.25">
      <c r="A252" s="2">
        <v>242</v>
      </c>
      <c r="B252" s="4">
        <v>170804130332</v>
      </c>
      <c r="C252" s="3">
        <v>20</v>
      </c>
      <c r="E252" s="3">
        <v>12</v>
      </c>
    </row>
    <row r="253" spans="1:5" x14ac:dyDescent="0.25">
      <c r="A253" s="2">
        <v>243</v>
      </c>
      <c r="B253" s="4">
        <v>170804130333</v>
      </c>
      <c r="C253" s="3">
        <v>27</v>
      </c>
      <c r="E253" s="3">
        <v>23</v>
      </c>
    </row>
    <row r="254" spans="1:5" x14ac:dyDescent="0.25">
      <c r="A254" s="2">
        <v>244</v>
      </c>
      <c r="B254" s="4">
        <v>170804130334</v>
      </c>
      <c r="C254" s="3">
        <v>30</v>
      </c>
      <c r="E254" s="3">
        <v>24</v>
      </c>
    </row>
    <row r="255" spans="1:5" x14ac:dyDescent="0.25">
      <c r="A255" s="2">
        <v>245</v>
      </c>
      <c r="B255" s="4">
        <v>170804130336</v>
      </c>
      <c r="C255" s="3">
        <v>27</v>
      </c>
      <c r="E255" s="3">
        <v>24</v>
      </c>
    </row>
    <row r="256" spans="1:5" x14ac:dyDescent="0.25">
      <c r="A256" s="2">
        <v>246</v>
      </c>
      <c r="B256" s="4">
        <v>170804130337</v>
      </c>
      <c r="C256" s="3">
        <v>28</v>
      </c>
      <c r="E256" s="3">
        <v>23</v>
      </c>
    </row>
    <row r="257" spans="1:5" x14ac:dyDescent="0.25">
      <c r="A257" s="2">
        <v>247</v>
      </c>
      <c r="B257" s="4">
        <v>170804130338</v>
      </c>
      <c r="C257" s="3">
        <v>34</v>
      </c>
      <c r="E257" s="3">
        <v>25</v>
      </c>
    </row>
    <row r="258" spans="1:5" x14ac:dyDescent="0.25">
      <c r="A258" s="2">
        <v>248</v>
      </c>
      <c r="B258" s="4">
        <v>170804130339</v>
      </c>
      <c r="C258" s="3">
        <v>30</v>
      </c>
      <c r="E258" s="3">
        <v>29</v>
      </c>
    </row>
    <row r="259" spans="1:5" x14ac:dyDescent="0.25">
      <c r="A259" s="2">
        <v>249</v>
      </c>
      <c r="B259" s="4">
        <v>170804130340</v>
      </c>
      <c r="C259" s="3">
        <v>23</v>
      </c>
      <c r="E259" s="3">
        <v>18</v>
      </c>
    </row>
    <row r="260" spans="1:5" x14ac:dyDescent="0.25">
      <c r="A260" s="2">
        <v>250</v>
      </c>
      <c r="B260" s="4">
        <v>170804130341</v>
      </c>
      <c r="C260" s="3">
        <v>28</v>
      </c>
      <c r="E260" s="3">
        <v>26</v>
      </c>
    </row>
    <row r="261" spans="1:5" x14ac:dyDescent="0.25">
      <c r="A261" s="2">
        <v>251</v>
      </c>
      <c r="B261" s="4">
        <v>170804130342</v>
      </c>
      <c r="C261" s="3">
        <v>30</v>
      </c>
      <c r="E261" s="3">
        <v>25</v>
      </c>
    </row>
    <row r="262" spans="1:5" x14ac:dyDescent="0.25">
      <c r="A262" s="2">
        <v>252</v>
      </c>
      <c r="B262" s="4">
        <v>170804130343</v>
      </c>
      <c r="C262" s="3">
        <v>32</v>
      </c>
      <c r="E262" s="3">
        <v>28</v>
      </c>
    </row>
    <row r="263" spans="1:5" x14ac:dyDescent="0.25">
      <c r="A263" s="2">
        <v>253</v>
      </c>
      <c r="B263" s="4">
        <v>170804130344</v>
      </c>
      <c r="C263" s="3">
        <v>25</v>
      </c>
      <c r="E263" s="3">
        <v>18</v>
      </c>
    </row>
    <row r="264" spans="1:5" x14ac:dyDescent="0.25">
      <c r="A264" s="2">
        <v>254</v>
      </c>
      <c r="B264" s="4">
        <v>170804130345</v>
      </c>
      <c r="C264" s="3">
        <v>21</v>
      </c>
      <c r="E264" s="3">
        <v>16</v>
      </c>
    </row>
    <row r="265" spans="1:5" x14ac:dyDescent="0.25">
      <c r="A265" s="2">
        <v>255</v>
      </c>
      <c r="B265" s="4">
        <v>170804130346</v>
      </c>
      <c r="C265" s="3">
        <v>26</v>
      </c>
      <c r="E265" s="3">
        <v>24</v>
      </c>
    </row>
    <row r="266" spans="1:5" x14ac:dyDescent="0.25">
      <c r="A266" s="2">
        <v>256</v>
      </c>
      <c r="B266" s="4">
        <v>170804130347</v>
      </c>
      <c r="C266" s="3">
        <v>28</v>
      </c>
      <c r="E266" s="3">
        <v>26</v>
      </c>
    </row>
    <row r="267" spans="1:5" x14ac:dyDescent="0.25">
      <c r="A267" s="2">
        <v>257</v>
      </c>
      <c r="B267" s="4">
        <v>170804130348</v>
      </c>
      <c r="C267" s="3">
        <v>31</v>
      </c>
      <c r="E267" s="3">
        <v>23</v>
      </c>
    </row>
    <row r="268" spans="1:5" x14ac:dyDescent="0.25">
      <c r="A268" s="2">
        <v>258</v>
      </c>
      <c r="B268" s="4">
        <v>170804130349</v>
      </c>
      <c r="C268" s="3">
        <v>34</v>
      </c>
      <c r="E268" s="3">
        <v>30</v>
      </c>
    </row>
    <row r="269" spans="1:5" x14ac:dyDescent="0.25">
      <c r="A269" s="2">
        <v>259</v>
      </c>
      <c r="B269" s="4">
        <v>170804130350</v>
      </c>
      <c r="C269" s="3">
        <v>32</v>
      </c>
      <c r="E269" s="3">
        <v>25</v>
      </c>
    </row>
    <row r="270" spans="1:5" x14ac:dyDescent="0.25">
      <c r="A270" s="2">
        <v>260</v>
      </c>
      <c r="B270" s="4">
        <v>170804130351</v>
      </c>
      <c r="C270" s="3">
        <v>30</v>
      </c>
      <c r="E270" s="3">
        <v>28</v>
      </c>
    </row>
    <row r="271" spans="1:5" x14ac:dyDescent="0.25">
      <c r="A271" s="2">
        <v>261</v>
      </c>
      <c r="B271" s="4">
        <v>170804130353</v>
      </c>
      <c r="C271" s="3">
        <v>27</v>
      </c>
      <c r="E271" s="3">
        <v>25</v>
      </c>
    </row>
    <row r="272" spans="1:5" x14ac:dyDescent="0.25">
      <c r="A272" s="2">
        <v>262</v>
      </c>
      <c r="B272" s="4">
        <v>170804130354</v>
      </c>
      <c r="C272" s="3">
        <v>25</v>
      </c>
      <c r="E272" s="3">
        <v>22</v>
      </c>
    </row>
    <row r="273" spans="1:7" x14ac:dyDescent="0.25">
      <c r="A273" s="2">
        <v>263</v>
      </c>
      <c r="B273" s="4">
        <v>170804130356</v>
      </c>
      <c r="C273" s="3">
        <v>31</v>
      </c>
      <c r="E273" s="3">
        <v>29</v>
      </c>
    </row>
    <row r="274" spans="1:7" x14ac:dyDescent="0.25">
      <c r="A274" s="2">
        <v>264</v>
      </c>
      <c r="B274" s="4">
        <v>170804130357</v>
      </c>
      <c r="C274" s="3">
        <v>29</v>
      </c>
      <c r="E274" s="3">
        <v>26</v>
      </c>
    </row>
    <row r="275" spans="1:7" x14ac:dyDescent="0.25">
      <c r="A275" s="2">
        <v>265</v>
      </c>
      <c r="B275" s="4">
        <v>170804130358</v>
      </c>
      <c r="C275" s="3">
        <v>28</v>
      </c>
      <c r="E275" s="3">
        <v>25</v>
      </c>
    </row>
    <row r="276" spans="1:7" x14ac:dyDescent="0.25">
      <c r="A276" s="2">
        <v>266</v>
      </c>
      <c r="B276" s="4">
        <v>170804130359</v>
      </c>
      <c r="C276" s="3">
        <v>31</v>
      </c>
      <c r="E276" s="3">
        <v>28</v>
      </c>
    </row>
    <row r="277" spans="1:7" x14ac:dyDescent="0.25">
      <c r="A277" s="2">
        <v>267</v>
      </c>
      <c r="B277" s="4">
        <v>170804130360</v>
      </c>
      <c r="C277" s="3">
        <v>32</v>
      </c>
      <c r="E277" s="3">
        <v>30</v>
      </c>
    </row>
    <row r="278" spans="1:7" x14ac:dyDescent="0.25">
      <c r="A278" s="2">
        <v>268</v>
      </c>
      <c r="B278" s="4">
        <v>170804130361</v>
      </c>
      <c r="C278" s="3">
        <v>27</v>
      </c>
      <c r="E278" s="3">
        <v>22</v>
      </c>
    </row>
    <row r="279" spans="1:7" x14ac:dyDescent="0.25">
      <c r="A279" s="2">
        <v>269</v>
      </c>
      <c r="B279" s="4">
        <v>170804130362</v>
      </c>
      <c r="C279" s="3">
        <v>34</v>
      </c>
      <c r="E279" s="3">
        <v>29</v>
      </c>
    </row>
    <row r="280" spans="1:7" x14ac:dyDescent="0.25">
      <c r="A280" s="2">
        <v>270</v>
      </c>
      <c r="B280" s="4">
        <v>170804130363</v>
      </c>
      <c r="C280" s="3">
        <v>25</v>
      </c>
      <c r="E280" s="3">
        <v>22</v>
      </c>
    </row>
    <row r="281" spans="1:7" x14ac:dyDescent="0.25">
      <c r="A281" s="2">
        <v>271</v>
      </c>
      <c r="B281" s="4">
        <v>170804130364</v>
      </c>
      <c r="C281" s="3">
        <v>32</v>
      </c>
      <c r="E281" s="3">
        <v>27</v>
      </c>
    </row>
    <row r="282" spans="1:7" x14ac:dyDescent="0.25">
      <c r="A282" s="2">
        <v>272</v>
      </c>
      <c r="B282" s="4">
        <v>170804130365</v>
      </c>
      <c r="C282" s="3">
        <v>31</v>
      </c>
      <c r="E282" s="3">
        <v>25</v>
      </c>
    </row>
    <row r="283" spans="1:7" x14ac:dyDescent="0.25">
      <c r="C283" s="1"/>
      <c r="D283" s="1"/>
      <c r="E283" s="1"/>
      <c r="F283" s="1"/>
    </row>
    <row r="284" spans="1:7" x14ac:dyDescent="0.25">
      <c r="C284" s="1"/>
      <c r="D284" s="1"/>
      <c r="E284" s="1"/>
      <c r="F284" s="1"/>
    </row>
    <row r="285" spans="1:7" x14ac:dyDescent="0.25">
      <c r="C285" s="1"/>
      <c r="D285" s="1"/>
      <c r="E285" s="1"/>
      <c r="F285" s="1"/>
      <c r="G285" s="1"/>
    </row>
    <row r="286" spans="1:7" x14ac:dyDescent="0.25">
      <c r="C286" s="1"/>
      <c r="D286" s="1"/>
      <c r="E286" s="1"/>
      <c r="F286" s="1"/>
      <c r="G286" s="1"/>
    </row>
    <row r="287" spans="1:7" x14ac:dyDescent="0.25">
      <c r="C287" s="1"/>
      <c r="D287" s="1"/>
      <c r="E287" s="1"/>
      <c r="F287" s="1"/>
      <c r="G287" s="1"/>
    </row>
    <row r="288" spans="1:7" x14ac:dyDescent="0.25">
      <c r="C288" s="1"/>
      <c r="D288" s="1"/>
      <c r="E288" s="1"/>
      <c r="F288" s="1"/>
      <c r="G288" s="1"/>
    </row>
    <row r="289" spans="3:7" x14ac:dyDescent="0.25">
      <c r="C289" s="1"/>
      <c r="D289" s="1"/>
      <c r="E289" s="1"/>
      <c r="F289" s="1"/>
      <c r="G289" s="1"/>
    </row>
    <row r="290" spans="3:7" x14ac:dyDescent="0.25">
      <c r="C290" s="1"/>
      <c r="D290" s="1"/>
      <c r="E290" s="1"/>
      <c r="F290" s="1"/>
      <c r="G290" s="1"/>
    </row>
    <row r="291" spans="3:7" x14ac:dyDescent="0.25">
      <c r="C291" s="1"/>
      <c r="D291" s="1"/>
      <c r="E291" s="1"/>
      <c r="F291" s="1"/>
      <c r="G291" s="1"/>
    </row>
    <row r="292" spans="3:7" x14ac:dyDescent="0.25">
      <c r="G292" s="1"/>
    </row>
    <row r="293" spans="3:7" x14ac:dyDescent="0.25">
      <c r="G293" s="1"/>
    </row>
  </sheetData>
  <mergeCells count="8">
    <mergeCell ref="O3:W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DDD9-D147-4755-A296-85EC7B2C7DD4}">
  <dimension ref="A1:Y289"/>
  <sheetViews>
    <sheetView workbookViewId="0">
      <selection activeCell="A16" sqref="A16"/>
    </sheetView>
  </sheetViews>
  <sheetFormatPr defaultColWidth="6.5703125" defaultRowHeight="15" x14ac:dyDescent="0.25"/>
  <cols>
    <col min="1" max="1" width="12.7109375" style="2" customWidth="1"/>
    <col min="2" max="3" width="15.140625" style="2" bestFit="1" customWidth="1"/>
    <col min="4" max="4" width="15.140625" style="2" customWidth="1"/>
    <col min="5" max="5" width="12.85546875" style="2" bestFit="1" customWidth="1"/>
    <col min="6" max="6" width="12.85546875" style="2" customWidth="1"/>
    <col min="7" max="7" width="18.140625" style="2" bestFit="1" customWidth="1"/>
    <col min="8" max="8" width="11.7109375" style="2" customWidth="1"/>
    <col min="9" max="9" width="14.28515625" style="2" customWidth="1"/>
    <col min="10" max="10" width="9.85546875" style="1" customWidth="1"/>
    <col min="11" max="11" width="12.42578125" style="1" customWidth="1"/>
    <col min="12" max="12" width="9.5703125" style="1" customWidth="1"/>
    <col min="13" max="13" width="9.7109375" style="1" customWidth="1"/>
    <col min="14" max="14" width="11.7109375" style="1" customWidth="1"/>
    <col min="15" max="249" width="8.85546875" style="1" customWidth="1"/>
    <col min="250" max="250" width="24.7109375" style="1" customWidth="1"/>
    <col min="251" max="251" width="6" style="1" bestFit="1" customWidth="1"/>
    <col min="252" max="255" width="5.85546875" style="1" bestFit="1" customWidth="1"/>
    <col min="256" max="256" width="6.5703125" style="1"/>
    <col min="257" max="257" width="12.7109375" style="1" customWidth="1"/>
    <col min="258" max="259" width="15.140625" style="1" bestFit="1" customWidth="1"/>
    <col min="260" max="260" width="15.140625" style="1" customWidth="1"/>
    <col min="261" max="261" width="12.85546875" style="1" bestFit="1" customWidth="1"/>
    <col min="262" max="262" width="12.85546875" style="1" customWidth="1"/>
    <col min="263" max="263" width="18.140625" style="1" bestFit="1" customWidth="1"/>
    <col min="264" max="264" width="11.7109375" style="1" customWidth="1"/>
    <col min="265" max="265" width="14.28515625" style="1" customWidth="1"/>
    <col min="266" max="266" width="9.85546875" style="1" customWidth="1"/>
    <col min="267" max="267" width="12.42578125" style="1" customWidth="1"/>
    <col min="268" max="268" width="9.5703125" style="1" customWidth="1"/>
    <col min="269" max="269" width="9.7109375" style="1" customWidth="1"/>
    <col min="270" max="270" width="11.7109375" style="1" customWidth="1"/>
    <col min="271" max="505" width="8.85546875" style="1" customWidth="1"/>
    <col min="506" max="506" width="24.7109375" style="1" customWidth="1"/>
    <col min="507" max="507" width="6" style="1" bestFit="1" customWidth="1"/>
    <col min="508" max="511" width="5.85546875" style="1" bestFit="1" customWidth="1"/>
    <col min="512" max="512" width="6.5703125" style="1"/>
    <col min="513" max="513" width="12.7109375" style="1" customWidth="1"/>
    <col min="514" max="515" width="15.140625" style="1" bestFit="1" customWidth="1"/>
    <col min="516" max="516" width="15.140625" style="1" customWidth="1"/>
    <col min="517" max="517" width="12.85546875" style="1" bestFit="1" customWidth="1"/>
    <col min="518" max="518" width="12.85546875" style="1" customWidth="1"/>
    <col min="519" max="519" width="18.140625" style="1" bestFit="1" customWidth="1"/>
    <col min="520" max="520" width="11.7109375" style="1" customWidth="1"/>
    <col min="521" max="521" width="14.28515625" style="1" customWidth="1"/>
    <col min="522" max="522" width="9.85546875" style="1" customWidth="1"/>
    <col min="523" max="523" width="12.42578125" style="1" customWidth="1"/>
    <col min="524" max="524" width="9.5703125" style="1" customWidth="1"/>
    <col min="525" max="525" width="9.7109375" style="1" customWidth="1"/>
    <col min="526" max="526" width="11.7109375" style="1" customWidth="1"/>
    <col min="527" max="761" width="8.85546875" style="1" customWidth="1"/>
    <col min="762" max="762" width="24.7109375" style="1" customWidth="1"/>
    <col min="763" max="763" width="6" style="1" bestFit="1" customWidth="1"/>
    <col min="764" max="767" width="5.85546875" style="1" bestFit="1" customWidth="1"/>
    <col min="768" max="768" width="6.5703125" style="1"/>
    <col min="769" max="769" width="12.7109375" style="1" customWidth="1"/>
    <col min="770" max="771" width="15.140625" style="1" bestFit="1" customWidth="1"/>
    <col min="772" max="772" width="15.140625" style="1" customWidth="1"/>
    <col min="773" max="773" width="12.85546875" style="1" bestFit="1" customWidth="1"/>
    <col min="774" max="774" width="12.85546875" style="1" customWidth="1"/>
    <col min="775" max="775" width="18.140625" style="1" bestFit="1" customWidth="1"/>
    <col min="776" max="776" width="11.7109375" style="1" customWidth="1"/>
    <col min="777" max="777" width="14.28515625" style="1" customWidth="1"/>
    <col min="778" max="778" width="9.85546875" style="1" customWidth="1"/>
    <col min="779" max="779" width="12.42578125" style="1" customWidth="1"/>
    <col min="780" max="780" width="9.5703125" style="1" customWidth="1"/>
    <col min="781" max="781" width="9.7109375" style="1" customWidth="1"/>
    <col min="782" max="782" width="11.7109375" style="1" customWidth="1"/>
    <col min="783" max="1017" width="8.85546875" style="1" customWidth="1"/>
    <col min="1018" max="1018" width="24.7109375" style="1" customWidth="1"/>
    <col min="1019" max="1019" width="6" style="1" bestFit="1" customWidth="1"/>
    <col min="1020" max="1023" width="5.85546875" style="1" bestFit="1" customWidth="1"/>
    <col min="1024" max="1024" width="6.5703125" style="1"/>
    <col min="1025" max="1025" width="12.7109375" style="1" customWidth="1"/>
    <col min="1026" max="1027" width="15.140625" style="1" bestFit="1" customWidth="1"/>
    <col min="1028" max="1028" width="15.140625" style="1" customWidth="1"/>
    <col min="1029" max="1029" width="12.85546875" style="1" bestFit="1" customWidth="1"/>
    <col min="1030" max="1030" width="12.85546875" style="1" customWidth="1"/>
    <col min="1031" max="1031" width="18.140625" style="1" bestFit="1" customWidth="1"/>
    <col min="1032" max="1032" width="11.7109375" style="1" customWidth="1"/>
    <col min="1033" max="1033" width="14.28515625" style="1" customWidth="1"/>
    <col min="1034" max="1034" width="9.85546875" style="1" customWidth="1"/>
    <col min="1035" max="1035" width="12.42578125" style="1" customWidth="1"/>
    <col min="1036" max="1036" width="9.5703125" style="1" customWidth="1"/>
    <col min="1037" max="1037" width="9.7109375" style="1" customWidth="1"/>
    <col min="1038" max="1038" width="11.7109375" style="1" customWidth="1"/>
    <col min="1039" max="1273" width="8.85546875" style="1" customWidth="1"/>
    <col min="1274" max="1274" width="24.7109375" style="1" customWidth="1"/>
    <col min="1275" max="1275" width="6" style="1" bestFit="1" customWidth="1"/>
    <col min="1276" max="1279" width="5.85546875" style="1" bestFit="1" customWidth="1"/>
    <col min="1280" max="1280" width="6.5703125" style="1"/>
    <col min="1281" max="1281" width="12.7109375" style="1" customWidth="1"/>
    <col min="1282" max="1283" width="15.140625" style="1" bestFit="1" customWidth="1"/>
    <col min="1284" max="1284" width="15.140625" style="1" customWidth="1"/>
    <col min="1285" max="1285" width="12.85546875" style="1" bestFit="1" customWidth="1"/>
    <col min="1286" max="1286" width="12.85546875" style="1" customWidth="1"/>
    <col min="1287" max="1287" width="18.140625" style="1" bestFit="1" customWidth="1"/>
    <col min="1288" max="1288" width="11.7109375" style="1" customWidth="1"/>
    <col min="1289" max="1289" width="14.28515625" style="1" customWidth="1"/>
    <col min="1290" max="1290" width="9.85546875" style="1" customWidth="1"/>
    <col min="1291" max="1291" width="12.42578125" style="1" customWidth="1"/>
    <col min="1292" max="1292" width="9.5703125" style="1" customWidth="1"/>
    <col min="1293" max="1293" width="9.7109375" style="1" customWidth="1"/>
    <col min="1294" max="1294" width="11.7109375" style="1" customWidth="1"/>
    <col min="1295" max="1529" width="8.85546875" style="1" customWidth="1"/>
    <col min="1530" max="1530" width="24.7109375" style="1" customWidth="1"/>
    <col min="1531" max="1531" width="6" style="1" bestFit="1" customWidth="1"/>
    <col min="1532" max="1535" width="5.85546875" style="1" bestFit="1" customWidth="1"/>
    <col min="1536" max="1536" width="6.5703125" style="1"/>
    <col min="1537" max="1537" width="12.7109375" style="1" customWidth="1"/>
    <col min="1538" max="1539" width="15.140625" style="1" bestFit="1" customWidth="1"/>
    <col min="1540" max="1540" width="15.140625" style="1" customWidth="1"/>
    <col min="1541" max="1541" width="12.85546875" style="1" bestFit="1" customWidth="1"/>
    <col min="1542" max="1542" width="12.85546875" style="1" customWidth="1"/>
    <col min="1543" max="1543" width="18.140625" style="1" bestFit="1" customWidth="1"/>
    <col min="1544" max="1544" width="11.7109375" style="1" customWidth="1"/>
    <col min="1545" max="1545" width="14.28515625" style="1" customWidth="1"/>
    <col min="1546" max="1546" width="9.85546875" style="1" customWidth="1"/>
    <col min="1547" max="1547" width="12.42578125" style="1" customWidth="1"/>
    <col min="1548" max="1548" width="9.5703125" style="1" customWidth="1"/>
    <col min="1549" max="1549" width="9.7109375" style="1" customWidth="1"/>
    <col min="1550" max="1550" width="11.7109375" style="1" customWidth="1"/>
    <col min="1551" max="1785" width="8.85546875" style="1" customWidth="1"/>
    <col min="1786" max="1786" width="24.7109375" style="1" customWidth="1"/>
    <col min="1787" max="1787" width="6" style="1" bestFit="1" customWidth="1"/>
    <col min="1788" max="1791" width="5.85546875" style="1" bestFit="1" customWidth="1"/>
    <col min="1792" max="1792" width="6.5703125" style="1"/>
    <col min="1793" max="1793" width="12.7109375" style="1" customWidth="1"/>
    <col min="1794" max="1795" width="15.140625" style="1" bestFit="1" customWidth="1"/>
    <col min="1796" max="1796" width="15.140625" style="1" customWidth="1"/>
    <col min="1797" max="1797" width="12.85546875" style="1" bestFit="1" customWidth="1"/>
    <col min="1798" max="1798" width="12.85546875" style="1" customWidth="1"/>
    <col min="1799" max="1799" width="18.140625" style="1" bestFit="1" customWidth="1"/>
    <col min="1800" max="1800" width="11.7109375" style="1" customWidth="1"/>
    <col min="1801" max="1801" width="14.28515625" style="1" customWidth="1"/>
    <col min="1802" max="1802" width="9.85546875" style="1" customWidth="1"/>
    <col min="1803" max="1803" width="12.42578125" style="1" customWidth="1"/>
    <col min="1804" max="1804" width="9.5703125" style="1" customWidth="1"/>
    <col min="1805" max="1805" width="9.7109375" style="1" customWidth="1"/>
    <col min="1806" max="1806" width="11.7109375" style="1" customWidth="1"/>
    <col min="1807" max="2041" width="8.85546875" style="1" customWidth="1"/>
    <col min="2042" max="2042" width="24.7109375" style="1" customWidth="1"/>
    <col min="2043" max="2043" width="6" style="1" bestFit="1" customWidth="1"/>
    <col min="2044" max="2047" width="5.85546875" style="1" bestFit="1" customWidth="1"/>
    <col min="2048" max="2048" width="6.5703125" style="1"/>
    <col min="2049" max="2049" width="12.7109375" style="1" customWidth="1"/>
    <col min="2050" max="2051" width="15.140625" style="1" bestFit="1" customWidth="1"/>
    <col min="2052" max="2052" width="15.140625" style="1" customWidth="1"/>
    <col min="2053" max="2053" width="12.85546875" style="1" bestFit="1" customWidth="1"/>
    <col min="2054" max="2054" width="12.85546875" style="1" customWidth="1"/>
    <col min="2055" max="2055" width="18.140625" style="1" bestFit="1" customWidth="1"/>
    <col min="2056" max="2056" width="11.7109375" style="1" customWidth="1"/>
    <col min="2057" max="2057" width="14.28515625" style="1" customWidth="1"/>
    <col min="2058" max="2058" width="9.85546875" style="1" customWidth="1"/>
    <col min="2059" max="2059" width="12.42578125" style="1" customWidth="1"/>
    <col min="2060" max="2060" width="9.5703125" style="1" customWidth="1"/>
    <col min="2061" max="2061" width="9.7109375" style="1" customWidth="1"/>
    <col min="2062" max="2062" width="11.7109375" style="1" customWidth="1"/>
    <col min="2063" max="2297" width="8.85546875" style="1" customWidth="1"/>
    <col min="2298" max="2298" width="24.7109375" style="1" customWidth="1"/>
    <col min="2299" max="2299" width="6" style="1" bestFit="1" customWidth="1"/>
    <col min="2300" max="2303" width="5.85546875" style="1" bestFit="1" customWidth="1"/>
    <col min="2304" max="2304" width="6.5703125" style="1"/>
    <col min="2305" max="2305" width="12.7109375" style="1" customWidth="1"/>
    <col min="2306" max="2307" width="15.140625" style="1" bestFit="1" customWidth="1"/>
    <col min="2308" max="2308" width="15.140625" style="1" customWidth="1"/>
    <col min="2309" max="2309" width="12.85546875" style="1" bestFit="1" customWidth="1"/>
    <col min="2310" max="2310" width="12.85546875" style="1" customWidth="1"/>
    <col min="2311" max="2311" width="18.140625" style="1" bestFit="1" customWidth="1"/>
    <col min="2312" max="2312" width="11.7109375" style="1" customWidth="1"/>
    <col min="2313" max="2313" width="14.28515625" style="1" customWidth="1"/>
    <col min="2314" max="2314" width="9.85546875" style="1" customWidth="1"/>
    <col min="2315" max="2315" width="12.42578125" style="1" customWidth="1"/>
    <col min="2316" max="2316" width="9.5703125" style="1" customWidth="1"/>
    <col min="2317" max="2317" width="9.7109375" style="1" customWidth="1"/>
    <col min="2318" max="2318" width="11.7109375" style="1" customWidth="1"/>
    <col min="2319" max="2553" width="8.85546875" style="1" customWidth="1"/>
    <col min="2554" max="2554" width="24.7109375" style="1" customWidth="1"/>
    <col min="2555" max="2555" width="6" style="1" bestFit="1" customWidth="1"/>
    <col min="2556" max="2559" width="5.85546875" style="1" bestFit="1" customWidth="1"/>
    <col min="2560" max="2560" width="6.5703125" style="1"/>
    <col min="2561" max="2561" width="12.7109375" style="1" customWidth="1"/>
    <col min="2562" max="2563" width="15.140625" style="1" bestFit="1" customWidth="1"/>
    <col min="2564" max="2564" width="15.140625" style="1" customWidth="1"/>
    <col min="2565" max="2565" width="12.85546875" style="1" bestFit="1" customWidth="1"/>
    <col min="2566" max="2566" width="12.85546875" style="1" customWidth="1"/>
    <col min="2567" max="2567" width="18.140625" style="1" bestFit="1" customWidth="1"/>
    <col min="2568" max="2568" width="11.7109375" style="1" customWidth="1"/>
    <col min="2569" max="2569" width="14.28515625" style="1" customWidth="1"/>
    <col min="2570" max="2570" width="9.85546875" style="1" customWidth="1"/>
    <col min="2571" max="2571" width="12.42578125" style="1" customWidth="1"/>
    <col min="2572" max="2572" width="9.5703125" style="1" customWidth="1"/>
    <col min="2573" max="2573" width="9.7109375" style="1" customWidth="1"/>
    <col min="2574" max="2574" width="11.7109375" style="1" customWidth="1"/>
    <col min="2575" max="2809" width="8.85546875" style="1" customWidth="1"/>
    <col min="2810" max="2810" width="24.7109375" style="1" customWidth="1"/>
    <col min="2811" max="2811" width="6" style="1" bestFit="1" customWidth="1"/>
    <col min="2812" max="2815" width="5.85546875" style="1" bestFit="1" customWidth="1"/>
    <col min="2816" max="2816" width="6.5703125" style="1"/>
    <col min="2817" max="2817" width="12.7109375" style="1" customWidth="1"/>
    <col min="2818" max="2819" width="15.140625" style="1" bestFit="1" customWidth="1"/>
    <col min="2820" max="2820" width="15.140625" style="1" customWidth="1"/>
    <col min="2821" max="2821" width="12.85546875" style="1" bestFit="1" customWidth="1"/>
    <col min="2822" max="2822" width="12.85546875" style="1" customWidth="1"/>
    <col min="2823" max="2823" width="18.140625" style="1" bestFit="1" customWidth="1"/>
    <col min="2824" max="2824" width="11.7109375" style="1" customWidth="1"/>
    <col min="2825" max="2825" width="14.28515625" style="1" customWidth="1"/>
    <col min="2826" max="2826" width="9.85546875" style="1" customWidth="1"/>
    <col min="2827" max="2827" width="12.42578125" style="1" customWidth="1"/>
    <col min="2828" max="2828" width="9.5703125" style="1" customWidth="1"/>
    <col min="2829" max="2829" width="9.7109375" style="1" customWidth="1"/>
    <col min="2830" max="2830" width="11.7109375" style="1" customWidth="1"/>
    <col min="2831" max="3065" width="8.85546875" style="1" customWidth="1"/>
    <col min="3066" max="3066" width="24.7109375" style="1" customWidth="1"/>
    <col min="3067" max="3067" width="6" style="1" bestFit="1" customWidth="1"/>
    <col min="3068" max="3071" width="5.85546875" style="1" bestFit="1" customWidth="1"/>
    <col min="3072" max="3072" width="6.5703125" style="1"/>
    <col min="3073" max="3073" width="12.7109375" style="1" customWidth="1"/>
    <col min="3074" max="3075" width="15.140625" style="1" bestFit="1" customWidth="1"/>
    <col min="3076" max="3076" width="15.140625" style="1" customWidth="1"/>
    <col min="3077" max="3077" width="12.85546875" style="1" bestFit="1" customWidth="1"/>
    <col min="3078" max="3078" width="12.85546875" style="1" customWidth="1"/>
    <col min="3079" max="3079" width="18.140625" style="1" bestFit="1" customWidth="1"/>
    <col min="3080" max="3080" width="11.7109375" style="1" customWidth="1"/>
    <col min="3081" max="3081" width="14.28515625" style="1" customWidth="1"/>
    <col min="3082" max="3082" width="9.85546875" style="1" customWidth="1"/>
    <col min="3083" max="3083" width="12.42578125" style="1" customWidth="1"/>
    <col min="3084" max="3084" width="9.5703125" style="1" customWidth="1"/>
    <col min="3085" max="3085" width="9.7109375" style="1" customWidth="1"/>
    <col min="3086" max="3086" width="11.7109375" style="1" customWidth="1"/>
    <col min="3087" max="3321" width="8.85546875" style="1" customWidth="1"/>
    <col min="3322" max="3322" width="24.7109375" style="1" customWidth="1"/>
    <col min="3323" max="3323" width="6" style="1" bestFit="1" customWidth="1"/>
    <col min="3324" max="3327" width="5.85546875" style="1" bestFit="1" customWidth="1"/>
    <col min="3328" max="3328" width="6.5703125" style="1"/>
    <col min="3329" max="3329" width="12.7109375" style="1" customWidth="1"/>
    <col min="3330" max="3331" width="15.140625" style="1" bestFit="1" customWidth="1"/>
    <col min="3332" max="3332" width="15.140625" style="1" customWidth="1"/>
    <col min="3333" max="3333" width="12.85546875" style="1" bestFit="1" customWidth="1"/>
    <col min="3334" max="3334" width="12.85546875" style="1" customWidth="1"/>
    <col min="3335" max="3335" width="18.140625" style="1" bestFit="1" customWidth="1"/>
    <col min="3336" max="3336" width="11.7109375" style="1" customWidth="1"/>
    <col min="3337" max="3337" width="14.28515625" style="1" customWidth="1"/>
    <col min="3338" max="3338" width="9.85546875" style="1" customWidth="1"/>
    <col min="3339" max="3339" width="12.42578125" style="1" customWidth="1"/>
    <col min="3340" max="3340" width="9.5703125" style="1" customWidth="1"/>
    <col min="3341" max="3341" width="9.7109375" style="1" customWidth="1"/>
    <col min="3342" max="3342" width="11.7109375" style="1" customWidth="1"/>
    <col min="3343" max="3577" width="8.85546875" style="1" customWidth="1"/>
    <col min="3578" max="3578" width="24.7109375" style="1" customWidth="1"/>
    <col min="3579" max="3579" width="6" style="1" bestFit="1" customWidth="1"/>
    <col min="3580" max="3583" width="5.85546875" style="1" bestFit="1" customWidth="1"/>
    <col min="3584" max="3584" width="6.5703125" style="1"/>
    <col min="3585" max="3585" width="12.7109375" style="1" customWidth="1"/>
    <col min="3586" max="3587" width="15.140625" style="1" bestFit="1" customWidth="1"/>
    <col min="3588" max="3588" width="15.140625" style="1" customWidth="1"/>
    <col min="3589" max="3589" width="12.85546875" style="1" bestFit="1" customWidth="1"/>
    <col min="3590" max="3590" width="12.85546875" style="1" customWidth="1"/>
    <col min="3591" max="3591" width="18.140625" style="1" bestFit="1" customWidth="1"/>
    <col min="3592" max="3592" width="11.7109375" style="1" customWidth="1"/>
    <col min="3593" max="3593" width="14.28515625" style="1" customWidth="1"/>
    <col min="3594" max="3594" width="9.85546875" style="1" customWidth="1"/>
    <col min="3595" max="3595" width="12.42578125" style="1" customWidth="1"/>
    <col min="3596" max="3596" width="9.5703125" style="1" customWidth="1"/>
    <col min="3597" max="3597" width="9.7109375" style="1" customWidth="1"/>
    <col min="3598" max="3598" width="11.7109375" style="1" customWidth="1"/>
    <col min="3599" max="3833" width="8.85546875" style="1" customWidth="1"/>
    <col min="3834" max="3834" width="24.7109375" style="1" customWidth="1"/>
    <col min="3835" max="3835" width="6" style="1" bestFit="1" customWidth="1"/>
    <col min="3836" max="3839" width="5.85546875" style="1" bestFit="1" customWidth="1"/>
    <col min="3840" max="3840" width="6.5703125" style="1"/>
    <col min="3841" max="3841" width="12.7109375" style="1" customWidth="1"/>
    <col min="3842" max="3843" width="15.140625" style="1" bestFit="1" customWidth="1"/>
    <col min="3844" max="3844" width="15.140625" style="1" customWidth="1"/>
    <col min="3845" max="3845" width="12.85546875" style="1" bestFit="1" customWidth="1"/>
    <col min="3846" max="3846" width="12.85546875" style="1" customWidth="1"/>
    <col min="3847" max="3847" width="18.140625" style="1" bestFit="1" customWidth="1"/>
    <col min="3848" max="3848" width="11.7109375" style="1" customWidth="1"/>
    <col min="3849" max="3849" width="14.28515625" style="1" customWidth="1"/>
    <col min="3850" max="3850" width="9.85546875" style="1" customWidth="1"/>
    <col min="3851" max="3851" width="12.42578125" style="1" customWidth="1"/>
    <col min="3852" max="3852" width="9.5703125" style="1" customWidth="1"/>
    <col min="3853" max="3853" width="9.7109375" style="1" customWidth="1"/>
    <col min="3854" max="3854" width="11.7109375" style="1" customWidth="1"/>
    <col min="3855" max="4089" width="8.85546875" style="1" customWidth="1"/>
    <col min="4090" max="4090" width="24.7109375" style="1" customWidth="1"/>
    <col min="4091" max="4091" width="6" style="1" bestFit="1" customWidth="1"/>
    <col min="4092" max="4095" width="5.85546875" style="1" bestFit="1" customWidth="1"/>
    <col min="4096" max="4096" width="6.5703125" style="1"/>
    <col min="4097" max="4097" width="12.7109375" style="1" customWidth="1"/>
    <col min="4098" max="4099" width="15.140625" style="1" bestFit="1" customWidth="1"/>
    <col min="4100" max="4100" width="15.140625" style="1" customWidth="1"/>
    <col min="4101" max="4101" width="12.85546875" style="1" bestFit="1" customWidth="1"/>
    <col min="4102" max="4102" width="12.85546875" style="1" customWidth="1"/>
    <col min="4103" max="4103" width="18.140625" style="1" bestFit="1" customWidth="1"/>
    <col min="4104" max="4104" width="11.7109375" style="1" customWidth="1"/>
    <col min="4105" max="4105" width="14.28515625" style="1" customWidth="1"/>
    <col min="4106" max="4106" width="9.85546875" style="1" customWidth="1"/>
    <col min="4107" max="4107" width="12.42578125" style="1" customWidth="1"/>
    <col min="4108" max="4108" width="9.5703125" style="1" customWidth="1"/>
    <col min="4109" max="4109" width="9.7109375" style="1" customWidth="1"/>
    <col min="4110" max="4110" width="11.7109375" style="1" customWidth="1"/>
    <col min="4111" max="4345" width="8.85546875" style="1" customWidth="1"/>
    <col min="4346" max="4346" width="24.7109375" style="1" customWidth="1"/>
    <col min="4347" max="4347" width="6" style="1" bestFit="1" customWidth="1"/>
    <col min="4348" max="4351" width="5.85546875" style="1" bestFit="1" customWidth="1"/>
    <col min="4352" max="4352" width="6.5703125" style="1"/>
    <col min="4353" max="4353" width="12.7109375" style="1" customWidth="1"/>
    <col min="4354" max="4355" width="15.140625" style="1" bestFit="1" customWidth="1"/>
    <col min="4356" max="4356" width="15.140625" style="1" customWidth="1"/>
    <col min="4357" max="4357" width="12.85546875" style="1" bestFit="1" customWidth="1"/>
    <col min="4358" max="4358" width="12.85546875" style="1" customWidth="1"/>
    <col min="4359" max="4359" width="18.140625" style="1" bestFit="1" customWidth="1"/>
    <col min="4360" max="4360" width="11.7109375" style="1" customWidth="1"/>
    <col min="4361" max="4361" width="14.28515625" style="1" customWidth="1"/>
    <col min="4362" max="4362" width="9.85546875" style="1" customWidth="1"/>
    <col min="4363" max="4363" width="12.42578125" style="1" customWidth="1"/>
    <col min="4364" max="4364" width="9.5703125" style="1" customWidth="1"/>
    <col min="4365" max="4365" width="9.7109375" style="1" customWidth="1"/>
    <col min="4366" max="4366" width="11.7109375" style="1" customWidth="1"/>
    <col min="4367" max="4601" width="8.85546875" style="1" customWidth="1"/>
    <col min="4602" max="4602" width="24.7109375" style="1" customWidth="1"/>
    <col min="4603" max="4603" width="6" style="1" bestFit="1" customWidth="1"/>
    <col min="4604" max="4607" width="5.85546875" style="1" bestFit="1" customWidth="1"/>
    <col min="4608" max="4608" width="6.5703125" style="1"/>
    <col min="4609" max="4609" width="12.7109375" style="1" customWidth="1"/>
    <col min="4610" max="4611" width="15.140625" style="1" bestFit="1" customWidth="1"/>
    <col min="4612" max="4612" width="15.140625" style="1" customWidth="1"/>
    <col min="4613" max="4613" width="12.85546875" style="1" bestFit="1" customWidth="1"/>
    <col min="4614" max="4614" width="12.85546875" style="1" customWidth="1"/>
    <col min="4615" max="4615" width="18.140625" style="1" bestFit="1" customWidth="1"/>
    <col min="4616" max="4616" width="11.7109375" style="1" customWidth="1"/>
    <col min="4617" max="4617" width="14.28515625" style="1" customWidth="1"/>
    <col min="4618" max="4618" width="9.85546875" style="1" customWidth="1"/>
    <col min="4619" max="4619" width="12.42578125" style="1" customWidth="1"/>
    <col min="4620" max="4620" width="9.5703125" style="1" customWidth="1"/>
    <col min="4621" max="4621" width="9.7109375" style="1" customWidth="1"/>
    <col min="4622" max="4622" width="11.7109375" style="1" customWidth="1"/>
    <col min="4623" max="4857" width="8.85546875" style="1" customWidth="1"/>
    <col min="4858" max="4858" width="24.7109375" style="1" customWidth="1"/>
    <col min="4859" max="4859" width="6" style="1" bestFit="1" customWidth="1"/>
    <col min="4860" max="4863" width="5.85546875" style="1" bestFit="1" customWidth="1"/>
    <col min="4864" max="4864" width="6.5703125" style="1"/>
    <col min="4865" max="4865" width="12.7109375" style="1" customWidth="1"/>
    <col min="4866" max="4867" width="15.140625" style="1" bestFit="1" customWidth="1"/>
    <col min="4868" max="4868" width="15.140625" style="1" customWidth="1"/>
    <col min="4869" max="4869" width="12.85546875" style="1" bestFit="1" customWidth="1"/>
    <col min="4870" max="4870" width="12.85546875" style="1" customWidth="1"/>
    <col min="4871" max="4871" width="18.140625" style="1" bestFit="1" customWidth="1"/>
    <col min="4872" max="4872" width="11.7109375" style="1" customWidth="1"/>
    <col min="4873" max="4873" width="14.28515625" style="1" customWidth="1"/>
    <col min="4874" max="4874" width="9.85546875" style="1" customWidth="1"/>
    <col min="4875" max="4875" width="12.42578125" style="1" customWidth="1"/>
    <col min="4876" max="4876" width="9.5703125" style="1" customWidth="1"/>
    <col min="4877" max="4877" width="9.7109375" style="1" customWidth="1"/>
    <col min="4878" max="4878" width="11.7109375" style="1" customWidth="1"/>
    <col min="4879" max="5113" width="8.85546875" style="1" customWidth="1"/>
    <col min="5114" max="5114" width="24.7109375" style="1" customWidth="1"/>
    <col min="5115" max="5115" width="6" style="1" bestFit="1" customWidth="1"/>
    <col min="5116" max="5119" width="5.85546875" style="1" bestFit="1" customWidth="1"/>
    <col min="5120" max="5120" width="6.5703125" style="1"/>
    <col min="5121" max="5121" width="12.7109375" style="1" customWidth="1"/>
    <col min="5122" max="5123" width="15.140625" style="1" bestFit="1" customWidth="1"/>
    <col min="5124" max="5124" width="15.140625" style="1" customWidth="1"/>
    <col min="5125" max="5125" width="12.85546875" style="1" bestFit="1" customWidth="1"/>
    <col min="5126" max="5126" width="12.85546875" style="1" customWidth="1"/>
    <col min="5127" max="5127" width="18.140625" style="1" bestFit="1" customWidth="1"/>
    <col min="5128" max="5128" width="11.7109375" style="1" customWidth="1"/>
    <col min="5129" max="5129" width="14.28515625" style="1" customWidth="1"/>
    <col min="5130" max="5130" width="9.85546875" style="1" customWidth="1"/>
    <col min="5131" max="5131" width="12.42578125" style="1" customWidth="1"/>
    <col min="5132" max="5132" width="9.5703125" style="1" customWidth="1"/>
    <col min="5133" max="5133" width="9.7109375" style="1" customWidth="1"/>
    <col min="5134" max="5134" width="11.7109375" style="1" customWidth="1"/>
    <col min="5135" max="5369" width="8.85546875" style="1" customWidth="1"/>
    <col min="5370" max="5370" width="24.7109375" style="1" customWidth="1"/>
    <col min="5371" max="5371" width="6" style="1" bestFit="1" customWidth="1"/>
    <col min="5372" max="5375" width="5.85546875" style="1" bestFit="1" customWidth="1"/>
    <col min="5376" max="5376" width="6.5703125" style="1"/>
    <col min="5377" max="5377" width="12.7109375" style="1" customWidth="1"/>
    <col min="5378" max="5379" width="15.140625" style="1" bestFit="1" customWidth="1"/>
    <col min="5380" max="5380" width="15.140625" style="1" customWidth="1"/>
    <col min="5381" max="5381" width="12.85546875" style="1" bestFit="1" customWidth="1"/>
    <col min="5382" max="5382" width="12.85546875" style="1" customWidth="1"/>
    <col min="5383" max="5383" width="18.140625" style="1" bestFit="1" customWidth="1"/>
    <col min="5384" max="5384" width="11.7109375" style="1" customWidth="1"/>
    <col min="5385" max="5385" width="14.28515625" style="1" customWidth="1"/>
    <col min="5386" max="5386" width="9.85546875" style="1" customWidth="1"/>
    <col min="5387" max="5387" width="12.42578125" style="1" customWidth="1"/>
    <col min="5388" max="5388" width="9.5703125" style="1" customWidth="1"/>
    <col min="5389" max="5389" width="9.7109375" style="1" customWidth="1"/>
    <col min="5390" max="5390" width="11.7109375" style="1" customWidth="1"/>
    <col min="5391" max="5625" width="8.85546875" style="1" customWidth="1"/>
    <col min="5626" max="5626" width="24.7109375" style="1" customWidth="1"/>
    <col min="5627" max="5627" width="6" style="1" bestFit="1" customWidth="1"/>
    <col min="5628" max="5631" width="5.85546875" style="1" bestFit="1" customWidth="1"/>
    <col min="5632" max="5632" width="6.5703125" style="1"/>
    <col min="5633" max="5633" width="12.7109375" style="1" customWidth="1"/>
    <col min="5634" max="5635" width="15.140625" style="1" bestFit="1" customWidth="1"/>
    <col min="5636" max="5636" width="15.140625" style="1" customWidth="1"/>
    <col min="5637" max="5637" width="12.85546875" style="1" bestFit="1" customWidth="1"/>
    <col min="5638" max="5638" width="12.85546875" style="1" customWidth="1"/>
    <col min="5639" max="5639" width="18.140625" style="1" bestFit="1" customWidth="1"/>
    <col min="5640" max="5640" width="11.7109375" style="1" customWidth="1"/>
    <col min="5641" max="5641" width="14.28515625" style="1" customWidth="1"/>
    <col min="5642" max="5642" width="9.85546875" style="1" customWidth="1"/>
    <col min="5643" max="5643" width="12.42578125" style="1" customWidth="1"/>
    <col min="5644" max="5644" width="9.5703125" style="1" customWidth="1"/>
    <col min="5645" max="5645" width="9.7109375" style="1" customWidth="1"/>
    <col min="5646" max="5646" width="11.7109375" style="1" customWidth="1"/>
    <col min="5647" max="5881" width="8.85546875" style="1" customWidth="1"/>
    <col min="5882" max="5882" width="24.7109375" style="1" customWidth="1"/>
    <col min="5883" max="5883" width="6" style="1" bestFit="1" customWidth="1"/>
    <col min="5884" max="5887" width="5.85546875" style="1" bestFit="1" customWidth="1"/>
    <col min="5888" max="5888" width="6.5703125" style="1"/>
    <col min="5889" max="5889" width="12.7109375" style="1" customWidth="1"/>
    <col min="5890" max="5891" width="15.140625" style="1" bestFit="1" customWidth="1"/>
    <col min="5892" max="5892" width="15.140625" style="1" customWidth="1"/>
    <col min="5893" max="5893" width="12.85546875" style="1" bestFit="1" customWidth="1"/>
    <col min="5894" max="5894" width="12.85546875" style="1" customWidth="1"/>
    <col min="5895" max="5895" width="18.140625" style="1" bestFit="1" customWidth="1"/>
    <col min="5896" max="5896" width="11.7109375" style="1" customWidth="1"/>
    <col min="5897" max="5897" width="14.28515625" style="1" customWidth="1"/>
    <col min="5898" max="5898" width="9.85546875" style="1" customWidth="1"/>
    <col min="5899" max="5899" width="12.42578125" style="1" customWidth="1"/>
    <col min="5900" max="5900" width="9.5703125" style="1" customWidth="1"/>
    <col min="5901" max="5901" width="9.7109375" style="1" customWidth="1"/>
    <col min="5902" max="5902" width="11.7109375" style="1" customWidth="1"/>
    <col min="5903" max="6137" width="8.85546875" style="1" customWidth="1"/>
    <col min="6138" max="6138" width="24.7109375" style="1" customWidth="1"/>
    <col min="6139" max="6139" width="6" style="1" bestFit="1" customWidth="1"/>
    <col min="6140" max="6143" width="5.85546875" style="1" bestFit="1" customWidth="1"/>
    <col min="6144" max="6144" width="6.5703125" style="1"/>
    <col min="6145" max="6145" width="12.7109375" style="1" customWidth="1"/>
    <col min="6146" max="6147" width="15.140625" style="1" bestFit="1" customWidth="1"/>
    <col min="6148" max="6148" width="15.140625" style="1" customWidth="1"/>
    <col min="6149" max="6149" width="12.85546875" style="1" bestFit="1" customWidth="1"/>
    <col min="6150" max="6150" width="12.85546875" style="1" customWidth="1"/>
    <col min="6151" max="6151" width="18.140625" style="1" bestFit="1" customWidth="1"/>
    <col min="6152" max="6152" width="11.7109375" style="1" customWidth="1"/>
    <col min="6153" max="6153" width="14.28515625" style="1" customWidth="1"/>
    <col min="6154" max="6154" width="9.85546875" style="1" customWidth="1"/>
    <col min="6155" max="6155" width="12.42578125" style="1" customWidth="1"/>
    <col min="6156" max="6156" width="9.5703125" style="1" customWidth="1"/>
    <col min="6157" max="6157" width="9.7109375" style="1" customWidth="1"/>
    <col min="6158" max="6158" width="11.7109375" style="1" customWidth="1"/>
    <col min="6159" max="6393" width="8.85546875" style="1" customWidth="1"/>
    <col min="6394" max="6394" width="24.7109375" style="1" customWidth="1"/>
    <col min="6395" max="6395" width="6" style="1" bestFit="1" customWidth="1"/>
    <col min="6396" max="6399" width="5.85546875" style="1" bestFit="1" customWidth="1"/>
    <col min="6400" max="6400" width="6.5703125" style="1"/>
    <col min="6401" max="6401" width="12.7109375" style="1" customWidth="1"/>
    <col min="6402" max="6403" width="15.140625" style="1" bestFit="1" customWidth="1"/>
    <col min="6404" max="6404" width="15.140625" style="1" customWidth="1"/>
    <col min="6405" max="6405" width="12.85546875" style="1" bestFit="1" customWidth="1"/>
    <col min="6406" max="6406" width="12.85546875" style="1" customWidth="1"/>
    <col min="6407" max="6407" width="18.140625" style="1" bestFit="1" customWidth="1"/>
    <col min="6408" max="6408" width="11.7109375" style="1" customWidth="1"/>
    <col min="6409" max="6409" width="14.28515625" style="1" customWidth="1"/>
    <col min="6410" max="6410" width="9.85546875" style="1" customWidth="1"/>
    <col min="6411" max="6411" width="12.42578125" style="1" customWidth="1"/>
    <col min="6412" max="6412" width="9.5703125" style="1" customWidth="1"/>
    <col min="6413" max="6413" width="9.7109375" style="1" customWidth="1"/>
    <col min="6414" max="6414" width="11.7109375" style="1" customWidth="1"/>
    <col min="6415" max="6649" width="8.85546875" style="1" customWidth="1"/>
    <col min="6650" max="6650" width="24.7109375" style="1" customWidth="1"/>
    <col min="6651" max="6651" width="6" style="1" bestFit="1" customWidth="1"/>
    <col min="6652" max="6655" width="5.85546875" style="1" bestFit="1" customWidth="1"/>
    <col min="6656" max="6656" width="6.5703125" style="1"/>
    <col min="6657" max="6657" width="12.7109375" style="1" customWidth="1"/>
    <col min="6658" max="6659" width="15.140625" style="1" bestFit="1" customWidth="1"/>
    <col min="6660" max="6660" width="15.140625" style="1" customWidth="1"/>
    <col min="6661" max="6661" width="12.85546875" style="1" bestFit="1" customWidth="1"/>
    <col min="6662" max="6662" width="12.85546875" style="1" customWidth="1"/>
    <col min="6663" max="6663" width="18.140625" style="1" bestFit="1" customWidth="1"/>
    <col min="6664" max="6664" width="11.7109375" style="1" customWidth="1"/>
    <col min="6665" max="6665" width="14.28515625" style="1" customWidth="1"/>
    <col min="6666" max="6666" width="9.85546875" style="1" customWidth="1"/>
    <col min="6667" max="6667" width="12.42578125" style="1" customWidth="1"/>
    <col min="6668" max="6668" width="9.5703125" style="1" customWidth="1"/>
    <col min="6669" max="6669" width="9.7109375" style="1" customWidth="1"/>
    <col min="6670" max="6670" width="11.7109375" style="1" customWidth="1"/>
    <col min="6671" max="6905" width="8.85546875" style="1" customWidth="1"/>
    <col min="6906" max="6906" width="24.7109375" style="1" customWidth="1"/>
    <col min="6907" max="6907" width="6" style="1" bestFit="1" customWidth="1"/>
    <col min="6908" max="6911" width="5.85546875" style="1" bestFit="1" customWidth="1"/>
    <col min="6912" max="6912" width="6.5703125" style="1"/>
    <col min="6913" max="6913" width="12.7109375" style="1" customWidth="1"/>
    <col min="6914" max="6915" width="15.140625" style="1" bestFit="1" customWidth="1"/>
    <col min="6916" max="6916" width="15.140625" style="1" customWidth="1"/>
    <col min="6917" max="6917" width="12.85546875" style="1" bestFit="1" customWidth="1"/>
    <col min="6918" max="6918" width="12.85546875" style="1" customWidth="1"/>
    <col min="6919" max="6919" width="18.140625" style="1" bestFit="1" customWidth="1"/>
    <col min="6920" max="6920" width="11.7109375" style="1" customWidth="1"/>
    <col min="6921" max="6921" width="14.28515625" style="1" customWidth="1"/>
    <col min="6922" max="6922" width="9.85546875" style="1" customWidth="1"/>
    <col min="6923" max="6923" width="12.42578125" style="1" customWidth="1"/>
    <col min="6924" max="6924" width="9.5703125" style="1" customWidth="1"/>
    <col min="6925" max="6925" width="9.7109375" style="1" customWidth="1"/>
    <col min="6926" max="6926" width="11.7109375" style="1" customWidth="1"/>
    <col min="6927" max="7161" width="8.85546875" style="1" customWidth="1"/>
    <col min="7162" max="7162" width="24.7109375" style="1" customWidth="1"/>
    <col min="7163" max="7163" width="6" style="1" bestFit="1" customWidth="1"/>
    <col min="7164" max="7167" width="5.85546875" style="1" bestFit="1" customWidth="1"/>
    <col min="7168" max="7168" width="6.5703125" style="1"/>
    <col min="7169" max="7169" width="12.7109375" style="1" customWidth="1"/>
    <col min="7170" max="7171" width="15.140625" style="1" bestFit="1" customWidth="1"/>
    <col min="7172" max="7172" width="15.140625" style="1" customWidth="1"/>
    <col min="7173" max="7173" width="12.85546875" style="1" bestFit="1" customWidth="1"/>
    <col min="7174" max="7174" width="12.85546875" style="1" customWidth="1"/>
    <col min="7175" max="7175" width="18.140625" style="1" bestFit="1" customWidth="1"/>
    <col min="7176" max="7176" width="11.7109375" style="1" customWidth="1"/>
    <col min="7177" max="7177" width="14.28515625" style="1" customWidth="1"/>
    <col min="7178" max="7178" width="9.85546875" style="1" customWidth="1"/>
    <col min="7179" max="7179" width="12.42578125" style="1" customWidth="1"/>
    <col min="7180" max="7180" width="9.5703125" style="1" customWidth="1"/>
    <col min="7181" max="7181" width="9.7109375" style="1" customWidth="1"/>
    <col min="7182" max="7182" width="11.7109375" style="1" customWidth="1"/>
    <col min="7183" max="7417" width="8.85546875" style="1" customWidth="1"/>
    <col min="7418" max="7418" width="24.7109375" style="1" customWidth="1"/>
    <col min="7419" max="7419" width="6" style="1" bestFit="1" customWidth="1"/>
    <col min="7420" max="7423" width="5.85546875" style="1" bestFit="1" customWidth="1"/>
    <col min="7424" max="7424" width="6.5703125" style="1"/>
    <col min="7425" max="7425" width="12.7109375" style="1" customWidth="1"/>
    <col min="7426" max="7427" width="15.140625" style="1" bestFit="1" customWidth="1"/>
    <col min="7428" max="7428" width="15.140625" style="1" customWidth="1"/>
    <col min="7429" max="7429" width="12.85546875" style="1" bestFit="1" customWidth="1"/>
    <col min="7430" max="7430" width="12.85546875" style="1" customWidth="1"/>
    <col min="7431" max="7431" width="18.140625" style="1" bestFit="1" customWidth="1"/>
    <col min="7432" max="7432" width="11.7109375" style="1" customWidth="1"/>
    <col min="7433" max="7433" width="14.28515625" style="1" customWidth="1"/>
    <col min="7434" max="7434" width="9.85546875" style="1" customWidth="1"/>
    <col min="7435" max="7435" width="12.42578125" style="1" customWidth="1"/>
    <col min="7436" max="7436" width="9.5703125" style="1" customWidth="1"/>
    <col min="7437" max="7437" width="9.7109375" style="1" customWidth="1"/>
    <col min="7438" max="7438" width="11.7109375" style="1" customWidth="1"/>
    <col min="7439" max="7673" width="8.85546875" style="1" customWidth="1"/>
    <col min="7674" max="7674" width="24.7109375" style="1" customWidth="1"/>
    <col min="7675" max="7675" width="6" style="1" bestFit="1" customWidth="1"/>
    <col min="7676" max="7679" width="5.85546875" style="1" bestFit="1" customWidth="1"/>
    <col min="7680" max="7680" width="6.5703125" style="1"/>
    <col min="7681" max="7681" width="12.7109375" style="1" customWidth="1"/>
    <col min="7682" max="7683" width="15.140625" style="1" bestFit="1" customWidth="1"/>
    <col min="7684" max="7684" width="15.140625" style="1" customWidth="1"/>
    <col min="7685" max="7685" width="12.85546875" style="1" bestFit="1" customWidth="1"/>
    <col min="7686" max="7686" width="12.85546875" style="1" customWidth="1"/>
    <col min="7687" max="7687" width="18.140625" style="1" bestFit="1" customWidth="1"/>
    <col min="7688" max="7688" width="11.7109375" style="1" customWidth="1"/>
    <col min="7689" max="7689" width="14.28515625" style="1" customWidth="1"/>
    <col min="7690" max="7690" width="9.85546875" style="1" customWidth="1"/>
    <col min="7691" max="7691" width="12.42578125" style="1" customWidth="1"/>
    <col min="7692" max="7692" width="9.5703125" style="1" customWidth="1"/>
    <col min="7693" max="7693" width="9.7109375" style="1" customWidth="1"/>
    <col min="7694" max="7694" width="11.7109375" style="1" customWidth="1"/>
    <col min="7695" max="7929" width="8.85546875" style="1" customWidth="1"/>
    <col min="7930" max="7930" width="24.7109375" style="1" customWidth="1"/>
    <col min="7931" max="7931" width="6" style="1" bestFit="1" customWidth="1"/>
    <col min="7932" max="7935" width="5.85546875" style="1" bestFit="1" customWidth="1"/>
    <col min="7936" max="7936" width="6.5703125" style="1"/>
    <col min="7937" max="7937" width="12.7109375" style="1" customWidth="1"/>
    <col min="7938" max="7939" width="15.140625" style="1" bestFit="1" customWidth="1"/>
    <col min="7940" max="7940" width="15.140625" style="1" customWidth="1"/>
    <col min="7941" max="7941" width="12.85546875" style="1" bestFit="1" customWidth="1"/>
    <col min="7942" max="7942" width="12.85546875" style="1" customWidth="1"/>
    <col min="7943" max="7943" width="18.140625" style="1" bestFit="1" customWidth="1"/>
    <col min="7944" max="7944" width="11.7109375" style="1" customWidth="1"/>
    <col min="7945" max="7945" width="14.28515625" style="1" customWidth="1"/>
    <col min="7946" max="7946" width="9.85546875" style="1" customWidth="1"/>
    <col min="7947" max="7947" width="12.42578125" style="1" customWidth="1"/>
    <col min="7948" max="7948" width="9.5703125" style="1" customWidth="1"/>
    <col min="7949" max="7949" width="9.7109375" style="1" customWidth="1"/>
    <col min="7950" max="7950" width="11.7109375" style="1" customWidth="1"/>
    <col min="7951" max="8185" width="8.85546875" style="1" customWidth="1"/>
    <col min="8186" max="8186" width="24.7109375" style="1" customWidth="1"/>
    <col min="8187" max="8187" width="6" style="1" bestFit="1" customWidth="1"/>
    <col min="8188" max="8191" width="5.85546875" style="1" bestFit="1" customWidth="1"/>
    <col min="8192" max="8192" width="6.5703125" style="1"/>
    <col min="8193" max="8193" width="12.7109375" style="1" customWidth="1"/>
    <col min="8194" max="8195" width="15.140625" style="1" bestFit="1" customWidth="1"/>
    <col min="8196" max="8196" width="15.140625" style="1" customWidth="1"/>
    <col min="8197" max="8197" width="12.85546875" style="1" bestFit="1" customWidth="1"/>
    <col min="8198" max="8198" width="12.85546875" style="1" customWidth="1"/>
    <col min="8199" max="8199" width="18.140625" style="1" bestFit="1" customWidth="1"/>
    <col min="8200" max="8200" width="11.7109375" style="1" customWidth="1"/>
    <col min="8201" max="8201" width="14.28515625" style="1" customWidth="1"/>
    <col min="8202" max="8202" width="9.85546875" style="1" customWidth="1"/>
    <col min="8203" max="8203" width="12.42578125" style="1" customWidth="1"/>
    <col min="8204" max="8204" width="9.5703125" style="1" customWidth="1"/>
    <col min="8205" max="8205" width="9.7109375" style="1" customWidth="1"/>
    <col min="8206" max="8206" width="11.7109375" style="1" customWidth="1"/>
    <col min="8207" max="8441" width="8.85546875" style="1" customWidth="1"/>
    <col min="8442" max="8442" width="24.7109375" style="1" customWidth="1"/>
    <col min="8443" max="8443" width="6" style="1" bestFit="1" customWidth="1"/>
    <col min="8444" max="8447" width="5.85546875" style="1" bestFit="1" customWidth="1"/>
    <col min="8448" max="8448" width="6.5703125" style="1"/>
    <col min="8449" max="8449" width="12.7109375" style="1" customWidth="1"/>
    <col min="8450" max="8451" width="15.140625" style="1" bestFit="1" customWidth="1"/>
    <col min="8452" max="8452" width="15.140625" style="1" customWidth="1"/>
    <col min="8453" max="8453" width="12.85546875" style="1" bestFit="1" customWidth="1"/>
    <col min="8454" max="8454" width="12.85546875" style="1" customWidth="1"/>
    <col min="8455" max="8455" width="18.140625" style="1" bestFit="1" customWidth="1"/>
    <col min="8456" max="8456" width="11.7109375" style="1" customWidth="1"/>
    <col min="8457" max="8457" width="14.28515625" style="1" customWidth="1"/>
    <col min="8458" max="8458" width="9.85546875" style="1" customWidth="1"/>
    <col min="8459" max="8459" width="12.42578125" style="1" customWidth="1"/>
    <col min="8460" max="8460" width="9.5703125" style="1" customWidth="1"/>
    <col min="8461" max="8461" width="9.7109375" style="1" customWidth="1"/>
    <col min="8462" max="8462" width="11.7109375" style="1" customWidth="1"/>
    <col min="8463" max="8697" width="8.85546875" style="1" customWidth="1"/>
    <col min="8698" max="8698" width="24.7109375" style="1" customWidth="1"/>
    <col min="8699" max="8699" width="6" style="1" bestFit="1" customWidth="1"/>
    <col min="8700" max="8703" width="5.85546875" style="1" bestFit="1" customWidth="1"/>
    <col min="8704" max="8704" width="6.5703125" style="1"/>
    <col min="8705" max="8705" width="12.7109375" style="1" customWidth="1"/>
    <col min="8706" max="8707" width="15.140625" style="1" bestFit="1" customWidth="1"/>
    <col min="8708" max="8708" width="15.140625" style="1" customWidth="1"/>
    <col min="8709" max="8709" width="12.85546875" style="1" bestFit="1" customWidth="1"/>
    <col min="8710" max="8710" width="12.85546875" style="1" customWidth="1"/>
    <col min="8711" max="8711" width="18.140625" style="1" bestFit="1" customWidth="1"/>
    <col min="8712" max="8712" width="11.7109375" style="1" customWidth="1"/>
    <col min="8713" max="8713" width="14.28515625" style="1" customWidth="1"/>
    <col min="8714" max="8714" width="9.85546875" style="1" customWidth="1"/>
    <col min="8715" max="8715" width="12.42578125" style="1" customWidth="1"/>
    <col min="8716" max="8716" width="9.5703125" style="1" customWidth="1"/>
    <col min="8717" max="8717" width="9.7109375" style="1" customWidth="1"/>
    <col min="8718" max="8718" width="11.7109375" style="1" customWidth="1"/>
    <col min="8719" max="8953" width="8.85546875" style="1" customWidth="1"/>
    <col min="8954" max="8954" width="24.7109375" style="1" customWidth="1"/>
    <col min="8955" max="8955" width="6" style="1" bestFit="1" customWidth="1"/>
    <col min="8956" max="8959" width="5.85546875" style="1" bestFit="1" customWidth="1"/>
    <col min="8960" max="8960" width="6.5703125" style="1"/>
    <col min="8961" max="8961" width="12.7109375" style="1" customWidth="1"/>
    <col min="8962" max="8963" width="15.140625" style="1" bestFit="1" customWidth="1"/>
    <col min="8964" max="8964" width="15.140625" style="1" customWidth="1"/>
    <col min="8965" max="8965" width="12.85546875" style="1" bestFit="1" customWidth="1"/>
    <col min="8966" max="8966" width="12.85546875" style="1" customWidth="1"/>
    <col min="8967" max="8967" width="18.140625" style="1" bestFit="1" customWidth="1"/>
    <col min="8968" max="8968" width="11.7109375" style="1" customWidth="1"/>
    <col min="8969" max="8969" width="14.28515625" style="1" customWidth="1"/>
    <col min="8970" max="8970" width="9.85546875" style="1" customWidth="1"/>
    <col min="8971" max="8971" width="12.42578125" style="1" customWidth="1"/>
    <col min="8972" max="8972" width="9.5703125" style="1" customWidth="1"/>
    <col min="8973" max="8973" width="9.7109375" style="1" customWidth="1"/>
    <col min="8974" max="8974" width="11.7109375" style="1" customWidth="1"/>
    <col min="8975" max="9209" width="8.85546875" style="1" customWidth="1"/>
    <col min="9210" max="9210" width="24.7109375" style="1" customWidth="1"/>
    <col min="9211" max="9211" width="6" style="1" bestFit="1" customWidth="1"/>
    <col min="9212" max="9215" width="5.85546875" style="1" bestFit="1" customWidth="1"/>
    <col min="9216" max="9216" width="6.5703125" style="1"/>
    <col min="9217" max="9217" width="12.7109375" style="1" customWidth="1"/>
    <col min="9218" max="9219" width="15.140625" style="1" bestFit="1" customWidth="1"/>
    <col min="9220" max="9220" width="15.140625" style="1" customWidth="1"/>
    <col min="9221" max="9221" width="12.85546875" style="1" bestFit="1" customWidth="1"/>
    <col min="9222" max="9222" width="12.85546875" style="1" customWidth="1"/>
    <col min="9223" max="9223" width="18.140625" style="1" bestFit="1" customWidth="1"/>
    <col min="9224" max="9224" width="11.7109375" style="1" customWidth="1"/>
    <col min="9225" max="9225" width="14.28515625" style="1" customWidth="1"/>
    <col min="9226" max="9226" width="9.85546875" style="1" customWidth="1"/>
    <col min="9227" max="9227" width="12.42578125" style="1" customWidth="1"/>
    <col min="9228" max="9228" width="9.5703125" style="1" customWidth="1"/>
    <col min="9229" max="9229" width="9.7109375" style="1" customWidth="1"/>
    <col min="9230" max="9230" width="11.7109375" style="1" customWidth="1"/>
    <col min="9231" max="9465" width="8.85546875" style="1" customWidth="1"/>
    <col min="9466" max="9466" width="24.7109375" style="1" customWidth="1"/>
    <col min="9467" max="9467" width="6" style="1" bestFit="1" customWidth="1"/>
    <col min="9468" max="9471" width="5.85546875" style="1" bestFit="1" customWidth="1"/>
    <col min="9472" max="9472" width="6.5703125" style="1"/>
    <col min="9473" max="9473" width="12.7109375" style="1" customWidth="1"/>
    <col min="9474" max="9475" width="15.140625" style="1" bestFit="1" customWidth="1"/>
    <col min="9476" max="9476" width="15.140625" style="1" customWidth="1"/>
    <col min="9477" max="9477" width="12.85546875" style="1" bestFit="1" customWidth="1"/>
    <col min="9478" max="9478" width="12.85546875" style="1" customWidth="1"/>
    <col min="9479" max="9479" width="18.140625" style="1" bestFit="1" customWidth="1"/>
    <col min="9480" max="9480" width="11.7109375" style="1" customWidth="1"/>
    <col min="9481" max="9481" width="14.28515625" style="1" customWidth="1"/>
    <col min="9482" max="9482" width="9.85546875" style="1" customWidth="1"/>
    <col min="9483" max="9483" width="12.42578125" style="1" customWidth="1"/>
    <col min="9484" max="9484" width="9.5703125" style="1" customWidth="1"/>
    <col min="9485" max="9485" width="9.7109375" style="1" customWidth="1"/>
    <col min="9486" max="9486" width="11.7109375" style="1" customWidth="1"/>
    <col min="9487" max="9721" width="8.85546875" style="1" customWidth="1"/>
    <col min="9722" max="9722" width="24.7109375" style="1" customWidth="1"/>
    <col min="9723" max="9723" width="6" style="1" bestFit="1" customWidth="1"/>
    <col min="9724" max="9727" width="5.85546875" style="1" bestFit="1" customWidth="1"/>
    <col min="9728" max="9728" width="6.5703125" style="1"/>
    <col min="9729" max="9729" width="12.7109375" style="1" customWidth="1"/>
    <col min="9730" max="9731" width="15.140625" style="1" bestFit="1" customWidth="1"/>
    <col min="9732" max="9732" width="15.140625" style="1" customWidth="1"/>
    <col min="9733" max="9733" width="12.85546875" style="1" bestFit="1" customWidth="1"/>
    <col min="9734" max="9734" width="12.85546875" style="1" customWidth="1"/>
    <col min="9735" max="9735" width="18.140625" style="1" bestFit="1" customWidth="1"/>
    <col min="9736" max="9736" width="11.7109375" style="1" customWidth="1"/>
    <col min="9737" max="9737" width="14.28515625" style="1" customWidth="1"/>
    <col min="9738" max="9738" width="9.85546875" style="1" customWidth="1"/>
    <col min="9739" max="9739" width="12.42578125" style="1" customWidth="1"/>
    <col min="9740" max="9740" width="9.5703125" style="1" customWidth="1"/>
    <col min="9741" max="9741" width="9.7109375" style="1" customWidth="1"/>
    <col min="9742" max="9742" width="11.7109375" style="1" customWidth="1"/>
    <col min="9743" max="9977" width="8.85546875" style="1" customWidth="1"/>
    <col min="9978" max="9978" width="24.7109375" style="1" customWidth="1"/>
    <col min="9979" max="9979" width="6" style="1" bestFit="1" customWidth="1"/>
    <col min="9980" max="9983" width="5.85546875" style="1" bestFit="1" customWidth="1"/>
    <col min="9984" max="9984" width="6.5703125" style="1"/>
    <col min="9985" max="9985" width="12.7109375" style="1" customWidth="1"/>
    <col min="9986" max="9987" width="15.140625" style="1" bestFit="1" customWidth="1"/>
    <col min="9988" max="9988" width="15.140625" style="1" customWidth="1"/>
    <col min="9989" max="9989" width="12.85546875" style="1" bestFit="1" customWidth="1"/>
    <col min="9990" max="9990" width="12.85546875" style="1" customWidth="1"/>
    <col min="9991" max="9991" width="18.140625" style="1" bestFit="1" customWidth="1"/>
    <col min="9992" max="9992" width="11.7109375" style="1" customWidth="1"/>
    <col min="9993" max="9993" width="14.28515625" style="1" customWidth="1"/>
    <col min="9994" max="9994" width="9.85546875" style="1" customWidth="1"/>
    <col min="9995" max="9995" width="12.42578125" style="1" customWidth="1"/>
    <col min="9996" max="9996" width="9.5703125" style="1" customWidth="1"/>
    <col min="9997" max="9997" width="9.7109375" style="1" customWidth="1"/>
    <col min="9998" max="9998" width="11.7109375" style="1" customWidth="1"/>
    <col min="9999" max="10233" width="8.85546875" style="1" customWidth="1"/>
    <col min="10234" max="10234" width="24.7109375" style="1" customWidth="1"/>
    <col min="10235" max="10235" width="6" style="1" bestFit="1" customWidth="1"/>
    <col min="10236" max="10239" width="5.85546875" style="1" bestFit="1" customWidth="1"/>
    <col min="10240" max="10240" width="6.5703125" style="1"/>
    <col min="10241" max="10241" width="12.7109375" style="1" customWidth="1"/>
    <col min="10242" max="10243" width="15.140625" style="1" bestFit="1" customWidth="1"/>
    <col min="10244" max="10244" width="15.140625" style="1" customWidth="1"/>
    <col min="10245" max="10245" width="12.85546875" style="1" bestFit="1" customWidth="1"/>
    <col min="10246" max="10246" width="12.85546875" style="1" customWidth="1"/>
    <col min="10247" max="10247" width="18.140625" style="1" bestFit="1" customWidth="1"/>
    <col min="10248" max="10248" width="11.7109375" style="1" customWidth="1"/>
    <col min="10249" max="10249" width="14.28515625" style="1" customWidth="1"/>
    <col min="10250" max="10250" width="9.85546875" style="1" customWidth="1"/>
    <col min="10251" max="10251" width="12.42578125" style="1" customWidth="1"/>
    <col min="10252" max="10252" width="9.5703125" style="1" customWidth="1"/>
    <col min="10253" max="10253" width="9.7109375" style="1" customWidth="1"/>
    <col min="10254" max="10254" width="11.7109375" style="1" customWidth="1"/>
    <col min="10255" max="10489" width="8.85546875" style="1" customWidth="1"/>
    <col min="10490" max="10490" width="24.7109375" style="1" customWidth="1"/>
    <col min="10491" max="10491" width="6" style="1" bestFit="1" customWidth="1"/>
    <col min="10492" max="10495" width="5.85546875" style="1" bestFit="1" customWidth="1"/>
    <col min="10496" max="10496" width="6.5703125" style="1"/>
    <col min="10497" max="10497" width="12.7109375" style="1" customWidth="1"/>
    <col min="10498" max="10499" width="15.140625" style="1" bestFit="1" customWidth="1"/>
    <col min="10500" max="10500" width="15.140625" style="1" customWidth="1"/>
    <col min="10501" max="10501" width="12.85546875" style="1" bestFit="1" customWidth="1"/>
    <col min="10502" max="10502" width="12.85546875" style="1" customWidth="1"/>
    <col min="10503" max="10503" width="18.140625" style="1" bestFit="1" customWidth="1"/>
    <col min="10504" max="10504" width="11.7109375" style="1" customWidth="1"/>
    <col min="10505" max="10505" width="14.28515625" style="1" customWidth="1"/>
    <col min="10506" max="10506" width="9.85546875" style="1" customWidth="1"/>
    <col min="10507" max="10507" width="12.42578125" style="1" customWidth="1"/>
    <col min="10508" max="10508" width="9.5703125" style="1" customWidth="1"/>
    <col min="10509" max="10509" width="9.7109375" style="1" customWidth="1"/>
    <col min="10510" max="10510" width="11.7109375" style="1" customWidth="1"/>
    <col min="10511" max="10745" width="8.85546875" style="1" customWidth="1"/>
    <col min="10746" max="10746" width="24.7109375" style="1" customWidth="1"/>
    <col min="10747" max="10747" width="6" style="1" bestFit="1" customWidth="1"/>
    <col min="10748" max="10751" width="5.85546875" style="1" bestFit="1" customWidth="1"/>
    <col min="10752" max="10752" width="6.5703125" style="1"/>
    <col min="10753" max="10753" width="12.7109375" style="1" customWidth="1"/>
    <col min="10754" max="10755" width="15.140625" style="1" bestFit="1" customWidth="1"/>
    <col min="10756" max="10756" width="15.140625" style="1" customWidth="1"/>
    <col min="10757" max="10757" width="12.85546875" style="1" bestFit="1" customWidth="1"/>
    <col min="10758" max="10758" width="12.85546875" style="1" customWidth="1"/>
    <col min="10759" max="10759" width="18.140625" style="1" bestFit="1" customWidth="1"/>
    <col min="10760" max="10760" width="11.7109375" style="1" customWidth="1"/>
    <col min="10761" max="10761" width="14.28515625" style="1" customWidth="1"/>
    <col min="10762" max="10762" width="9.85546875" style="1" customWidth="1"/>
    <col min="10763" max="10763" width="12.42578125" style="1" customWidth="1"/>
    <col min="10764" max="10764" width="9.5703125" style="1" customWidth="1"/>
    <col min="10765" max="10765" width="9.7109375" style="1" customWidth="1"/>
    <col min="10766" max="10766" width="11.7109375" style="1" customWidth="1"/>
    <col min="10767" max="11001" width="8.85546875" style="1" customWidth="1"/>
    <col min="11002" max="11002" width="24.7109375" style="1" customWidth="1"/>
    <col min="11003" max="11003" width="6" style="1" bestFit="1" customWidth="1"/>
    <col min="11004" max="11007" width="5.85546875" style="1" bestFit="1" customWidth="1"/>
    <col min="11008" max="11008" width="6.5703125" style="1"/>
    <col min="11009" max="11009" width="12.7109375" style="1" customWidth="1"/>
    <col min="11010" max="11011" width="15.140625" style="1" bestFit="1" customWidth="1"/>
    <col min="11012" max="11012" width="15.140625" style="1" customWidth="1"/>
    <col min="11013" max="11013" width="12.85546875" style="1" bestFit="1" customWidth="1"/>
    <col min="11014" max="11014" width="12.85546875" style="1" customWidth="1"/>
    <col min="11015" max="11015" width="18.140625" style="1" bestFit="1" customWidth="1"/>
    <col min="11016" max="11016" width="11.7109375" style="1" customWidth="1"/>
    <col min="11017" max="11017" width="14.28515625" style="1" customWidth="1"/>
    <col min="11018" max="11018" width="9.85546875" style="1" customWidth="1"/>
    <col min="11019" max="11019" width="12.42578125" style="1" customWidth="1"/>
    <col min="11020" max="11020" width="9.5703125" style="1" customWidth="1"/>
    <col min="11021" max="11021" width="9.7109375" style="1" customWidth="1"/>
    <col min="11022" max="11022" width="11.7109375" style="1" customWidth="1"/>
    <col min="11023" max="11257" width="8.85546875" style="1" customWidth="1"/>
    <col min="11258" max="11258" width="24.7109375" style="1" customWidth="1"/>
    <col min="11259" max="11259" width="6" style="1" bestFit="1" customWidth="1"/>
    <col min="11260" max="11263" width="5.85546875" style="1" bestFit="1" customWidth="1"/>
    <col min="11264" max="11264" width="6.5703125" style="1"/>
    <col min="11265" max="11265" width="12.7109375" style="1" customWidth="1"/>
    <col min="11266" max="11267" width="15.140625" style="1" bestFit="1" customWidth="1"/>
    <col min="11268" max="11268" width="15.140625" style="1" customWidth="1"/>
    <col min="11269" max="11269" width="12.85546875" style="1" bestFit="1" customWidth="1"/>
    <col min="11270" max="11270" width="12.85546875" style="1" customWidth="1"/>
    <col min="11271" max="11271" width="18.140625" style="1" bestFit="1" customWidth="1"/>
    <col min="11272" max="11272" width="11.7109375" style="1" customWidth="1"/>
    <col min="11273" max="11273" width="14.28515625" style="1" customWidth="1"/>
    <col min="11274" max="11274" width="9.85546875" style="1" customWidth="1"/>
    <col min="11275" max="11275" width="12.42578125" style="1" customWidth="1"/>
    <col min="11276" max="11276" width="9.5703125" style="1" customWidth="1"/>
    <col min="11277" max="11277" width="9.7109375" style="1" customWidth="1"/>
    <col min="11278" max="11278" width="11.7109375" style="1" customWidth="1"/>
    <col min="11279" max="11513" width="8.85546875" style="1" customWidth="1"/>
    <col min="11514" max="11514" width="24.7109375" style="1" customWidth="1"/>
    <col min="11515" max="11515" width="6" style="1" bestFit="1" customWidth="1"/>
    <col min="11516" max="11519" width="5.85546875" style="1" bestFit="1" customWidth="1"/>
    <col min="11520" max="11520" width="6.5703125" style="1"/>
    <col min="11521" max="11521" width="12.7109375" style="1" customWidth="1"/>
    <col min="11522" max="11523" width="15.140625" style="1" bestFit="1" customWidth="1"/>
    <col min="11524" max="11524" width="15.140625" style="1" customWidth="1"/>
    <col min="11525" max="11525" width="12.85546875" style="1" bestFit="1" customWidth="1"/>
    <col min="11526" max="11526" width="12.85546875" style="1" customWidth="1"/>
    <col min="11527" max="11527" width="18.140625" style="1" bestFit="1" customWidth="1"/>
    <col min="11528" max="11528" width="11.7109375" style="1" customWidth="1"/>
    <col min="11529" max="11529" width="14.28515625" style="1" customWidth="1"/>
    <col min="11530" max="11530" width="9.85546875" style="1" customWidth="1"/>
    <col min="11531" max="11531" width="12.42578125" style="1" customWidth="1"/>
    <col min="11532" max="11532" width="9.5703125" style="1" customWidth="1"/>
    <col min="11533" max="11533" width="9.7109375" style="1" customWidth="1"/>
    <col min="11534" max="11534" width="11.7109375" style="1" customWidth="1"/>
    <col min="11535" max="11769" width="8.85546875" style="1" customWidth="1"/>
    <col min="11770" max="11770" width="24.7109375" style="1" customWidth="1"/>
    <col min="11771" max="11771" width="6" style="1" bestFit="1" customWidth="1"/>
    <col min="11772" max="11775" width="5.85546875" style="1" bestFit="1" customWidth="1"/>
    <col min="11776" max="11776" width="6.5703125" style="1"/>
    <col min="11777" max="11777" width="12.7109375" style="1" customWidth="1"/>
    <col min="11778" max="11779" width="15.140625" style="1" bestFit="1" customWidth="1"/>
    <col min="11780" max="11780" width="15.140625" style="1" customWidth="1"/>
    <col min="11781" max="11781" width="12.85546875" style="1" bestFit="1" customWidth="1"/>
    <col min="11782" max="11782" width="12.85546875" style="1" customWidth="1"/>
    <col min="11783" max="11783" width="18.140625" style="1" bestFit="1" customWidth="1"/>
    <col min="11784" max="11784" width="11.7109375" style="1" customWidth="1"/>
    <col min="11785" max="11785" width="14.28515625" style="1" customWidth="1"/>
    <col min="11786" max="11786" width="9.85546875" style="1" customWidth="1"/>
    <col min="11787" max="11787" width="12.42578125" style="1" customWidth="1"/>
    <col min="11788" max="11788" width="9.5703125" style="1" customWidth="1"/>
    <col min="11789" max="11789" width="9.7109375" style="1" customWidth="1"/>
    <col min="11790" max="11790" width="11.7109375" style="1" customWidth="1"/>
    <col min="11791" max="12025" width="8.85546875" style="1" customWidth="1"/>
    <col min="12026" max="12026" width="24.7109375" style="1" customWidth="1"/>
    <col min="12027" max="12027" width="6" style="1" bestFit="1" customWidth="1"/>
    <col min="12028" max="12031" width="5.85546875" style="1" bestFit="1" customWidth="1"/>
    <col min="12032" max="12032" width="6.5703125" style="1"/>
    <col min="12033" max="12033" width="12.7109375" style="1" customWidth="1"/>
    <col min="12034" max="12035" width="15.140625" style="1" bestFit="1" customWidth="1"/>
    <col min="12036" max="12036" width="15.140625" style="1" customWidth="1"/>
    <col min="12037" max="12037" width="12.85546875" style="1" bestFit="1" customWidth="1"/>
    <col min="12038" max="12038" width="12.85546875" style="1" customWidth="1"/>
    <col min="12039" max="12039" width="18.140625" style="1" bestFit="1" customWidth="1"/>
    <col min="12040" max="12040" width="11.7109375" style="1" customWidth="1"/>
    <col min="12041" max="12041" width="14.28515625" style="1" customWidth="1"/>
    <col min="12042" max="12042" width="9.85546875" style="1" customWidth="1"/>
    <col min="12043" max="12043" width="12.42578125" style="1" customWidth="1"/>
    <col min="12044" max="12044" width="9.5703125" style="1" customWidth="1"/>
    <col min="12045" max="12045" width="9.7109375" style="1" customWidth="1"/>
    <col min="12046" max="12046" width="11.7109375" style="1" customWidth="1"/>
    <col min="12047" max="12281" width="8.85546875" style="1" customWidth="1"/>
    <col min="12282" max="12282" width="24.7109375" style="1" customWidth="1"/>
    <col min="12283" max="12283" width="6" style="1" bestFit="1" customWidth="1"/>
    <col min="12284" max="12287" width="5.85546875" style="1" bestFit="1" customWidth="1"/>
    <col min="12288" max="12288" width="6.5703125" style="1"/>
    <col min="12289" max="12289" width="12.7109375" style="1" customWidth="1"/>
    <col min="12290" max="12291" width="15.140625" style="1" bestFit="1" customWidth="1"/>
    <col min="12292" max="12292" width="15.140625" style="1" customWidth="1"/>
    <col min="12293" max="12293" width="12.85546875" style="1" bestFit="1" customWidth="1"/>
    <col min="12294" max="12294" width="12.85546875" style="1" customWidth="1"/>
    <col min="12295" max="12295" width="18.140625" style="1" bestFit="1" customWidth="1"/>
    <col min="12296" max="12296" width="11.7109375" style="1" customWidth="1"/>
    <col min="12297" max="12297" width="14.28515625" style="1" customWidth="1"/>
    <col min="12298" max="12298" width="9.85546875" style="1" customWidth="1"/>
    <col min="12299" max="12299" width="12.42578125" style="1" customWidth="1"/>
    <col min="12300" max="12300" width="9.5703125" style="1" customWidth="1"/>
    <col min="12301" max="12301" width="9.7109375" style="1" customWidth="1"/>
    <col min="12302" max="12302" width="11.7109375" style="1" customWidth="1"/>
    <col min="12303" max="12537" width="8.85546875" style="1" customWidth="1"/>
    <col min="12538" max="12538" width="24.7109375" style="1" customWidth="1"/>
    <col min="12539" max="12539" width="6" style="1" bestFit="1" customWidth="1"/>
    <col min="12540" max="12543" width="5.85546875" style="1" bestFit="1" customWidth="1"/>
    <col min="12544" max="12544" width="6.5703125" style="1"/>
    <col min="12545" max="12545" width="12.7109375" style="1" customWidth="1"/>
    <col min="12546" max="12547" width="15.140625" style="1" bestFit="1" customWidth="1"/>
    <col min="12548" max="12548" width="15.140625" style="1" customWidth="1"/>
    <col min="12549" max="12549" width="12.85546875" style="1" bestFit="1" customWidth="1"/>
    <col min="12550" max="12550" width="12.85546875" style="1" customWidth="1"/>
    <col min="12551" max="12551" width="18.140625" style="1" bestFit="1" customWidth="1"/>
    <col min="12552" max="12552" width="11.7109375" style="1" customWidth="1"/>
    <col min="12553" max="12553" width="14.28515625" style="1" customWidth="1"/>
    <col min="12554" max="12554" width="9.85546875" style="1" customWidth="1"/>
    <col min="12555" max="12555" width="12.42578125" style="1" customWidth="1"/>
    <col min="12556" max="12556" width="9.5703125" style="1" customWidth="1"/>
    <col min="12557" max="12557" width="9.7109375" style="1" customWidth="1"/>
    <col min="12558" max="12558" width="11.7109375" style="1" customWidth="1"/>
    <col min="12559" max="12793" width="8.85546875" style="1" customWidth="1"/>
    <col min="12794" max="12794" width="24.7109375" style="1" customWidth="1"/>
    <col min="12795" max="12795" width="6" style="1" bestFit="1" customWidth="1"/>
    <col min="12796" max="12799" width="5.85546875" style="1" bestFit="1" customWidth="1"/>
    <col min="12800" max="12800" width="6.5703125" style="1"/>
    <col min="12801" max="12801" width="12.7109375" style="1" customWidth="1"/>
    <col min="12802" max="12803" width="15.140625" style="1" bestFit="1" customWidth="1"/>
    <col min="12804" max="12804" width="15.140625" style="1" customWidth="1"/>
    <col min="12805" max="12805" width="12.85546875" style="1" bestFit="1" customWidth="1"/>
    <col min="12806" max="12806" width="12.85546875" style="1" customWidth="1"/>
    <col min="12807" max="12807" width="18.140625" style="1" bestFit="1" customWidth="1"/>
    <col min="12808" max="12808" width="11.7109375" style="1" customWidth="1"/>
    <col min="12809" max="12809" width="14.28515625" style="1" customWidth="1"/>
    <col min="12810" max="12810" width="9.85546875" style="1" customWidth="1"/>
    <col min="12811" max="12811" width="12.42578125" style="1" customWidth="1"/>
    <col min="12812" max="12812" width="9.5703125" style="1" customWidth="1"/>
    <col min="12813" max="12813" width="9.7109375" style="1" customWidth="1"/>
    <col min="12814" max="12814" width="11.7109375" style="1" customWidth="1"/>
    <col min="12815" max="13049" width="8.85546875" style="1" customWidth="1"/>
    <col min="13050" max="13050" width="24.7109375" style="1" customWidth="1"/>
    <col min="13051" max="13051" width="6" style="1" bestFit="1" customWidth="1"/>
    <col min="13052" max="13055" width="5.85546875" style="1" bestFit="1" customWidth="1"/>
    <col min="13056" max="13056" width="6.5703125" style="1"/>
    <col min="13057" max="13057" width="12.7109375" style="1" customWidth="1"/>
    <col min="13058" max="13059" width="15.140625" style="1" bestFit="1" customWidth="1"/>
    <col min="13060" max="13060" width="15.140625" style="1" customWidth="1"/>
    <col min="13061" max="13061" width="12.85546875" style="1" bestFit="1" customWidth="1"/>
    <col min="13062" max="13062" width="12.85546875" style="1" customWidth="1"/>
    <col min="13063" max="13063" width="18.140625" style="1" bestFit="1" customWidth="1"/>
    <col min="13064" max="13064" width="11.7109375" style="1" customWidth="1"/>
    <col min="13065" max="13065" width="14.28515625" style="1" customWidth="1"/>
    <col min="13066" max="13066" width="9.85546875" style="1" customWidth="1"/>
    <col min="13067" max="13067" width="12.42578125" style="1" customWidth="1"/>
    <col min="13068" max="13068" width="9.5703125" style="1" customWidth="1"/>
    <col min="13069" max="13069" width="9.7109375" style="1" customWidth="1"/>
    <col min="13070" max="13070" width="11.7109375" style="1" customWidth="1"/>
    <col min="13071" max="13305" width="8.85546875" style="1" customWidth="1"/>
    <col min="13306" max="13306" width="24.7109375" style="1" customWidth="1"/>
    <col min="13307" max="13307" width="6" style="1" bestFit="1" customWidth="1"/>
    <col min="13308" max="13311" width="5.85546875" style="1" bestFit="1" customWidth="1"/>
    <col min="13312" max="13312" width="6.5703125" style="1"/>
    <col min="13313" max="13313" width="12.7109375" style="1" customWidth="1"/>
    <col min="13314" max="13315" width="15.140625" style="1" bestFit="1" customWidth="1"/>
    <col min="13316" max="13316" width="15.140625" style="1" customWidth="1"/>
    <col min="13317" max="13317" width="12.85546875" style="1" bestFit="1" customWidth="1"/>
    <col min="13318" max="13318" width="12.85546875" style="1" customWidth="1"/>
    <col min="13319" max="13319" width="18.140625" style="1" bestFit="1" customWidth="1"/>
    <col min="13320" max="13320" width="11.7109375" style="1" customWidth="1"/>
    <col min="13321" max="13321" width="14.28515625" style="1" customWidth="1"/>
    <col min="13322" max="13322" width="9.85546875" style="1" customWidth="1"/>
    <col min="13323" max="13323" width="12.42578125" style="1" customWidth="1"/>
    <col min="13324" max="13324" width="9.5703125" style="1" customWidth="1"/>
    <col min="13325" max="13325" width="9.7109375" style="1" customWidth="1"/>
    <col min="13326" max="13326" width="11.7109375" style="1" customWidth="1"/>
    <col min="13327" max="13561" width="8.85546875" style="1" customWidth="1"/>
    <col min="13562" max="13562" width="24.7109375" style="1" customWidth="1"/>
    <col min="13563" max="13563" width="6" style="1" bestFit="1" customWidth="1"/>
    <col min="13564" max="13567" width="5.85546875" style="1" bestFit="1" customWidth="1"/>
    <col min="13568" max="13568" width="6.5703125" style="1"/>
    <col min="13569" max="13569" width="12.7109375" style="1" customWidth="1"/>
    <col min="13570" max="13571" width="15.140625" style="1" bestFit="1" customWidth="1"/>
    <col min="13572" max="13572" width="15.140625" style="1" customWidth="1"/>
    <col min="13573" max="13573" width="12.85546875" style="1" bestFit="1" customWidth="1"/>
    <col min="13574" max="13574" width="12.85546875" style="1" customWidth="1"/>
    <col min="13575" max="13575" width="18.140625" style="1" bestFit="1" customWidth="1"/>
    <col min="13576" max="13576" width="11.7109375" style="1" customWidth="1"/>
    <col min="13577" max="13577" width="14.28515625" style="1" customWidth="1"/>
    <col min="13578" max="13578" width="9.85546875" style="1" customWidth="1"/>
    <col min="13579" max="13579" width="12.42578125" style="1" customWidth="1"/>
    <col min="13580" max="13580" width="9.5703125" style="1" customWidth="1"/>
    <col min="13581" max="13581" width="9.7109375" style="1" customWidth="1"/>
    <col min="13582" max="13582" width="11.7109375" style="1" customWidth="1"/>
    <col min="13583" max="13817" width="8.85546875" style="1" customWidth="1"/>
    <col min="13818" max="13818" width="24.7109375" style="1" customWidth="1"/>
    <col min="13819" max="13819" width="6" style="1" bestFit="1" customWidth="1"/>
    <col min="13820" max="13823" width="5.85546875" style="1" bestFit="1" customWidth="1"/>
    <col min="13824" max="13824" width="6.5703125" style="1"/>
    <col min="13825" max="13825" width="12.7109375" style="1" customWidth="1"/>
    <col min="13826" max="13827" width="15.140625" style="1" bestFit="1" customWidth="1"/>
    <col min="13828" max="13828" width="15.140625" style="1" customWidth="1"/>
    <col min="13829" max="13829" width="12.85546875" style="1" bestFit="1" customWidth="1"/>
    <col min="13830" max="13830" width="12.85546875" style="1" customWidth="1"/>
    <col min="13831" max="13831" width="18.140625" style="1" bestFit="1" customWidth="1"/>
    <col min="13832" max="13832" width="11.7109375" style="1" customWidth="1"/>
    <col min="13833" max="13833" width="14.28515625" style="1" customWidth="1"/>
    <col min="13834" max="13834" width="9.85546875" style="1" customWidth="1"/>
    <col min="13835" max="13835" width="12.42578125" style="1" customWidth="1"/>
    <col min="13836" max="13836" width="9.5703125" style="1" customWidth="1"/>
    <col min="13837" max="13837" width="9.7109375" style="1" customWidth="1"/>
    <col min="13838" max="13838" width="11.7109375" style="1" customWidth="1"/>
    <col min="13839" max="14073" width="8.85546875" style="1" customWidth="1"/>
    <col min="14074" max="14074" width="24.7109375" style="1" customWidth="1"/>
    <col min="14075" max="14075" width="6" style="1" bestFit="1" customWidth="1"/>
    <col min="14076" max="14079" width="5.85546875" style="1" bestFit="1" customWidth="1"/>
    <col min="14080" max="14080" width="6.5703125" style="1"/>
    <col min="14081" max="14081" width="12.7109375" style="1" customWidth="1"/>
    <col min="14082" max="14083" width="15.140625" style="1" bestFit="1" customWidth="1"/>
    <col min="14084" max="14084" width="15.140625" style="1" customWidth="1"/>
    <col min="14085" max="14085" width="12.85546875" style="1" bestFit="1" customWidth="1"/>
    <col min="14086" max="14086" width="12.85546875" style="1" customWidth="1"/>
    <col min="14087" max="14087" width="18.140625" style="1" bestFit="1" customWidth="1"/>
    <col min="14088" max="14088" width="11.7109375" style="1" customWidth="1"/>
    <col min="14089" max="14089" width="14.28515625" style="1" customWidth="1"/>
    <col min="14090" max="14090" width="9.85546875" style="1" customWidth="1"/>
    <col min="14091" max="14091" width="12.42578125" style="1" customWidth="1"/>
    <col min="14092" max="14092" width="9.5703125" style="1" customWidth="1"/>
    <col min="14093" max="14093" width="9.7109375" style="1" customWidth="1"/>
    <col min="14094" max="14094" width="11.7109375" style="1" customWidth="1"/>
    <col min="14095" max="14329" width="8.85546875" style="1" customWidth="1"/>
    <col min="14330" max="14330" width="24.7109375" style="1" customWidth="1"/>
    <col min="14331" max="14331" width="6" style="1" bestFit="1" customWidth="1"/>
    <col min="14332" max="14335" width="5.85546875" style="1" bestFit="1" customWidth="1"/>
    <col min="14336" max="14336" width="6.5703125" style="1"/>
    <col min="14337" max="14337" width="12.7109375" style="1" customWidth="1"/>
    <col min="14338" max="14339" width="15.140625" style="1" bestFit="1" customWidth="1"/>
    <col min="14340" max="14340" width="15.140625" style="1" customWidth="1"/>
    <col min="14341" max="14341" width="12.85546875" style="1" bestFit="1" customWidth="1"/>
    <col min="14342" max="14342" width="12.85546875" style="1" customWidth="1"/>
    <col min="14343" max="14343" width="18.140625" style="1" bestFit="1" customWidth="1"/>
    <col min="14344" max="14344" width="11.7109375" style="1" customWidth="1"/>
    <col min="14345" max="14345" width="14.28515625" style="1" customWidth="1"/>
    <col min="14346" max="14346" width="9.85546875" style="1" customWidth="1"/>
    <col min="14347" max="14347" width="12.42578125" style="1" customWidth="1"/>
    <col min="14348" max="14348" width="9.5703125" style="1" customWidth="1"/>
    <col min="14349" max="14349" width="9.7109375" style="1" customWidth="1"/>
    <col min="14350" max="14350" width="11.7109375" style="1" customWidth="1"/>
    <col min="14351" max="14585" width="8.85546875" style="1" customWidth="1"/>
    <col min="14586" max="14586" width="24.7109375" style="1" customWidth="1"/>
    <col min="14587" max="14587" width="6" style="1" bestFit="1" customWidth="1"/>
    <col min="14588" max="14591" width="5.85546875" style="1" bestFit="1" customWidth="1"/>
    <col min="14592" max="14592" width="6.5703125" style="1"/>
    <col min="14593" max="14593" width="12.7109375" style="1" customWidth="1"/>
    <col min="14594" max="14595" width="15.140625" style="1" bestFit="1" customWidth="1"/>
    <col min="14596" max="14596" width="15.140625" style="1" customWidth="1"/>
    <col min="14597" max="14597" width="12.85546875" style="1" bestFit="1" customWidth="1"/>
    <col min="14598" max="14598" width="12.85546875" style="1" customWidth="1"/>
    <col min="14599" max="14599" width="18.140625" style="1" bestFit="1" customWidth="1"/>
    <col min="14600" max="14600" width="11.7109375" style="1" customWidth="1"/>
    <col min="14601" max="14601" width="14.28515625" style="1" customWidth="1"/>
    <col min="14602" max="14602" width="9.85546875" style="1" customWidth="1"/>
    <col min="14603" max="14603" width="12.42578125" style="1" customWidth="1"/>
    <col min="14604" max="14604" width="9.5703125" style="1" customWidth="1"/>
    <col min="14605" max="14605" width="9.7109375" style="1" customWidth="1"/>
    <col min="14606" max="14606" width="11.7109375" style="1" customWidth="1"/>
    <col min="14607" max="14841" width="8.85546875" style="1" customWidth="1"/>
    <col min="14842" max="14842" width="24.7109375" style="1" customWidth="1"/>
    <col min="14843" max="14843" width="6" style="1" bestFit="1" customWidth="1"/>
    <col min="14844" max="14847" width="5.85546875" style="1" bestFit="1" customWidth="1"/>
    <col min="14848" max="14848" width="6.5703125" style="1"/>
    <col min="14849" max="14849" width="12.7109375" style="1" customWidth="1"/>
    <col min="14850" max="14851" width="15.140625" style="1" bestFit="1" customWidth="1"/>
    <col min="14852" max="14852" width="15.140625" style="1" customWidth="1"/>
    <col min="14853" max="14853" width="12.85546875" style="1" bestFit="1" customWidth="1"/>
    <col min="14854" max="14854" width="12.85546875" style="1" customWidth="1"/>
    <col min="14855" max="14855" width="18.140625" style="1" bestFit="1" customWidth="1"/>
    <col min="14856" max="14856" width="11.7109375" style="1" customWidth="1"/>
    <col min="14857" max="14857" width="14.28515625" style="1" customWidth="1"/>
    <col min="14858" max="14858" width="9.85546875" style="1" customWidth="1"/>
    <col min="14859" max="14859" width="12.42578125" style="1" customWidth="1"/>
    <col min="14860" max="14860" width="9.5703125" style="1" customWidth="1"/>
    <col min="14861" max="14861" width="9.7109375" style="1" customWidth="1"/>
    <col min="14862" max="14862" width="11.7109375" style="1" customWidth="1"/>
    <col min="14863" max="15097" width="8.85546875" style="1" customWidth="1"/>
    <col min="15098" max="15098" width="24.7109375" style="1" customWidth="1"/>
    <col min="15099" max="15099" width="6" style="1" bestFit="1" customWidth="1"/>
    <col min="15100" max="15103" width="5.85546875" style="1" bestFit="1" customWidth="1"/>
    <col min="15104" max="15104" width="6.5703125" style="1"/>
    <col min="15105" max="15105" width="12.7109375" style="1" customWidth="1"/>
    <col min="15106" max="15107" width="15.140625" style="1" bestFit="1" customWidth="1"/>
    <col min="15108" max="15108" width="15.140625" style="1" customWidth="1"/>
    <col min="15109" max="15109" width="12.85546875" style="1" bestFit="1" customWidth="1"/>
    <col min="15110" max="15110" width="12.85546875" style="1" customWidth="1"/>
    <col min="15111" max="15111" width="18.140625" style="1" bestFit="1" customWidth="1"/>
    <col min="15112" max="15112" width="11.7109375" style="1" customWidth="1"/>
    <col min="15113" max="15113" width="14.28515625" style="1" customWidth="1"/>
    <col min="15114" max="15114" width="9.85546875" style="1" customWidth="1"/>
    <col min="15115" max="15115" width="12.42578125" style="1" customWidth="1"/>
    <col min="15116" max="15116" width="9.5703125" style="1" customWidth="1"/>
    <col min="15117" max="15117" width="9.7109375" style="1" customWidth="1"/>
    <col min="15118" max="15118" width="11.7109375" style="1" customWidth="1"/>
    <col min="15119" max="15353" width="8.85546875" style="1" customWidth="1"/>
    <col min="15354" max="15354" width="24.7109375" style="1" customWidth="1"/>
    <col min="15355" max="15355" width="6" style="1" bestFit="1" customWidth="1"/>
    <col min="15356" max="15359" width="5.85546875" style="1" bestFit="1" customWidth="1"/>
    <col min="15360" max="15360" width="6.5703125" style="1"/>
    <col min="15361" max="15361" width="12.7109375" style="1" customWidth="1"/>
    <col min="15362" max="15363" width="15.140625" style="1" bestFit="1" customWidth="1"/>
    <col min="15364" max="15364" width="15.140625" style="1" customWidth="1"/>
    <col min="15365" max="15365" width="12.85546875" style="1" bestFit="1" customWidth="1"/>
    <col min="15366" max="15366" width="12.85546875" style="1" customWidth="1"/>
    <col min="15367" max="15367" width="18.140625" style="1" bestFit="1" customWidth="1"/>
    <col min="15368" max="15368" width="11.7109375" style="1" customWidth="1"/>
    <col min="15369" max="15369" width="14.28515625" style="1" customWidth="1"/>
    <col min="15370" max="15370" width="9.85546875" style="1" customWidth="1"/>
    <col min="15371" max="15371" width="12.42578125" style="1" customWidth="1"/>
    <col min="15372" max="15372" width="9.5703125" style="1" customWidth="1"/>
    <col min="15373" max="15373" width="9.7109375" style="1" customWidth="1"/>
    <col min="15374" max="15374" width="11.7109375" style="1" customWidth="1"/>
    <col min="15375" max="15609" width="8.85546875" style="1" customWidth="1"/>
    <col min="15610" max="15610" width="24.7109375" style="1" customWidth="1"/>
    <col min="15611" max="15611" width="6" style="1" bestFit="1" customWidth="1"/>
    <col min="15612" max="15615" width="5.85546875" style="1" bestFit="1" customWidth="1"/>
    <col min="15616" max="15616" width="6.5703125" style="1"/>
    <col min="15617" max="15617" width="12.7109375" style="1" customWidth="1"/>
    <col min="15618" max="15619" width="15.140625" style="1" bestFit="1" customWidth="1"/>
    <col min="15620" max="15620" width="15.140625" style="1" customWidth="1"/>
    <col min="15621" max="15621" width="12.85546875" style="1" bestFit="1" customWidth="1"/>
    <col min="15622" max="15622" width="12.85546875" style="1" customWidth="1"/>
    <col min="15623" max="15623" width="18.140625" style="1" bestFit="1" customWidth="1"/>
    <col min="15624" max="15624" width="11.7109375" style="1" customWidth="1"/>
    <col min="15625" max="15625" width="14.28515625" style="1" customWidth="1"/>
    <col min="15626" max="15626" width="9.85546875" style="1" customWidth="1"/>
    <col min="15627" max="15627" width="12.42578125" style="1" customWidth="1"/>
    <col min="15628" max="15628" width="9.5703125" style="1" customWidth="1"/>
    <col min="15629" max="15629" width="9.7109375" style="1" customWidth="1"/>
    <col min="15630" max="15630" width="11.7109375" style="1" customWidth="1"/>
    <col min="15631" max="15865" width="8.85546875" style="1" customWidth="1"/>
    <col min="15866" max="15866" width="24.7109375" style="1" customWidth="1"/>
    <col min="15867" max="15867" width="6" style="1" bestFit="1" customWidth="1"/>
    <col min="15868" max="15871" width="5.85546875" style="1" bestFit="1" customWidth="1"/>
    <col min="15872" max="15872" width="6.5703125" style="1"/>
    <col min="15873" max="15873" width="12.7109375" style="1" customWidth="1"/>
    <col min="15874" max="15875" width="15.140625" style="1" bestFit="1" customWidth="1"/>
    <col min="15876" max="15876" width="15.140625" style="1" customWidth="1"/>
    <col min="15877" max="15877" width="12.85546875" style="1" bestFit="1" customWidth="1"/>
    <col min="15878" max="15878" width="12.85546875" style="1" customWidth="1"/>
    <col min="15879" max="15879" width="18.140625" style="1" bestFit="1" customWidth="1"/>
    <col min="15880" max="15880" width="11.7109375" style="1" customWidth="1"/>
    <col min="15881" max="15881" width="14.28515625" style="1" customWidth="1"/>
    <col min="15882" max="15882" width="9.85546875" style="1" customWidth="1"/>
    <col min="15883" max="15883" width="12.42578125" style="1" customWidth="1"/>
    <col min="15884" max="15884" width="9.5703125" style="1" customWidth="1"/>
    <col min="15885" max="15885" width="9.7109375" style="1" customWidth="1"/>
    <col min="15886" max="15886" width="11.7109375" style="1" customWidth="1"/>
    <col min="15887" max="16121" width="8.85546875" style="1" customWidth="1"/>
    <col min="16122" max="16122" width="24.7109375" style="1" customWidth="1"/>
    <col min="16123" max="16123" width="6" style="1" bestFit="1" customWidth="1"/>
    <col min="16124" max="16127" width="5.85546875" style="1" bestFit="1" customWidth="1"/>
    <col min="16128" max="16128" width="6.5703125" style="1"/>
    <col min="16129" max="16129" width="12.7109375" style="1" customWidth="1"/>
    <col min="16130" max="16131" width="15.140625" style="1" bestFit="1" customWidth="1"/>
    <col min="16132" max="16132" width="15.140625" style="1" customWidth="1"/>
    <col min="16133" max="16133" width="12.85546875" style="1" bestFit="1" customWidth="1"/>
    <col min="16134" max="16134" width="12.85546875" style="1" customWidth="1"/>
    <col min="16135" max="16135" width="18.140625" style="1" bestFit="1" customWidth="1"/>
    <col min="16136" max="16136" width="11.7109375" style="1" customWidth="1"/>
    <col min="16137" max="16137" width="14.28515625" style="1" customWidth="1"/>
    <col min="16138" max="16138" width="9.85546875" style="1" customWidth="1"/>
    <col min="16139" max="16139" width="12.42578125" style="1" customWidth="1"/>
    <col min="16140" max="16140" width="9.5703125" style="1" customWidth="1"/>
    <col min="16141" max="16141" width="9.7109375" style="1" customWidth="1"/>
    <col min="16142" max="16142" width="11.7109375" style="1" customWidth="1"/>
    <col min="16143" max="16377" width="8.85546875" style="1" customWidth="1"/>
    <col min="16378" max="16378" width="24.7109375" style="1" customWidth="1"/>
    <col min="16379" max="16379" width="6" style="1" bestFit="1" customWidth="1"/>
    <col min="16380" max="16383" width="5.85546875" style="1" bestFit="1" customWidth="1"/>
    <col min="16384" max="16384" width="6.5703125" style="1"/>
  </cols>
  <sheetData>
    <row r="1" spans="1:25" ht="20.100000000000001" customHeight="1" x14ac:dyDescent="0.25">
      <c r="A1" s="166" t="s">
        <v>52</v>
      </c>
      <c r="B1" s="167"/>
      <c r="C1" s="167"/>
      <c r="D1" s="167"/>
      <c r="E1" s="167"/>
      <c r="F1" s="69"/>
      <c r="G1" s="82"/>
      <c r="H1" s="83"/>
      <c r="I1" s="83"/>
      <c r="J1" s="83"/>
      <c r="K1" s="83"/>
      <c r="L1" s="83"/>
      <c r="M1" s="83"/>
      <c r="N1" s="83"/>
      <c r="O1" s="83"/>
      <c r="P1" s="83"/>
      <c r="Q1" s="84"/>
      <c r="R1" s="84"/>
      <c r="S1" s="84"/>
      <c r="T1" s="84"/>
      <c r="U1" s="84"/>
      <c r="V1" s="84"/>
      <c r="W1" s="84"/>
      <c r="X1" s="84"/>
      <c r="Y1" s="84"/>
    </row>
    <row r="2" spans="1:25" ht="20.100000000000001" customHeight="1" x14ac:dyDescent="0.25">
      <c r="A2" s="166" t="s">
        <v>51</v>
      </c>
      <c r="B2" s="167"/>
      <c r="C2" s="167"/>
      <c r="D2" s="167"/>
      <c r="E2" s="167"/>
      <c r="F2" s="85"/>
      <c r="G2" s="26" t="s">
        <v>50</v>
      </c>
      <c r="H2" s="17"/>
      <c r="I2" s="15"/>
      <c r="X2" s="84"/>
      <c r="Y2" s="84"/>
    </row>
    <row r="3" spans="1:25" ht="45" customHeight="1" x14ac:dyDescent="0.25">
      <c r="A3" s="166" t="s">
        <v>102</v>
      </c>
      <c r="B3" s="167"/>
      <c r="C3" s="167"/>
      <c r="D3" s="167"/>
      <c r="E3" s="167"/>
      <c r="F3" s="86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  <c r="X3" s="87"/>
      <c r="Y3" s="87"/>
    </row>
    <row r="4" spans="1:25" ht="32.450000000000003" customHeight="1" x14ac:dyDescent="0.25">
      <c r="A4" s="180" t="s">
        <v>103</v>
      </c>
      <c r="B4" s="181"/>
      <c r="C4" s="181"/>
      <c r="D4" s="181"/>
      <c r="E4" s="181"/>
      <c r="F4" s="88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  <c r="X4" s="87"/>
      <c r="Y4" s="87"/>
    </row>
    <row r="5" spans="1:25" ht="20.100000000000001" customHeight="1" x14ac:dyDescent="0.25">
      <c r="A5" s="166" t="s">
        <v>104</v>
      </c>
      <c r="B5" s="167"/>
      <c r="C5" s="167"/>
      <c r="D5" s="167"/>
      <c r="E5" s="167"/>
      <c r="F5" s="70"/>
      <c r="G5" s="26" t="s">
        <v>38</v>
      </c>
      <c r="H5" s="40">
        <f>271/279*100</f>
        <v>97.132616487455195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  <c r="X5" s="87"/>
      <c r="Y5" s="87"/>
    </row>
    <row r="6" spans="1:25" ht="20.100000000000001" customHeight="1" x14ac:dyDescent="0.25">
      <c r="B6" s="2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141/279*100</f>
        <v>50.537634408602152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  <c r="X6" s="87"/>
      <c r="Y6" s="87"/>
    </row>
    <row r="7" spans="1:25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73.835125448028677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  <c r="X7" s="87"/>
      <c r="Y7" s="87"/>
    </row>
    <row r="8" spans="1:25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7" t="s">
        <v>22</v>
      </c>
      <c r="I8" s="15"/>
      <c r="X8" s="84"/>
      <c r="Y8" s="84"/>
    </row>
    <row r="9" spans="1:25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G9" s="176"/>
      <c r="H9" s="177"/>
      <c r="I9" s="177"/>
      <c r="J9" s="178"/>
    </row>
    <row r="10" spans="1:25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94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5" ht="24.95" customHeight="1" x14ac:dyDescent="0.25">
      <c r="A11" s="2">
        <v>1</v>
      </c>
      <c r="B11" s="4">
        <v>170804130001</v>
      </c>
      <c r="C11" s="3">
        <v>40</v>
      </c>
      <c r="D11" s="3">
        <f>COUNTIF(C11:C289,"&gt;="&amp;D10)</f>
        <v>271</v>
      </c>
      <c r="E11" s="3">
        <v>25.882352941176471</v>
      </c>
      <c r="F11" s="95">
        <f>COUNTIF(E11:E289,"&gt;="&amp;F10)</f>
        <v>141</v>
      </c>
      <c r="G11" s="81" t="s">
        <v>5</v>
      </c>
      <c r="H11" s="26">
        <v>3</v>
      </c>
      <c r="I11" s="26">
        <v>2</v>
      </c>
      <c r="J11" s="15">
        <v>2</v>
      </c>
      <c r="K11" s="15">
        <v>1</v>
      </c>
      <c r="L11" s="15">
        <v>1</v>
      </c>
      <c r="M11" s="15">
        <v>2</v>
      </c>
      <c r="N11" s="15"/>
      <c r="O11" s="15">
        <v>2</v>
      </c>
      <c r="P11" s="15">
        <v>1</v>
      </c>
      <c r="Q11" s="15">
        <v>2</v>
      </c>
      <c r="R11" s="15">
        <v>2</v>
      </c>
      <c r="S11" s="15">
        <v>1</v>
      </c>
      <c r="T11" s="15">
        <v>3</v>
      </c>
    </row>
    <row r="12" spans="1:25" ht="24.95" customHeight="1" x14ac:dyDescent="0.25">
      <c r="A12" s="2">
        <v>2</v>
      </c>
      <c r="B12" s="4">
        <v>170804130004</v>
      </c>
      <c r="C12" s="3">
        <v>42.307692307692307</v>
      </c>
      <c r="D12" s="96">
        <f>(271/279)*100</f>
        <v>97.132616487455195</v>
      </c>
      <c r="E12" s="3">
        <v>34.705882352941174</v>
      </c>
      <c r="F12" s="97">
        <f>(141/279)*100</f>
        <v>50.537634408602152</v>
      </c>
      <c r="G12" s="81" t="s">
        <v>4</v>
      </c>
      <c r="H12" s="16">
        <v>3</v>
      </c>
      <c r="I12" s="16">
        <v>1</v>
      </c>
      <c r="J12" s="15">
        <v>1</v>
      </c>
      <c r="K12" s="15">
        <v>2</v>
      </c>
      <c r="L12" s="15">
        <v>3</v>
      </c>
      <c r="M12" s="15">
        <v>2</v>
      </c>
      <c r="N12" s="15">
        <v>1</v>
      </c>
      <c r="O12" s="15">
        <v>3</v>
      </c>
      <c r="P12" s="15">
        <v>1</v>
      </c>
      <c r="Q12" s="15">
        <v>2</v>
      </c>
      <c r="R12" s="15">
        <v>3</v>
      </c>
      <c r="S12" s="15">
        <v>1</v>
      </c>
      <c r="T12" s="15">
        <v>2</v>
      </c>
    </row>
    <row r="13" spans="1:25" ht="24.95" customHeight="1" x14ac:dyDescent="0.25">
      <c r="A13" s="2">
        <v>3</v>
      </c>
      <c r="B13" s="4">
        <v>170804130005</v>
      </c>
      <c r="C13" s="3">
        <v>36.92307692307692</v>
      </c>
      <c r="D13" s="3"/>
      <c r="E13" s="3">
        <v>34.705882352941174</v>
      </c>
      <c r="F13" s="3"/>
      <c r="G13" s="81" t="s">
        <v>3</v>
      </c>
      <c r="H13" s="16">
        <v>3</v>
      </c>
      <c r="I13" s="16">
        <v>3</v>
      </c>
      <c r="J13" s="15">
        <v>2</v>
      </c>
      <c r="K13" s="15">
        <v>3</v>
      </c>
      <c r="L13" s="15">
        <v>3</v>
      </c>
      <c r="M13" s="15">
        <v>2</v>
      </c>
      <c r="N13" s="15">
        <v>1</v>
      </c>
      <c r="O13" s="15">
        <v>2</v>
      </c>
      <c r="P13" s="15">
        <v>2</v>
      </c>
      <c r="Q13" s="15">
        <v>2</v>
      </c>
      <c r="R13" s="15">
        <v>3</v>
      </c>
      <c r="S13" s="15">
        <v>1</v>
      </c>
      <c r="T13" s="15">
        <v>3</v>
      </c>
      <c r="U13" s="84"/>
      <c r="V13" s="84"/>
      <c r="W13" s="84"/>
    </row>
    <row r="14" spans="1:25" ht="24.95" customHeight="1" x14ac:dyDescent="0.25">
      <c r="A14" s="2">
        <v>4</v>
      </c>
      <c r="B14" s="4">
        <v>170804130006</v>
      </c>
      <c r="C14" s="3">
        <v>38.46153846153846</v>
      </c>
      <c r="D14" s="3"/>
      <c r="E14" s="3">
        <v>33.529411764705884</v>
      </c>
      <c r="F14" s="3"/>
      <c r="G14" s="81" t="s">
        <v>87</v>
      </c>
      <c r="H14" s="16">
        <v>3</v>
      </c>
      <c r="I14" s="16">
        <v>3</v>
      </c>
      <c r="J14" s="15">
        <v>3</v>
      </c>
      <c r="K14" s="15">
        <v>2</v>
      </c>
      <c r="L14" s="15">
        <v>2</v>
      </c>
      <c r="M14" s="15">
        <v>1</v>
      </c>
      <c r="N14" s="15">
        <v>3</v>
      </c>
      <c r="O14" s="15">
        <v>1</v>
      </c>
      <c r="P14" s="15">
        <v>3</v>
      </c>
      <c r="Q14" s="15">
        <v>2</v>
      </c>
      <c r="R14" s="15">
        <v>1</v>
      </c>
      <c r="S14" s="15">
        <v>2</v>
      </c>
      <c r="T14" s="15">
        <v>3</v>
      </c>
      <c r="U14" s="98"/>
      <c r="V14" s="98"/>
      <c r="W14" s="84"/>
    </row>
    <row r="15" spans="1:25" ht="24.95" customHeight="1" x14ac:dyDescent="0.25">
      <c r="A15" s="2">
        <v>5</v>
      </c>
      <c r="B15" s="4">
        <v>170804130009</v>
      </c>
      <c r="C15" s="3">
        <v>38.46153846153846</v>
      </c>
      <c r="D15" s="3"/>
      <c r="E15" s="3">
        <v>32.352941176470587</v>
      </c>
      <c r="F15" s="8"/>
      <c r="G15" s="81" t="s">
        <v>88</v>
      </c>
      <c r="H15" s="16">
        <v>3</v>
      </c>
      <c r="I15" s="16">
        <v>3</v>
      </c>
      <c r="J15" s="15">
        <v>1</v>
      </c>
      <c r="K15" s="15">
        <v>2</v>
      </c>
      <c r="L15" s="15">
        <v>1</v>
      </c>
      <c r="M15" s="15">
        <v>2</v>
      </c>
      <c r="N15" s="15">
        <v>1</v>
      </c>
      <c r="O15" s="15">
        <v>1</v>
      </c>
      <c r="P15" s="15">
        <v>1</v>
      </c>
      <c r="Q15" s="15">
        <v>3</v>
      </c>
      <c r="R15" s="15">
        <v>2</v>
      </c>
      <c r="S15" s="15">
        <v>2</v>
      </c>
      <c r="T15" s="15">
        <v>3</v>
      </c>
      <c r="U15" s="99"/>
      <c r="V15" s="99"/>
      <c r="W15" s="100"/>
    </row>
    <row r="16" spans="1:25" ht="24.95" customHeight="1" x14ac:dyDescent="0.25">
      <c r="A16" s="2">
        <v>6</v>
      </c>
      <c r="B16" s="4">
        <v>170804130010</v>
      </c>
      <c r="C16" s="3">
        <v>38.46153846153846</v>
      </c>
      <c r="D16" s="3"/>
      <c r="E16" s="3">
        <v>28.823529411764707</v>
      </c>
      <c r="F16" s="8"/>
      <c r="G16" s="101" t="s">
        <v>2</v>
      </c>
      <c r="H16" s="59">
        <f>AVERAGE(H11:H15)</f>
        <v>3</v>
      </c>
      <c r="I16" s="59">
        <f t="shared" ref="I16:T16" si="0">AVERAGE(I11:I15)</f>
        <v>2.4</v>
      </c>
      <c r="J16" s="59">
        <f t="shared" si="0"/>
        <v>1.8</v>
      </c>
      <c r="K16" s="59">
        <f t="shared" si="0"/>
        <v>2</v>
      </c>
      <c r="L16" s="59">
        <f t="shared" si="0"/>
        <v>2</v>
      </c>
      <c r="M16" s="59">
        <f t="shared" si="0"/>
        <v>1.8</v>
      </c>
      <c r="N16" s="59">
        <f t="shared" si="0"/>
        <v>1.5</v>
      </c>
      <c r="O16" s="59">
        <f t="shared" si="0"/>
        <v>1.8</v>
      </c>
      <c r="P16" s="59">
        <f t="shared" si="0"/>
        <v>1.6</v>
      </c>
      <c r="Q16" s="59">
        <f t="shared" si="0"/>
        <v>2.2000000000000002</v>
      </c>
      <c r="R16" s="59">
        <f t="shared" si="0"/>
        <v>2.2000000000000002</v>
      </c>
      <c r="S16" s="59">
        <f t="shared" si="0"/>
        <v>1.4</v>
      </c>
      <c r="T16" s="59">
        <f t="shared" si="0"/>
        <v>2.8</v>
      </c>
      <c r="U16" s="100"/>
      <c r="V16" s="100"/>
      <c r="W16" s="100"/>
    </row>
    <row r="17" spans="1:20" ht="15" customHeight="1" x14ac:dyDescent="0.25">
      <c r="A17" s="2">
        <v>7</v>
      </c>
      <c r="B17" s="4">
        <v>170804130012</v>
      </c>
      <c r="C17" s="3">
        <v>36.92307692307692</v>
      </c>
      <c r="D17" s="3"/>
      <c r="E17" s="3">
        <v>28.235294117647058</v>
      </c>
      <c r="F17" s="48"/>
      <c r="G17" s="102" t="s">
        <v>1</v>
      </c>
      <c r="H17" s="103">
        <f>(73.84*H16)/100</f>
        <v>2.2152000000000003</v>
      </c>
      <c r="I17" s="103">
        <f t="shared" ref="I17:T17" si="1">(73.84*I16)/100</f>
        <v>1.7721600000000002</v>
      </c>
      <c r="J17" s="103">
        <f t="shared" si="1"/>
        <v>1.3291200000000001</v>
      </c>
      <c r="K17" s="103">
        <f t="shared" si="1"/>
        <v>1.4768000000000001</v>
      </c>
      <c r="L17" s="103">
        <f t="shared" si="1"/>
        <v>1.4768000000000001</v>
      </c>
      <c r="M17" s="103">
        <f t="shared" si="1"/>
        <v>1.3291200000000001</v>
      </c>
      <c r="N17" s="103">
        <f t="shared" si="1"/>
        <v>1.1076000000000001</v>
      </c>
      <c r="O17" s="103">
        <f t="shared" si="1"/>
        <v>1.3291200000000001</v>
      </c>
      <c r="P17" s="103">
        <f t="shared" si="1"/>
        <v>1.18144</v>
      </c>
      <c r="Q17" s="103">
        <f t="shared" si="1"/>
        <v>1.6244800000000001</v>
      </c>
      <c r="R17" s="103">
        <f t="shared" si="1"/>
        <v>1.6244800000000001</v>
      </c>
      <c r="S17" s="103">
        <f t="shared" si="1"/>
        <v>1.03376</v>
      </c>
      <c r="T17" s="103">
        <f t="shared" si="1"/>
        <v>2.06752</v>
      </c>
    </row>
    <row r="18" spans="1:20" ht="24.95" customHeight="1" x14ac:dyDescent="0.25">
      <c r="A18" s="2">
        <v>8</v>
      </c>
      <c r="B18" s="4">
        <v>170804130017</v>
      </c>
      <c r="C18" s="3">
        <v>35.384615384615387</v>
      </c>
      <c r="D18" s="3"/>
      <c r="E18" s="3">
        <v>32.352941176470587</v>
      </c>
      <c r="F18" s="3"/>
    </row>
    <row r="19" spans="1:20" ht="24.95" customHeight="1" x14ac:dyDescent="0.25">
      <c r="A19" s="2">
        <v>9</v>
      </c>
      <c r="B19" s="4">
        <v>170804130021</v>
      </c>
      <c r="C19" s="3">
        <v>36.92307692307692</v>
      </c>
      <c r="D19" s="3"/>
      <c r="E19" s="3">
        <v>31.764705882352942</v>
      </c>
      <c r="F19" s="3"/>
      <c r="G19" s="179"/>
      <c r="H19" s="179"/>
      <c r="I19" s="179"/>
      <c r="J19" s="84"/>
      <c r="K19" s="84"/>
      <c r="L19" s="84"/>
    </row>
    <row r="20" spans="1:20" ht="24.95" customHeight="1" x14ac:dyDescent="0.25">
      <c r="A20" s="2">
        <v>10</v>
      </c>
      <c r="B20" s="4">
        <v>170804130022</v>
      </c>
      <c r="C20" s="3">
        <v>37.692307692307693</v>
      </c>
      <c r="D20" s="3"/>
      <c r="E20" s="3">
        <v>24.705882352941178</v>
      </c>
      <c r="F20" s="3"/>
      <c r="G20" s="104"/>
      <c r="H20" s="165"/>
      <c r="I20" s="165"/>
      <c r="J20" s="84"/>
      <c r="K20" s="83"/>
      <c r="L20" s="84"/>
    </row>
    <row r="21" spans="1:20" ht="24.95" customHeight="1" x14ac:dyDescent="0.25">
      <c r="A21" s="2">
        <v>11</v>
      </c>
      <c r="B21" s="4">
        <v>170804130027</v>
      </c>
      <c r="C21" s="3">
        <v>40</v>
      </c>
      <c r="D21" s="3"/>
      <c r="E21" s="3">
        <v>34.117647058823529</v>
      </c>
      <c r="F21" s="3"/>
      <c r="G21" s="104"/>
      <c r="H21" s="165"/>
      <c r="I21" s="165"/>
      <c r="J21" s="84"/>
      <c r="K21" s="84"/>
      <c r="L21" s="84"/>
    </row>
    <row r="22" spans="1:20" ht="24.95" customHeight="1" x14ac:dyDescent="0.25">
      <c r="A22" s="2">
        <v>12</v>
      </c>
      <c r="B22" s="4">
        <v>170804130028</v>
      </c>
      <c r="C22" s="3">
        <v>42.307692307692307</v>
      </c>
      <c r="D22" s="3"/>
      <c r="E22" s="3">
        <v>31.764705882352942</v>
      </c>
      <c r="F22" s="3"/>
      <c r="G22" s="74"/>
      <c r="H22" s="74"/>
      <c r="I22" s="74"/>
      <c r="J22" s="84"/>
      <c r="K22" s="84"/>
      <c r="L22" s="84"/>
    </row>
    <row r="23" spans="1:20" ht="24.95" customHeight="1" x14ac:dyDescent="0.25">
      <c r="A23" s="2">
        <v>13</v>
      </c>
      <c r="B23" s="4">
        <v>170804130031</v>
      </c>
      <c r="C23" s="3">
        <v>36.92307692307692</v>
      </c>
      <c r="D23" s="3"/>
      <c r="E23" s="3">
        <v>27.647058823529413</v>
      </c>
      <c r="F23" s="3"/>
    </row>
    <row r="24" spans="1:20" ht="24.95" customHeight="1" x14ac:dyDescent="0.25">
      <c r="A24" s="2">
        <v>14</v>
      </c>
      <c r="B24" s="4">
        <v>170804130032</v>
      </c>
      <c r="C24" s="3">
        <v>36.153846153846153</v>
      </c>
      <c r="D24" s="3"/>
      <c r="E24" s="3">
        <v>25.294117647058822</v>
      </c>
      <c r="F24" s="49"/>
    </row>
    <row r="25" spans="1:20" ht="24.95" customHeight="1" x14ac:dyDescent="0.25">
      <c r="A25" s="2">
        <v>15</v>
      </c>
      <c r="B25" s="4">
        <v>170804130033</v>
      </c>
      <c r="C25" s="3">
        <v>37.692307692307693</v>
      </c>
      <c r="D25" s="3"/>
      <c r="E25" s="3">
        <v>29.411764705882351</v>
      </c>
      <c r="F25" s="49"/>
    </row>
    <row r="26" spans="1:20" ht="24.95" customHeight="1" x14ac:dyDescent="0.25">
      <c r="A26" s="2">
        <v>16</v>
      </c>
      <c r="B26" s="4">
        <v>170804130036</v>
      </c>
      <c r="C26" s="3">
        <v>36.92307692307692</v>
      </c>
      <c r="D26" s="3"/>
      <c r="E26" s="3">
        <v>28.235294117647058</v>
      </c>
      <c r="F26" s="49"/>
    </row>
    <row r="27" spans="1:20" ht="24.95" customHeight="1" x14ac:dyDescent="0.25">
      <c r="A27" s="2">
        <v>17</v>
      </c>
      <c r="B27" s="4">
        <v>170804130045</v>
      </c>
      <c r="C27" s="3">
        <v>40</v>
      </c>
      <c r="D27" s="3"/>
      <c r="E27" s="3">
        <v>31.764705882352942</v>
      </c>
      <c r="F27" s="49"/>
    </row>
    <row r="28" spans="1:20" ht="24.95" customHeight="1" x14ac:dyDescent="0.25">
      <c r="A28" s="2">
        <v>18</v>
      </c>
      <c r="B28" s="4">
        <v>170804130047</v>
      </c>
      <c r="C28" s="3">
        <v>36.92307692307692</v>
      </c>
      <c r="D28" s="3"/>
      <c r="E28" s="3">
        <v>26.470588235294116</v>
      </c>
      <c r="F28" s="49"/>
    </row>
    <row r="29" spans="1:20" ht="24.95" customHeight="1" x14ac:dyDescent="0.25">
      <c r="A29" s="2">
        <v>19</v>
      </c>
      <c r="B29" s="4">
        <v>170804130048</v>
      </c>
      <c r="C29" s="3">
        <v>43.07692307692308</v>
      </c>
      <c r="D29" s="3"/>
      <c r="E29" s="3">
        <v>31.764705882352942</v>
      </c>
      <c r="F29" s="49"/>
    </row>
    <row r="30" spans="1:20" ht="24.95" customHeight="1" x14ac:dyDescent="0.25">
      <c r="A30" s="2">
        <v>20</v>
      </c>
      <c r="B30" s="4">
        <v>170804130049</v>
      </c>
      <c r="C30" s="3">
        <v>39.230769230769234</v>
      </c>
      <c r="D30" s="3"/>
      <c r="E30" s="3">
        <v>29.411764705882351</v>
      </c>
      <c r="F30" s="49"/>
    </row>
    <row r="31" spans="1:20" ht="24.95" customHeight="1" x14ac:dyDescent="0.25">
      <c r="A31" s="2">
        <v>21</v>
      </c>
      <c r="B31" s="4">
        <v>170804130050</v>
      </c>
      <c r="C31" s="3">
        <v>39.230769230769234</v>
      </c>
      <c r="D31" s="3"/>
      <c r="E31" s="3">
        <v>26.470588235294116</v>
      </c>
      <c r="F31" s="49"/>
    </row>
    <row r="32" spans="1:20" ht="24.95" customHeight="1" x14ac:dyDescent="0.25">
      <c r="A32" s="2">
        <v>22</v>
      </c>
      <c r="B32" s="4">
        <v>170804130051</v>
      </c>
      <c r="C32" s="3">
        <v>36.92307692307692</v>
      </c>
      <c r="D32" s="3"/>
      <c r="E32" s="3">
        <v>28.823529411764707</v>
      </c>
      <c r="F32" s="49"/>
    </row>
    <row r="33" spans="1:6" ht="24.95" customHeight="1" x14ac:dyDescent="0.25">
      <c r="A33" s="2">
        <v>23</v>
      </c>
      <c r="B33" s="4">
        <v>170804130052</v>
      </c>
      <c r="C33" s="3">
        <v>40</v>
      </c>
      <c r="D33" s="3"/>
      <c r="E33" s="3">
        <v>28.235294117647058</v>
      </c>
      <c r="F33" s="49"/>
    </row>
    <row r="34" spans="1:6" ht="24.95" customHeight="1" x14ac:dyDescent="0.25">
      <c r="A34" s="2">
        <v>24</v>
      </c>
      <c r="B34" s="4">
        <v>170804130053</v>
      </c>
      <c r="C34" s="3">
        <v>36.92307692307692</v>
      </c>
      <c r="D34" s="3"/>
      <c r="E34" s="3">
        <v>18.235294117647058</v>
      </c>
      <c r="F34" s="49"/>
    </row>
    <row r="35" spans="1:6" ht="24.95" customHeight="1" x14ac:dyDescent="0.25">
      <c r="A35" s="2">
        <v>25</v>
      </c>
      <c r="B35" s="4">
        <v>170804130054</v>
      </c>
      <c r="C35" s="3">
        <v>33.846153846153847</v>
      </c>
      <c r="D35" s="3"/>
      <c r="E35" s="3">
        <v>25.882352941176471</v>
      </c>
      <c r="F35" s="49"/>
    </row>
    <row r="36" spans="1:6" ht="24.95" customHeight="1" x14ac:dyDescent="0.25">
      <c r="A36" s="2">
        <v>26</v>
      </c>
      <c r="B36" s="4">
        <v>170804130056</v>
      </c>
      <c r="C36" s="3">
        <v>39.230769230769234</v>
      </c>
      <c r="D36" s="3"/>
      <c r="E36" s="3">
        <v>24.705882352941178</v>
      </c>
      <c r="F36" s="49"/>
    </row>
    <row r="37" spans="1:6" ht="24.95" customHeight="1" x14ac:dyDescent="0.25">
      <c r="A37" s="2">
        <v>27</v>
      </c>
      <c r="B37" s="4">
        <v>170804130057</v>
      </c>
      <c r="C37" s="3">
        <v>37.692307692307693</v>
      </c>
      <c r="D37" s="3"/>
      <c r="E37" s="3">
        <v>22.941176470588236</v>
      </c>
      <c r="F37" s="49"/>
    </row>
    <row r="38" spans="1:6" ht="24.95" customHeight="1" x14ac:dyDescent="0.25">
      <c r="A38" s="2">
        <v>28</v>
      </c>
      <c r="B38" s="4">
        <v>170804130058</v>
      </c>
      <c r="C38" s="3">
        <v>40.769230769230766</v>
      </c>
      <c r="D38" s="3"/>
      <c r="E38" s="3">
        <v>31.764705882352942</v>
      </c>
      <c r="F38" s="49"/>
    </row>
    <row r="39" spans="1:6" ht="24.95" customHeight="1" x14ac:dyDescent="0.25">
      <c r="A39" s="2">
        <v>29</v>
      </c>
      <c r="B39" s="4">
        <v>170804130060</v>
      </c>
      <c r="C39" s="3">
        <v>37.692307692307693</v>
      </c>
      <c r="D39" s="3"/>
      <c r="E39" s="3">
        <v>29.411764705882351</v>
      </c>
      <c r="F39" s="49"/>
    </row>
    <row r="40" spans="1:6" ht="24.95" customHeight="1" x14ac:dyDescent="0.25">
      <c r="A40" s="2">
        <v>30</v>
      </c>
      <c r="B40" s="4">
        <v>170804130061</v>
      </c>
      <c r="C40" s="3">
        <v>36.92307692307692</v>
      </c>
      <c r="D40" s="3"/>
      <c r="E40" s="3">
        <v>29.411764705882351</v>
      </c>
      <c r="F40" s="49"/>
    </row>
    <row r="41" spans="1:6" ht="24.95" customHeight="1" x14ac:dyDescent="0.25">
      <c r="A41" s="2">
        <v>31</v>
      </c>
      <c r="B41" s="4">
        <v>170804130062</v>
      </c>
      <c r="C41" s="3">
        <v>40</v>
      </c>
      <c r="D41" s="3"/>
      <c r="E41" s="3">
        <v>30</v>
      </c>
      <c r="F41" s="49"/>
    </row>
    <row r="42" spans="1:6" ht="24.95" customHeight="1" x14ac:dyDescent="0.25">
      <c r="A42" s="2">
        <v>32</v>
      </c>
      <c r="B42" s="4">
        <v>170804130063</v>
      </c>
      <c r="C42" s="3">
        <v>37.692307692307693</v>
      </c>
      <c r="D42" s="3"/>
      <c r="E42" s="3">
        <v>31.176470588235293</v>
      </c>
      <c r="F42" s="49"/>
    </row>
    <row r="43" spans="1:6" ht="24.95" customHeight="1" x14ac:dyDescent="0.25">
      <c r="A43" s="2">
        <v>33</v>
      </c>
      <c r="B43" s="4">
        <v>170804130064</v>
      </c>
      <c r="C43" s="3">
        <v>42.307692307692307</v>
      </c>
      <c r="D43" s="3"/>
      <c r="E43" s="3">
        <v>32.941176470588232</v>
      </c>
      <c r="F43" s="49"/>
    </row>
    <row r="44" spans="1:6" ht="24.95" customHeight="1" x14ac:dyDescent="0.25">
      <c r="A44" s="2">
        <v>34</v>
      </c>
      <c r="B44" s="4">
        <v>170804130065</v>
      </c>
      <c r="C44" s="3">
        <v>35.384615384615387</v>
      </c>
      <c r="D44" s="3"/>
      <c r="E44" s="3">
        <v>27.647058823529413</v>
      </c>
      <c r="F44" s="49"/>
    </row>
    <row r="45" spans="1:6" ht="24.95" customHeight="1" x14ac:dyDescent="0.25">
      <c r="A45" s="2">
        <v>35</v>
      </c>
      <c r="B45" s="4">
        <v>170804130066</v>
      </c>
      <c r="C45" s="3">
        <v>40.769230769230766</v>
      </c>
      <c r="D45" s="3"/>
      <c r="E45" s="3">
        <v>32.352941176470587</v>
      </c>
      <c r="F45" s="49"/>
    </row>
    <row r="46" spans="1:6" ht="24.95" customHeight="1" x14ac:dyDescent="0.25">
      <c r="A46" s="2">
        <v>36</v>
      </c>
      <c r="B46" s="4">
        <v>170804130067</v>
      </c>
      <c r="C46" s="3">
        <v>43.07692307692308</v>
      </c>
      <c r="D46" s="3"/>
      <c r="E46" s="3">
        <v>37.647058823529413</v>
      </c>
      <c r="F46" s="49"/>
    </row>
    <row r="47" spans="1:6" ht="24.95" customHeight="1" x14ac:dyDescent="0.25">
      <c r="A47" s="2">
        <v>37</v>
      </c>
      <c r="B47" s="4">
        <v>170804130069</v>
      </c>
      <c r="C47" s="3">
        <v>43.846153846153847</v>
      </c>
      <c r="D47" s="3"/>
      <c r="E47" s="3">
        <v>40</v>
      </c>
      <c r="F47" s="49"/>
    </row>
    <row r="48" spans="1:6" ht="24.95" customHeight="1" x14ac:dyDescent="0.25">
      <c r="A48" s="2">
        <v>38</v>
      </c>
      <c r="B48" s="4">
        <v>170804130071</v>
      </c>
      <c r="C48" s="3">
        <v>41.53846153846154</v>
      </c>
      <c r="D48" s="3"/>
      <c r="E48" s="3">
        <v>34.117647058823529</v>
      </c>
      <c r="F48" s="49"/>
    </row>
    <row r="49" spans="1:6" ht="24.95" customHeight="1" x14ac:dyDescent="0.25">
      <c r="A49" s="2">
        <v>39</v>
      </c>
      <c r="B49" s="4">
        <v>170804130075</v>
      </c>
      <c r="C49" s="3">
        <v>35.384615384615387</v>
      </c>
      <c r="D49" s="3"/>
      <c r="E49" s="3">
        <v>28.235294117647058</v>
      </c>
      <c r="F49" s="49"/>
    </row>
    <row r="50" spans="1:6" ht="24.95" customHeight="1" x14ac:dyDescent="0.25">
      <c r="A50" s="2">
        <v>40</v>
      </c>
      <c r="B50" s="4">
        <v>170804130076</v>
      </c>
      <c r="C50" s="3">
        <v>38.46153846153846</v>
      </c>
      <c r="D50" s="3"/>
      <c r="E50" s="3">
        <v>31.764705882352942</v>
      </c>
      <c r="F50" s="49"/>
    </row>
    <row r="51" spans="1:6" ht="24.95" customHeight="1" x14ac:dyDescent="0.25">
      <c r="A51" s="2">
        <v>41</v>
      </c>
      <c r="B51" s="4">
        <v>170804130077</v>
      </c>
      <c r="C51" s="3">
        <v>40</v>
      </c>
      <c r="D51" s="3"/>
      <c r="E51" s="3">
        <v>35.294117647058826</v>
      </c>
      <c r="F51" s="49"/>
    </row>
    <row r="52" spans="1:6" ht="24.95" customHeight="1" x14ac:dyDescent="0.25">
      <c r="A52" s="2">
        <v>42</v>
      </c>
      <c r="B52" s="4">
        <v>170804130078</v>
      </c>
      <c r="C52" s="3">
        <v>40</v>
      </c>
      <c r="D52" s="3"/>
      <c r="E52" s="3">
        <v>30</v>
      </c>
      <c r="F52" s="49"/>
    </row>
    <row r="53" spans="1:6" ht="24.95" customHeight="1" x14ac:dyDescent="0.25">
      <c r="A53" s="2">
        <v>43</v>
      </c>
      <c r="B53" s="4">
        <v>170804130079</v>
      </c>
      <c r="C53" s="3">
        <v>39.230769230769234</v>
      </c>
      <c r="D53" s="3"/>
      <c r="E53" s="3">
        <v>34.705882352941174</v>
      </c>
      <c r="F53" s="49"/>
    </row>
    <row r="54" spans="1:6" ht="24.95" customHeight="1" x14ac:dyDescent="0.25">
      <c r="A54" s="2">
        <v>44</v>
      </c>
      <c r="B54" s="4">
        <v>170804130080</v>
      </c>
      <c r="C54" s="3">
        <v>37.692307692307693</v>
      </c>
      <c r="D54" s="3"/>
      <c r="E54" s="3">
        <v>22.941176470588236</v>
      </c>
      <c r="F54" s="49"/>
    </row>
    <row r="55" spans="1:6" ht="24.95" customHeight="1" x14ac:dyDescent="0.25">
      <c r="A55" s="2">
        <v>45</v>
      </c>
      <c r="B55" s="4">
        <v>170804130081</v>
      </c>
      <c r="C55" s="3">
        <v>39.230769230769234</v>
      </c>
      <c r="D55" s="3"/>
      <c r="E55" s="3">
        <v>36.470588235294116</v>
      </c>
      <c r="F55" s="49"/>
    </row>
    <row r="56" spans="1:6" ht="24.95" customHeight="1" x14ac:dyDescent="0.25">
      <c r="A56" s="2">
        <v>46</v>
      </c>
      <c r="B56" s="4">
        <v>170804130082</v>
      </c>
      <c r="C56" s="3">
        <v>31.53846153846154</v>
      </c>
      <c r="D56" s="3"/>
      <c r="E56" s="3">
        <v>21.764705882352942</v>
      </c>
      <c r="F56" s="49"/>
    </row>
    <row r="57" spans="1:6" ht="24.95" customHeight="1" x14ac:dyDescent="0.25">
      <c r="A57" s="2">
        <v>47</v>
      </c>
      <c r="B57" s="4">
        <v>170804130083</v>
      </c>
      <c r="C57" s="3">
        <v>40</v>
      </c>
      <c r="D57" s="3"/>
      <c r="E57" s="3">
        <v>34.705882352941174</v>
      </c>
      <c r="F57" s="49"/>
    </row>
    <row r="58" spans="1:6" ht="24.95" customHeight="1" x14ac:dyDescent="0.25">
      <c r="A58" s="2">
        <v>48</v>
      </c>
      <c r="B58" s="4">
        <v>170804130084</v>
      </c>
      <c r="C58" s="3">
        <v>33.846153846153847</v>
      </c>
      <c r="D58" s="3"/>
      <c r="E58" s="3">
        <v>25.882352941176471</v>
      </c>
      <c r="F58" s="49"/>
    </row>
    <row r="59" spans="1:6" ht="24.95" customHeight="1" x14ac:dyDescent="0.25">
      <c r="A59" s="2">
        <v>49</v>
      </c>
      <c r="B59" s="4">
        <v>170804130085</v>
      </c>
      <c r="C59" s="3">
        <v>36.153846153846153</v>
      </c>
      <c r="D59" s="3"/>
      <c r="E59" s="3">
        <v>32.941176470588232</v>
      </c>
      <c r="F59" s="49"/>
    </row>
    <row r="60" spans="1:6" ht="24.95" customHeight="1" x14ac:dyDescent="0.25">
      <c r="A60" s="2">
        <v>50</v>
      </c>
      <c r="B60" s="4">
        <v>170804130086</v>
      </c>
      <c r="C60" s="3">
        <v>40.769230769230766</v>
      </c>
      <c r="D60" s="3"/>
      <c r="E60" s="3">
        <v>30</v>
      </c>
      <c r="F60" s="49"/>
    </row>
    <row r="61" spans="1:6" ht="24.95" customHeight="1" x14ac:dyDescent="0.25">
      <c r="A61" s="2">
        <v>51</v>
      </c>
      <c r="B61" s="4">
        <v>170804130089</v>
      </c>
      <c r="C61" s="3">
        <v>39.230769230769234</v>
      </c>
      <c r="D61" s="3"/>
      <c r="E61" s="3">
        <v>30</v>
      </c>
      <c r="F61" s="49"/>
    </row>
    <row r="62" spans="1:6" ht="24.95" customHeight="1" x14ac:dyDescent="0.25">
      <c r="A62" s="2">
        <v>52</v>
      </c>
      <c r="B62" s="4">
        <v>170804130090</v>
      </c>
      <c r="C62" s="3">
        <v>38.46153846153846</v>
      </c>
      <c r="D62" s="3"/>
      <c r="E62" s="3">
        <v>28.823529411764707</v>
      </c>
      <c r="F62" s="49"/>
    </row>
    <row r="63" spans="1:6" ht="24.95" customHeight="1" x14ac:dyDescent="0.25">
      <c r="A63" s="2">
        <v>53</v>
      </c>
      <c r="B63" s="4">
        <v>170804130091</v>
      </c>
      <c r="C63" s="3">
        <v>36.92307692307692</v>
      </c>
      <c r="D63" s="3"/>
      <c r="E63" s="3">
        <v>32.352941176470587</v>
      </c>
      <c r="F63" s="49"/>
    </row>
    <row r="64" spans="1:6" ht="24.95" customHeight="1" x14ac:dyDescent="0.25">
      <c r="A64" s="2">
        <v>54</v>
      </c>
      <c r="B64" s="4">
        <v>170804130092</v>
      </c>
      <c r="C64" s="3">
        <v>41.53846153846154</v>
      </c>
      <c r="D64" s="3"/>
      <c r="E64" s="3">
        <v>36.470588235294116</v>
      </c>
      <c r="F64" s="49"/>
    </row>
    <row r="65" spans="1:12" ht="24.95" customHeight="1" x14ac:dyDescent="0.25">
      <c r="A65" s="2">
        <v>55</v>
      </c>
      <c r="B65" s="4">
        <v>170804130093</v>
      </c>
      <c r="C65" s="3">
        <v>23.846153846153847</v>
      </c>
      <c r="D65" s="3"/>
      <c r="E65" s="3">
        <v>5.882352941176471</v>
      </c>
      <c r="F65" s="49"/>
    </row>
    <row r="66" spans="1:12" ht="24.95" customHeight="1" x14ac:dyDescent="0.25">
      <c r="A66" s="2">
        <v>56</v>
      </c>
      <c r="B66" s="4">
        <v>170804130094</v>
      </c>
      <c r="C66" s="3">
        <v>33.846153846153847</v>
      </c>
      <c r="D66" s="3"/>
      <c r="E66" s="3">
        <v>24.117647058823529</v>
      </c>
      <c r="F66" s="49"/>
    </row>
    <row r="67" spans="1:12" ht="24.95" customHeight="1" x14ac:dyDescent="0.25">
      <c r="A67" s="2">
        <v>57</v>
      </c>
      <c r="B67" s="4">
        <v>170804130096</v>
      </c>
      <c r="C67" s="3">
        <v>6.9230769230769234</v>
      </c>
      <c r="D67" s="3"/>
      <c r="E67" s="3">
        <v>6.4705882352941178</v>
      </c>
      <c r="F67" s="49"/>
    </row>
    <row r="68" spans="1:12" ht="24.95" customHeight="1" x14ac:dyDescent="0.25">
      <c r="A68" s="2">
        <v>58</v>
      </c>
      <c r="B68" s="4">
        <v>170804130097</v>
      </c>
      <c r="C68" s="3">
        <v>39.230769230769234</v>
      </c>
      <c r="D68" s="3"/>
      <c r="E68" s="3">
        <v>34.705882352941174</v>
      </c>
      <c r="F68" s="49"/>
    </row>
    <row r="69" spans="1:12" ht="24.95" customHeight="1" x14ac:dyDescent="0.25">
      <c r="A69" s="2">
        <v>59</v>
      </c>
      <c r="B69" s="4">
        <v>170804130099</v>
      </c>
      <c r="C69" s="3">
        <v>37.692307692307693</v>
      </c>
      <c r="D69" s="3"/>
      <c r="E69" s="3">
        <v>34.117647058823529</v>
      </c>
      <c r="F69" s="49"/>
    </row>
    <row r="70" spans="1:12" ht="24.95" customHeight="1" x14ac:dyDescent="0.25">
      <c r="A70" s="2">
        <v>60</v>
      </c>
      <c r="B70" s="4">
        <v>170804130101</v>
      </c>
      <c r="C70" s="3">
        <v>33.846153846153847</v>
      </c>
      <c r="D70" s="3"/>
      <c r="E70" s="3">
        <v>23.529411764705884</v>
      </c>
      <c r="F70" s="49"/>
    </row>
    <row r="71" spans="1:12" ht="24.95" customHeight="1" x14ac:dyDescent="0.25">
      <c r="A71" s="2">
        <v>61</v>
      </c>
      <c r="B71" s="4">
        <v>170804130102</v>
      </c>
      <c r="C71" s="3">
        <v>39.230769230769234</v>
      </c>
      <c r="D71" s="3"/>
      <c r="E71" s="3">
        <v>28.823529411764707</v>
      </c>
      <c r="F71" s="49"/>
    </row>
    <row r="72" spans="1:12" ht="24.95" customHeight="1" x14ac:dyDescent="0.25">
      <c r="A72" s="2">
        <v>62</v>
      </c>
      <c r="B72" s="4">
        <v>170804130103</v>
      </c>
      <c r="C72" s="3">
        <v>40</v>
      </c>
      <c r="D72" s="3"/>
      <c r="E72" s="3">
        <v>31.764705882352942</v>
      </c>
      <c r="F72" s="49"/>
    </row>
    <row r="73" spans="1:12" ht="24.95" customHeight="1" x14ac:dyDescent="0.25">
      <c r="A73" s="2">
        <v>63</v>
      </c>
      <c r="B73" s="4">
        <v>170804130104</v>
      </c>
      <c r="C73" s="3">
        <v>40</v>
      </c>
      <c r="D73" s="3"/>
      <c r="E73" s="3">
        <v>32.941176470588232</v>
      </c>
      <c r="F73" s="49"/>
    </row>
    <row r="74" spans="1:12" ht="24.95" customHeight="1" x14ac:dyDescent="0.25">
      <c r="A74" s="2">
        <v>64</v>
      </c>
      <c r="B74" s="4">
        <v>170804130105</v>
      </c>
      <c r="C74" s="3">
        <v>38.46153846153846</v>
      </c>
      <c r="D74" s="3"/>
      <c r="E74" s="3">
        <v>25.294117647058822</v>
      </c>
      <c r="F74" s="49"/>
    </row>
    <row r="75" spans="1:12" ht="24.95" customHeight="1" x14ac:dyDescent="0.25">
      <c r="A75" s="2">
        <v>65</v>
      </c>
      <c r="B75" s="4">
        <v>170804130106</v>
      </c>
      <c r="C75" s="3">
        <v>42.307692307692307</v>
      </c>
      <c r="D75" s="3"/>
      <c r="E75" s="3">
        <v>29.411764705882351</v>
      </c>
      <c r="F75" s="49"/>
    </row>
    <row r="76" spans="1:12" x14ac:dyDescent="0.25">
      <c r="A76" s="2">
        <v>66</v>
      </c>
      <c r="B76" s="4">
        <v>170804130107</v>
      </c>
      <c r="C76" s="3">
        <v>36.92307692307692</v>
      </c>
      <c r="D76" s="3"/>
      <c r="E76" s="3">
        <v>30</v>
      </c>
      <c r="F76" s="49"/>
    </row>
    <row r="77" spans="1:12" x14ac:dyDescent="0.25">
      <c r="A77" s="2">
        <v>67</v>
      </c>
      <c r="B77" s="4">
        <v>170804130108</v>
      </c>
      <c r="C77" s="3">
        <v>36.92307692307692</v>
      </c>
      <c r="D77" s="3"/>
      <c r="E77" s="3">
        <v>28.235294117647058</v>
      </c>
      <c r="F77" s="49"/>
    </row>
    <row r="78" spans="1:12" x14ac:dyDescent="0.25">
      <c r="A78" s="2">
        <v>68</v>
      </c>
      <c r="B78" s="4">
        <v>170804130109</v>
      </c>
      <c r="C78" s="3">
        <v>36.153846153846153</v>
      </c>
      <c r="D78" s="3"/>
      <c r="E78" s="3">
        <v>30</v>
      </c>
      <c r="F78" s="49"/>
      <c r="G78" s="5"/>
      <c r="H78" s="5"/>
      <c r="I78" s="5"/>
      <c r="J78"/>
      <c r="K78"/>
      <c r="L78"/>
    </row>
    <row r="79" spans="1:12" x14ac:dyDescent="0.25">
      <c r="A79" s="2">
        <v>69</v>
      </c>
      <c r="B79" s="4">
        <v>170804130059</v>
      </c>
      <c r="C79" s="3">
        <v>35.384615384615387</v>
      </c>
      <c r="D79" s="3"/>
      <c r="E79" s="3">
        <v>14.705882352941176</v>
      </c>
      <c r="F79" s="49"/>
      <c r="G79" s="5"/>
      <c r="H79" s="5"/>
      <c r="I79" s="5"/>
      <c r="J79"/>
      <c r="K79"/>
      <c r="L79"/>
    </row>
    <row r="80" spans="1:12" x14ac:dyDescent="0.25">
      <c r="A80" s="2">
        <v>70</v>
      </c>
      <c r="B80" s="4">
        <v>170804130110</v>
      </c>
      <c r="C80" s="3">
        <v>38.46153846153846</v>
      </c>
      <c r="D80" s="3"/>
      <c r="E80" s="3">
        <v>30</v>
      </c>
      <c r="F80" s="49"/>
      <c r="G80" s="5"/>
      <c r="H80" s="5"/>
      <c r="I80" s="5"/>
      <c r="J80"/>
      <c r="K80"/>
      <c r="L80"/>
    </row>
    <row r="81" spans="1:12" x14ac:dyDescent="0.25">
      <c r="A81" s="2">
        <v>71</v>
      </c>
      <c r="B81" s="4">
        <v>170804130112</v>
      </c>
      <c r="C81" s="3">
        <v>40</v>
      </c>
      <c r="D81" s="3"/>
      <c r="E81" s="3">
        <v>32.941176470588232</v>
      </c>
      <c r="F81" s="49"/>
      <c r="G81" s="5"/>
      <c r="H81" s="5"/>
      <c r="I81" s="5"/>
      <c r="J81"/>
      <c r="K81"/>
      <c r="L81"/>
    </row>
    <row r="82" spans="1:12" x14ac:dyDescent="0.25">
      <c r="A82" s="2">
        <v>72</v>
      </c>
      <c r="B82" s="4">
        <v>170804130113</v>
      </c>
      <c r="C82" s="3">
        <v>40</v>
      </c>
      <c r="D82" s="3"/>
      <c r="E82" s="3">
        <v>32.941176470588232</v>
      </c>
      <c r="F82" s="49"/>
      <c r="G82" s="5"/>
      <c r="H82" s="5"/>
      <c r="I82" s="5"/>
      <c r="J82"/>
      <c r="K82"/>
      <c r="L82"/>
    </row>
    <row r="83" spans="1:12" x14ac:dyDescent="0.25">
      <c r="A83" s="2">
        <v>73</v>
      </c>
      <c r="B83" s="4">
        <v>170804130117</v>
      </c>
      <c r="C83" s="3">
        <v>41.53846153846154</v>
      </c>
      <c r="D83" s="3"/>
      <c r="E83" s="3">
        <v>37.647058823529413</v>
      </c>
      <c r="F83" s="49"/>
      <c r="G83" s="5"/>
      <c r="H83" s="5"/>
      <c r="I83" s="5"/>
      <c r="J83"/>
      <c r="K83"/>
      <c r="L83"/>
    </row>
    <row r="84" spans="1:12" s="6" customFormat="1" ht="15.75" x14ac:dyDescent="0.25">
      <c r="A84" s="2">
        <v>74</v>
      </c>
      <c r="B84" s="4">
        <v>170804130118</v>
      </c>
      <c r="C84" s="3">
        <v>33.846153846153847</v>
      </c>
      <c r="D84" s="3"/>
      <c r="E84" s="3">
        <v>31.764705882352942</v>
      </c>
      <c r="F84" s="49"/>
      <c r="G84" s="5"/>
      <c r="H84" s="5"/>
      <c r="I84" s="5"/>
      <c r="J84"/>
      <c r="K84"/>
      <c r="L84"/>
    </row>
    <row r="85" spans="1:12" x14ac:dyDescent="0.25">
      <c r="A85" s="2">
        <v>75</v>
      </c>
      <c r="B85" s="4">
        <v>170804130119</v>
      </c>
      <c r="C85" s="3">
        <v>40.769230769230766</v>
      </c>
      <c r="D85" s="3"/>
      <c r="E85" s="3">
        <v>36.470588235294116</v>
      </c>
      <c r="F85" s="49"/>
      <c r="G85" s="5"/>
      <c r="H85" s="5"/>
      <c r="I85" s="5"/>
      <c r="J85"/>
      <c r="K85"/>
      <c r="L85"/>
    </row>
    <row r="86" spans="1:12" x14ac:dyDescent="0.25">
      <c r="A86" s="2">
        <v>76</v>
      </c>
      <c r="B86" s="4">
        <v>170804130120</v>
      </c>
      <c r="C86" s="3">
        <v>38.46153846153846</v>
      </c>
      <c r="D86" s="3"/>
      <c r="E86" s="3">
        <v>28.823529411764707</v>
      </c>
      <c r="F86" s="49"/>
      <c r="G86" s="5"/>
      <c r="H86" s="5"/>
      <c r="I86" s="5"/>
      <c r="J86"/>
      <c r="K86"/>
      <c r="L86"/>
    </row>
    <row r="87" spans="1:12" x14ac:dyDescent="0.25">
      <c r="A87" s="2">
        <v>77</v>
      </c>
      <c r="B87" s="4">
        <v>170804130123</v>
      </c>
      <c r="C87" s="3">
        <v>41.53846153846154</v>
      </c>
      <c r="D87" s="3"/>
      <c r="E87" s="3">
        <v>32.352941176470587</v>
      </c>
      <c r="F87" s="49"/>
      <c r="G87" s="5"/>
      <c r="H87" s="5"/>
      <c r="I87" s="5"/>
      <c r="J87"/>
      <c r="K87"/>
      <c r="L87"/>
    </row>
    <row r="88" spans="1:12" x14ac:dyDescent="0.25">
      <c r="A88" s="2">
        <v>78</v>
      </c>
      <c r="B88" s="4">
        <v>170804130124</v>
      </c>
      <c r="C88" s="3">
        <v>36.92307692307692</v>
      </c>
      <c r="D88" s="3"/>
      <c r="E88" s="3">
        <v>14.117647058823529</v>
      </c>
      <c r="F88" s="49"/>
      <c r="G88" s="5"/>
      <c r="H88" s="5"/>
      <c r="I88" s="5"/>
      <c r="J88"/>
      <c r="K88"/>
      <c r="L88"/>
    </row>
    <row r="89" spans="1:12" x14ac:dyDescent="0.25">
      <c r="A89" s="2">
        <v>79</v>
      </c>
      <c r="B89" s="4">
        <v>170804130125</v>
      </c>
      <c r="C89" s="3">
        <v>36.153846153846153</v>
      </c>
      <c r="D89" s="3"/>
      <c r="E89" s="3">
        <v>31.764705882352942</v>
      </c>
      <c r="F89" s="49"/>
      <c r="G89" s="5"/>
      <c r="H89" s="5"/>
      <c r="I89" s="5"/>
      <c r="J89"/>
      <c r="K89"/>
      <c r="L89"/>
    </row>
    <row r="90" spans="1:12" x14ac:dyDescent="0.25">
      <c r="A90" s="2">
        <v>80</v>
      </c>
      <c r="B90" s="4">
        <v>170804130126</v>
      </c>
      <c r="C90" s="3">
        <v>41.53846153846154</v>
      </c>
      <c r="D90" s="3"/>
      <c r="E90" s="3">
        <v>40</v>
      </c>
      <c r="F90" s="49"/>
      <c r="G90" s="5"/>
      <c r="H90" s="5"/>
      <c r="I90" s="5"/>
      <c r="J90"/>
      <c r="K90"/>
      <c r="L90"/>
    </row>
    <row r="91" spans="1:12" s="6" customFormat="1" ht="15.75" x14ac:dyDescent="0.25">
      <c r="A91" s="2">
        <v>81</v>
      </c>
      <c r="B91" s="4">
        <v>170804130127</v>
      </c>
      <c r="C91" s="3">
        <v>36.92307692307692</v>
      </c>
      <c r="D91" s="3"/>
      <c r="E91" s="3">
        <v>24.117647058823529</v>
      </c>
      <c r="F91" s="49"/>
      <c r="G91" s="5"/>
      <c r="H91" s="5"/>
      <c r="I91" s="5"/>
      <c r="J91"/>
      <c r="K91"/>
      <c r="L91"/>
    </row>
    <row r="92" spans="1:12" x14ac:dyDescent="0.25">
      <c r="A92" s="2">
        <v>82</v>
      </c>
      <c r="B92" s="4">
        <v>170804130128</v>
      </c>
      <c r="C92" s="3">
        <v>41.53846153846154</v>
      </c>
      <c r="D92" s="3"/>
      <c r="E92" s="3">
        <v>32.941176470588232</v>
      </c>
      <c r="F92" s="49"/>
      <c r="G92" s="5"/>
      <c r="H92" s="5"/>
      <c r="I92" s="5"/>
      <c r="J92"/>
      <c r="K92"/>
      <c r="L92"/>
    </row>
    <row r="93" spans="1:12" x14ac:dyDescent="0.25">
      <c r="A93" s="2">
        <v>83</v>
      </c>
      <c r="B93" s="4">
        <v>170804130131</v>
      </c>
      <c r="C93" s="3">
        <v>39.230769230769234</v>
      </c>
      <c r="D93" s="3"/>
      <c r="E93" s="3">
        <v>29.411764705882351</v>
      </c>
      <c r="F93" s="49"/>
      <c r="G93" s="5"/>
      <c r="H93" s="5"/>
      <c r="I93" s="5"/>
      <c r="J93"/>
      <c r="K93"/>
      <c r="L93"/>
    </row>
    <row r="94" spans="1:12" x14ac:dyDescent="0.25">
      <c r="A94" s="2">
        <v>84</v>
      </c>
      <c r="B94" s="4">
        <v>170804130132</v>
      </c>
      <c r="C94" s="3">
        <v>34.615384615384613</v>
      </c>
      <c r="D94" s="3"/>
      <c r="E94" s="3">
        <v>25.294117647058822</v>
      </c>
      <c r="F94" s="49"/>
      <c r="G94" s="5"/>
      <c r="H94" s="5"/>
      <c r="I94" s="5"/>
      <c r="J94"/>
      <c r="K94"/>
      <c r="L94"/>
    </row>
    <row r="95" spans="1:12" x14ac:dyDescent="0.25">
      <c r="A95" s="2">
        <v>85</v>
      </c>
      <c r="B95" s="4">
        <v>170804130133</v>
      </c>
      <c r="C95" s="3">
        <v>40</v>
      </c>
      <c r="D95" s="3"/>
      <c r="E95" s="3">
        <v>23.529411764705884</v>
      </c>
      <c r="F95" s="49"/>
      <c r="G95" s="5"/>
      <c r="H95" s="5"/>
      <c r="I95" s="5"/>
      <c r="J95"/>
      <c r="K95"/>
      <c r="L95"/>
    </row>
    <row r="96" spans="1:12" x14ac:dyDescent="0.25">
      <c r="A96" s="2">
        <v>86</v>
      </c>
      <c r="B96" s="4">
        <v>170804130134</v>
      </c>
      <c r="C96" s="3">
        <v>36.153846153846153</v>
      </c>
      <c r="D96" s="3"/>
      <c r="E96" s="3">
        <v>27.647058823529413</v>
      </c>
      <c r="F96" s="49"/>
      <c r="G96" s="5"/>
      <c r="H96" s="5"/>
      <c r="I96" s="5"/>
      <c r="J96"/>
      <c r="K96"/>
      <c r="L96"/>
    </row>
    <row r="97" spans="1:12" x14ac:dyDescent="0.25">
      <c r="A97" s="2">
        <v>87</v>
      </c>
      <c r="B97" s="4">
        <v>170804130135</v>
      </c>
      <c r="C97" s="3">
        <v>9.2307692307692299</v>
      </c>
      <c r="D97" s="3"/>
      <c r="E97" s="3">
        <v>6.4705882352941178</v>
      </c>
      <c r="F97" s="49"/>
      <c r="G97" s="5"/>
      <c r="H97" s="5"/>
      <c r="I97" s="5"/>
      <c r="J97"/>
      <c r="K97"/>
      <c r="L97"/>
    </row>
    <row r="98" spans="1:12" x14ac:dyDescent="0.25">
      <c r="A98" s="2">
        <v>88</v>
      </c>
      <c r="B98" s="4">
        <v>170804130136</v>
      </c>
      <c r="C98" s="3">
        <v>36.153846153846153</v>
      </c>
      <c r="D98" s="3"/>
      <c r="E98" s="3">
        <v>27.647058823529413</v>
      </c>
      <c r="F98" s="49"/>
      <c r="G98" s="5"/>
      <c r="H98" s="5"/>
      <c r="I98" s="5"/>
      <c r="J98"/>
      <c r="K98"/>
      <c r="L98"/>
    </row>
    <row r="99" spans="1:12" s="6" customFormat="1" ht="15.75" x14ac:dyDescent="0.25">
      <c r="A99" s="2">
        <v>89</v>
      </c>
      <c r="B99" s="4">
        <v>170804130137</v>
      </c>
      <c r="C99" s="3">
        <v>40</v>
      </c>
      <c r="D99" s="3"/>
      <c r="E99" s="3">
        <v>30</v>
      </c>
      <c r="F99" s="49"/>
      <c r="G99" s="5"/>
      <c r="H99" s="5"/>
      <c r="I99" s="5"/>
      <c r="J99"/>
      <c r="K99"/>
      <c r="L99"/>
    </row>
    <row r="100" spans="1:12" x14ac:dyDescent="0.25">
      <c r="A100" s="2">
        <v>90</v>
      </c>
      <c r="B100" s="4">
        <v>170804130139</v>
      </c>
      <c r="C100" s="3">
        <v>40</v>
      </c>
      <c r="D100" s="3"/>
      <c r="E100" s="3">
        <v>32.352941176470587</v>
      </c>
      <c r="F100" s="49"/>
      <c r="G100" s="5"/>
      <c r="H100" s="5"/>
      <c r="I100" s="5"/>
      <c r="J100"/>
      <c r="K100"/>
      <c r="L100"/>
    </row>
    <row r="101" spans="1:12" x14ac:dyDescent="0.25">
      <c r="A101" s="2">
        <v>91</v>
      </c>
      <c r="B101" s="4">
        <v>170804130140</v>
      </c>
      <c r="C101" s="3">
        <v>41.53846153846154</v>
      </c>
      <c r="D101" s="3"/>
      <c r="E101" s="3">
        <v>30</v>
      </c>
      <c r="F101" s="49"/>
      <c r="G101" s="5"/>
      <c r="H101" s="5"/>
      <c r="I101" s="5"/>
      <c r="J101"/>
      <c r="K101"/>
      <c r="L101"/>
    </row>
    <row r="102" spans="1:12" x14ac:dyDescent="0.25">
      <c r="A102" s="2">
        <v>92</v>
      </c>
      <c r="B102" s="4">
        <v>170804130142</v>
      </c>
      <c r="C102" s="3">
        <v>33.846153846153847</v>
      </c>
      <c r="D102" s="3"/>
      <c r="E102" s="3">
        <v>28.235294117647058</v>
      </c>
      <c r="F102" s="49"/>
      <c r="G102" s="5"/>
      <c r="H102" s="5"/>
      <c r="I102" s="5"/>
      <c r="J102"/>
      <c r="K102"/>
      <c r="L102"/>
    </row>
    <row r="103" spans="1:12" x14ac:dyDescent="0.25">
      <c r="A103" s="2">
        <v>93</v>
      </c>
      <c r="B103" s="4">
        <v>170804130143</v>
      </c>
      <c r="C103" s="3">
        <v>40</v>
      </c>
      <c r="D103" s="3"/>
      <c r="E103" s="3">
        <v>38.823529411764703</v>
      </c>
      <c r="F103" s="49"/>
    </row>
    <row r="104" spans="1:12" x14ac:dyDescent="0.25">
      <c r="A104" s="2">
        <v>94</v>
      </c>
      <c r="B104" s="4">
        <v>170804130144</v>
      </c>
      <c r="C104" s="3">
        <v>38.46153846153846</v>
      </c>
      <c r="D104" s="3"/>
      <c r="E104" s="3">
        <v>30</v>
      </c>
      <c r="F104" s="49"/>
    </row>
    <row r="105" spans="1:12" x14ac:dyDescent="0.25">
      <c r="A105" s="2">
        <v>95</v>
      </c>
      <c r="B105" s="4">
        <v>170804130145</v>
      </c>
      <c r="C105" s="3">
        <v>39.230769230769234</v>
      </c>
      <c r="D105" s="3"/>
      <c r="E105" s="3">
        <v>32.941176470588232</v>
      </c>
      <c r="F105" s="49"/>
    </row>
    <row r="106" spans="1:12" x14ac:dyDescent="0.25">
      <c r="A106" s="2">
        <v>96</v>
      </c>
      <c r="B106" s="4">
        <v>170804130146</v>
      </c>
      <c r="C106" s="3">
        <v>36.153846153846153</v>
      </c>
      <c r="D106" s="3"/>
      <c r="E106" s="3">
        <v>26.470588235294116</v>
      </c>
      <c r="F106" s="49"/>
    </row>
    <row r="107" spans="1:12" x14ac:dyDescent="0.25">
      <c r="A107" s="2">
        <v>97</v>
      </c>
      <c r="B107" s="4">
        <v>170804130147</v>
      </c>
      <c r="C107" s="3">
        <v>43.07692307692308</v>
      </c>
      <c r="D107" s="3"/>
      <c r="E107" s="3">
        <v>33.529411764705884</v>
      </c>
      <c r="F107" s="49"/>
    </row>
    <row r="108" spans="1:12" x14ac:dyDescent="0.25">
      <c r="A108" s="2">
        <v>98</v>
      </c>
      <c r="B108" s="4">
        <v>170804130148</v>
      </c>
      <c r="C108" s="3">
        <v>37.692307692307693</v>
      </c>
      <c r="D108" s="3"/>
      <c r="E108" s="3">
        <v>24.117647058823529</v>
      </c>
      <c r="F108" s="49"/>
    </row>
    <row r="109" spans="1:12" x14ac:dyDescent="0.25">
      <c r="A109" s="2">
        <v>99</v>
      </c>
      <c r="B109" s="4">
        <v>170804130149</v>
      </c>
      <c r="C109" s="3">
        <v>40</v>
      </c>
      <c r="D109" s="3"/>
      <c r="E109" s="3">
        <v>24.117647058823529</v>
      </c>
      <c r="F109" s="49"/>
    </row>
    <row r="110" spans="1:12" x14ac:dyDescent="0.25">
      <c r="A110" s="2">
        <v>100</v>
      </c>
      <c r="B110" s="4">
        <v>170804130150</v>
      </c>
      <c r="C110" s="3">
        <v>38.46153846153846</v>
      </c>
      <c r="D110" s="3"/>
      <c r="E110" s="3">
        <v>30.588235294117649</v>
      </c>
      <c r="F110" s="49"/>
    </row>
    <row r="111" spans="1:12" x14ac:dyDescent="0.25">
      <c r="A111" s="2">
        <v>101</v>
      </c>
      <c r="B111" s="4">
        <v>170804130151</v>
      </c>
      <c r="C111" s="3">
        <v>37.692307692307693</v>
      </c>
      <c r="D111" s="3"/>
      <c r="E111" s="3">
        <v>18.823529411764707</v>
      </c>
      <c r="F111" s="49"/>
    </row>
    <row r="112" spans="1:12" x14ac:dyDescent="0.25">
      <c r="A112" s="2">
        <v>102</v>
      </c>
      <c r="B112" s="4">
        <v>170804130152</v>
      </c>
      <c r="C112" s="3">
        <v>41.53846153846154</v>
      </c>
      <c r="D112" s="3"/>
      <c r="E112" s="3">
        <v>37.058823529411768</v>
      </c>
      <c r="F112" s="49"/>
    </row>
    <row r="113" spans="1:6" x14ac:dyDescent="0.25">
      <c r="A113" s="2">
        <v>103</v>
      </c>
      <c r="B113" s="4">
        <v>170804130154</v>
      </c>
      <c r="C113" s="3">
        <v>40</v>
      </c>
      <c r="D113" s="3"/>
      <c r="E113" s="3">
        <v>34.117647058823529</v>
      </c>
      <c r="F113" s="49"/>
    </row>
    <row r="114" spans="1:6" x14ac:dyDescent="0.25">
      <c r="A114" s="2">
        <v>104</v>
      </c>
      <c r="B114" s="4">
        <v>170804130155</v>
      </c>
      <c r="C114" s="3">
        <v>40.769230769230766</v>
      </c>
      <c r="D114" s="3"/>
      <c r="E114" s="3">
        <v>27.647058823529413</v>
      </c>
      <c r="F114" s="49"/>
    </row>
    <row r="115" spans="1:6" x14ac:dyDescent="0.25">
      <c r="A115" s="2">
        <v>105</v>
      </c>
      <c r="B115" s="4">
        <v>170804130157</v>
      </c>
      <c r="C115" s="3">
        <v>37.692307692307693</v>
      </c>
      <c r="D115" s="3"/>
      <c r="E115" s="3">
        <v>30</v>
      </c>
      <c r="F115" s="49"/>
    </row>
    <row r="116" spans="1:6" x14ac:dyDescent="0.25">
      <c r="A116" s="2">
        <v>106</v>
      </c>
      <c r="B116" s="4">
        <v>170804130296</v>
      </c>
      <c r="C116" s="3">
        <v>31.53846153846154</v>
      </c>
      <c r="D116" s="3"/>
      <c r="E116" s="3">
        <v>16.470588235294116</v>
      </c>
      <c r="F116" s="49"/>
    </row>
    <row r="117" spans="1:6" x14ac:dyDescent="0.25">
      <c r="A117" s="2">
        <v>107</v>
      </c>
      <c r="B117" s="4">
        <v>170804130158</v>
      </c>
      <c r="C117" s="3">
        <v>36.92307692307692</v>
      </c>
      <c r="D117" s="3"/>
      <c r="E117" s="3">
        <v>24.705882352941178</v>
      </c>
      <c r="F117" s="49"/>
    </row>
    <row r="118" spans="1:6" x14ac:dyDescent="0.25">
      <c r="A118" s="2">
        <v>108</v>
      </c>
      <c r="B118" s="4">
        <v>170804130159</v>
      </c>
      <c r="C118" s="3">
        <v>37.692307692307693</v>
      </c>
      <c r="D118" s="3"/>
      <c r="E118" s="3">
        <v>27.058823529411764</v>
      </c>
      <c r="F118" s="49"/>
    </row>
    <row r="119" spans="1:6" x14ac:dyDescent="0.25">
      <c r="A119" s="2">
        <v>109</v>
      </c>
      <c r="B119" s="4">
        <v>170804130160</v>
      </c>
      <c r="C119" s="3">
        <v>43.07692307692308</v>
      </c>
      <c r="D119" s="3"/>
      <c r="E119" s="3">
        <v>37.058823529411768</v>
      </c>
      <c r="F119" s="49"/>
    </row>
    <row r="120" spans="1:6" x14ac:dyDescent="0.25">
      <c r="A120" s="2">
        <v>110</v>
      </c>
      <c r="B120" s="4">
        <v>170804130161</v>
      </c>
      <c r="C120" s="3">
        <v>39.230769230769234</v>
      </c>
      <c r="D120" s="3"/>
      <c r="E120" s="3">
        <v>36.470588235294116</v>
      </c>
      <c r="F120" s="49"/>
    </row>
    <row r="121" spans="1:6" x14ac:dyDescent="0.25">
      <c r="A121" s="2">
        <v>111</v>
      </c>
      <c r="B121" s="4">
        <v>170804130162</v>
      </c>
      <c r="C121" s="3">
        <v>40.769230769230766</v>
      </c>
      <c r="D121" s="3"/>
      <c r="E121" s="3">
        <v>33.529411764705884</v>
      </c>
      <c r="F121" s="49"/>
    </row>
    <row r="122" spans="1:6" x14ac:dyDescent="0.25">
      <c r="A122" s="2">
        <v>112</v>
      </c>
      <c r="B122" s="4">
        <v>170804130163</v>
      </c>
      <c r="C122" s="3">
        <v>37.692307692307693</v>
      </c>
      <c r="D122" s="3"/>
      <c r="E122" s="3">
        <v>32.941176470588232</v>
      </c>
      <c r="F122" s="49"/>
    </row>
    <row r="123" spans="1:6" x14ac:dyDescent="0.25">
      <c r="A123" s="2">
        <v>113</v>
      </c>
      <c r="B123" s="4">
        <v>170804130167</v>
      </c>
      <c r="C123" s="3">
        <v>44.615384615384613</v>
      </c>
      <c r="D123" s="3"/>
      <c r="E123" s="3">
        <v>37.647058823529413</v>
      </c>
      <c r="F123" s="49"/>
    </row>
    <row r="124" spans="1:6" x14ac:dyDescent="0.25">
      <c r="A124" s="2">
        <v>114</v>
      </c>
      <c r="B124" s="4">
        <v>170804130168</v>
      </c>
      <c r="C124" s="3">
        <v>39.230769230769234</v>
      </c>
      <c r="D124" s="3"/>
      <c r="E124" s="3">
        <v>28.235294117647058</v>
      </c>
      <c r="F124" s="49"/>
    </row>
    <row r="125" spans="1:6" x14ac:dyDescent="0.25">
      <c r="A125" s="2">
        <v>115</v>
      </c>
      <c r="B125" s="4">
        <v>170804130169</v>
      </c>
      <c r="C125" s="3">
        <v>33.846153846153847</v>
      </c>
      <c r="D125" s="3"/>
      <c r="E125" s="3">
        <v>28.823529411764707</v>
      </c>
      <c r="F125" s="49"/>
    </row>
    <row r="126" spans="1:6" x14ac:dyDescent="0.25">
      <c r="A126" s="2">
        <v>116</v>
      </c>
      <c r="B126" s="4">
        <v>170804130171</v>
      </c>
      <c r="C126" s="3">
        <v>31.53846153846154</v>
      </c>
      <c r="D126" s="3"/>
      <c r="E126" s="3">
        <v>13.529411764705882</v>
      </c>
      <c r="F126" s="49"/>
    </row>
    <row r="127" spans="1:6" x14ac:dyDescent="0.25">
      <c r="A127" s="2">
        <v>117</v>
      </c>
      <c r="B127" s="4">
        <v>170804130172</v>
      </c>
      <c r="C127" s="3">
        <v>32.307692307692307</v>
      </c>
      <c r="D127" s="3"/>
      <c r="E127" s="3">
        <v>31.176470588235293</v>
      </c>
      <c r="F127" s="49"/>
    </row>
    <row r="128" spans="1:6" x14ac:dyDescent="0.25">
      <c r="A128" s="2">
        <v>118</v>
      </c>
      <c r="B128" s="4">
        <v>170804130173</v>
      </c>
      <c r="C128" s="3">
        <v>36.92307692307692</v>
      </c>
      <c r="D128" s="3"/>
      <c r="E128" s="3">
        <v>27.058823529411764</v>
      </c>
      <c r="F128" s="49"/>
    </row>
    <row r="129" spans="1:6" x14ac:dyDescent="0.25">
      <c r="A129" s="2">
        <v>119</v>
      </c>
      <c r="B129" s="4">
        <v>170804130174</v>
      </c>
      <c r="C129" s="3">
        <v>38.46153846153846</v>
      </c>
      <c r="D129" s="3"/>
      <c r="E129" s="3">
        <v>24.117647058823529</v>
      </c>
      <c r="F129" s="49"/>
    </row>
    <row r="130" spans="1:6" x14ac:dyDescent="0.25">
      <c r="A130" s="2">
        <v>120</v>
      </c>
      <c r="B130" s="4">
        <v>170804130176</v>
      </c>
      <c r="C130" s="3">
        <v>41.53846153846154</v>
      </c>
      <c r="D130" s="3"/>
      <c r="E130" s="3">
        <v>33.529411764705884</v>
      </c>
      <c r="F130" s="49"/>
    </row>
    <row r="131" spans="1:6" x14ac:dyDescent="0.25">
      <c r="A131" s="2">
        <v>121</v>
      </c>
      <c r="B131" s="4">
        <v>170804130177</v>
      </c>
      <c r="C131" s="3">
        <v>43.07692307692308</v>
      </c>
      <c r="D131" s="3"/>
      <c r="E131" s="3">
        <v>34.705882352941174</v>
      </c>
      <c r="F131" s="49"/>
    </row>
    <row r="132" spans="1:6" x14ac:dyDescent="0.25">
      <c r="A132" s="2">
        <v>122</v>
      </c>
      <c r="B132" s="4">
        <v>170804130178</v>
      </c>
      <c r="C132" s="3">
        <v>37.692307692307693</v>
      </c>
      <c r="D132" s="3"/>
      <c r="E132" s="3">
        <v>27.058823529411764</v>
      </c>
      <c r="F132" s="49"/>
    </row>
    <row r="133" spans="1:6" x14ac:dyDescent="0.25">
      <c r="A133" s="2">
        <v>123</v>
      </c>
      <c r="B133" s="4">
        <v>170804130179</v>
      </c>
      <c r="C133" s="3">
        <v>34.615384615384613</v>
      </c>
      <c r="D133" s="3"/>
      <c r="E133" s="3">
        <v>11.176470588235293</v>
      </c>
      <c r="F133" s="49"/>
    </row>
    <row r="134" spans="1:6" x14ac:dyDescent="0.25">
      <c r="A134" s="2">
        <v>124</v>
      </c>
      <c r="B134" s="4">
        <v>170804130180</v>
      </c>
      <c r="C134" s="3">
        <v>35.384615384615387</v>
      </c>
      <c r="D134" s="3"/>
      <c r="E134" s="3">
        <v>31.176470588235293</v>
      </c>
      <c r="F134" s="49"/>
    </row>
    <row r="135" spans="1:6" x14ac:dyDescent="0.25">
      <c r="A135" s="2">
        <v>125</v>
      </c>
      <c r="B135" s="4">
        <v>170804130181</v>
      </c>
      <c r="C135" s="3">
        <v>33.07692307692308</v>
      </c>
      <c r="D135" s="3"/>
      <c r="E135" s="3">
        <v>28.823529411764707</v>
      </c>
      <c r="F135" s="49"/>
    </row>
    <row r="136" spans="1:6" x14ac:dyDescent="0.25">
      <c r="A136" s="2">
        <v>126</v>
      </c>
      <c r="B136" s="4">
        <v>170804130183</v>
      </c>
      <c r="C136" s="3">
        <v>35.384615384615387</v>
      </c>
      <c r="D136" s="3"/>
      <c r="E136" s="3">
        <v>30</v>
      </c>
      <c r="F136" s="49"/>
    </row>
    <row r="137" spans="1:6" x14ac:dyDescent="0.25">
      <c r="A137" s="2">
        <v>127</v>
      </c>
      <c r="B137" s="4">
        <v>170804130185</v>
      </c>
      <c r="C137" s="3">
        <v>42.307692307692307</v>
      </c>
      <c r="D137" s="3"/>
      <c r="E137" s="3">
        <v>32.941176470588232</v>
      </c>
      <c r="F137" s="49"/>
    </row>
    <row r="138" spans="1:6" x14ac:dyDescent="0.25">
      <c r="A138" s="2">
        <v>128</v>
      </c>
      <c r="B138" s="4">
        <v>170804130186</v>
      </c>
      <c r="C138" s="3">
        <v>38.46153846153846</v>
      </c>
      <c r="D138" s="3"/>
      <c r="E138" s="3">
        <v>33.529411764705884</v>
      </c>
      <c r="F138" s="49"/>
    </row>
    <row r="139" spans="1:6" x14ac:dyDescent="0.25">
      <c r="A139" s="2">
        <v>129</v>
      </c>
      <c r="B139" s="4">
        <v>170804130187</v>
      </c>
      <c r="C139" s="3">
        <v>30.76923076923077</v>
      </c>
      <c r="D139" s="3"/>
      <c r="E139" s="3">
        <v>21.176470588235293</v>
      </c>
      <c r="F139" s="49"/>
    </row>
    <row r="140" spans="1:6" x14ac:dyDescent="0.25">
      <c r="A140" s="2">
        <v>130</v>
      </c>
      <c r="B140" s="4">
        <v>170804130188</v>
      </c>
      <c r="C140" s="3">
        <v>40</v>
      </c>
      <c r="D140" s="3"/>
      <c r="E140" s="3">
        <v>30.588235294117649</v>
      </c>
      <c r="F140" s="49"/>
    </row>
    <row r="141" spans="1:6" x14ac:dyDescent="0.25">
      <c r="A141" s="2">
        <v>131</v>
      </c>
      <c r="B141" s="4">
        <v>170804130189</v>
      </c>
      <c r="C141" s="3">
        <v>37.692307692307693</v>
      </c>
      <c r="D141" s="3"/>
      <c r="E141" s="3">
        <v>31.764705882352942</v>
      </c>
      <c r="F141" s="49"/>
    </row>
    <row r="142" spans="1:6" x14ac:dyDescent="0.25">
      <c r="A142" s="2">
        <v>132</v>
      </c>
      <c r="B142" s="4">
        <v>170804130190</v>
      </c>
      <c r="C142" s="3">
        <v>43.07692307692308</v>
      </c>
      <c r="D142" s="3"/>
      <c r="E142" s="3">
        <v>40</v>
      </c>
      <c r="F142" s="49"/>
    </row>
    <row r="143" spans="1:6" x14ac:dyDescent="0.25">
      <c r="A143" s="2">
        <v>133</v>
      </c>
      <c r="B143" s="4">
        <v>170804130191</v>
      </c>
      <c r="C143" s="3">
        <v>39.230769230769234</v>
      </c>
      <c r="D143" s="3"/>
      <c r="E143" s="3">
        <v>34.705882352941174</v>
      </c>
      <c r="F143" s="49"/>
    </row>
    <row r="144" spans="1:6" x14ac:dyDescent="0.25">
      <c r="A144" s="2">
        <v>134</v>
      </c>
      <c r="B144" s="4">
        <v>170804130192</v>
      </c>
      <c r="C144" s="3">
        <v>34.615384615384613</v>
      </c>
      <c r="D144" s="3"/>
      <c r="E144" s="3">
        <v>24.705882352941178</v>
      </c>
      <c r="F144" s="49"/>
    </row>
    <row r="145" spans="1:6" x14ac:dyDescent="0.25">
      <c r="A145" s="2">
        <v>135</v>
      </c>
      <c r="B145" s="4">
        <v>170804130195</v>
      </c>
      <c r="C145" s="3">
        <v>40.769230769230766</v>
      </c>
      <c r="D145" s="3"/>
      <c r="E145" s="3">
        <v>33.529411764705884</v>
      </c>
      <c r="F145" s="49"/>
    </row>
    <row r="146" spans="1:6" x14ac:dyDescent="0.25">
      <c r="A146" s="2">
        <v>136</v>
      </c>
      <c r="B146" s="4">
        <v>170804130196</v>
      </c>
      <c r="C146" s="3">
        <v>39.230769230769234</v>
      </c>
      <c r="D146" s="3"/>
      <c r="E146" s="3">
        <v>31.176470588235293</v>
      </c>
      <c r="F146" s="49"/>
    </row>
    <row r="147" spans="1:6" x14ac:dyDescent="0.25">
      <c r="A147" s="2">
        <v>137</v>
      </c>
      <c r="B147" s="4">
        <v>170804130197</v>
      </c>
      <c r="C147" s="3">
        <v>33.07692307692308</v>
      </c>
      <c r="D147" s="3"/>
      <c r="E147" s="3">
        <v>25.882352941176471</v>
      </c>
      <c r="F147" s="49"/>
    </row>
    <row r="148" spans="1:6" x14ac:dyDescent="0.25">
      <c r="A148" s="2">
        <v>138</v>
      </c>
      <c r="B148" s="4">
        <v>170804130198</v>
      </c>
      <c r="C148" s="3">
        <v>36.92307692307692</v>
      </c>
      <c r="D148" s="3"/>
      <c r="E148" s="3">
        <v>26.470588235294116</v>
      </c>
      <c r="F148" s="49"/>
    </row>
    <row r="149" spans="1:6" x14ac:dyDescent="0.25">
      <c r="A149" s="2">
        <v>139</v>
      </c>
      <c r="B149" s="4">
        <v>170804130199</v>
      </c>
      <c r="C149" s="3">
        <v>39.230769230769234</v>
      </c>
      <c r="D149" s="3"/>
      <c r="E149" s="3">
        <v>32.941176470588232</v>
      </c>
      <c r="F149" s="49"/>
    </row>
    <row r="150" spans="1:6" x14ac:dyDescent="0.25">
      <c r="A150" s="2">
        <v>140</v>
      </c>
      <c r="B150" s="4">
        <v>170804130200</v>
      </c>
      <c r="C150" s="3">
        <v>37.692307692307693</v>
      </c>
      <c r="D150" s="3"/>
      <c r="E150" s="3">
        <v>28.235294117647058</v>
      </c>
      <c r="F150" s="49"/>
    </row>
    <row r="151" spans="1:6" x14ac:dyDescent="0.25">
      <c r="A151" s="2">
        <v>141</v>
      </c>
      <c r="B151" s="4">
        <v>170804130202</v>
      </c>
      <c r="C151" s="3">
        <v>40</v>
      </c>
      <c r="D151" s="3"/>
      <c r="E151" s="3">
        <v>30.588235294117649</v>
      </c>
      <c r="F151" s="49"/>
    </row>
    <row r="152" spans="1:6" x14ac:dyDescent="0.25">
      <c r="A152" s="2">
        <v>142</v>
      </c>
      <c r="B152" s="4">
        <v>170804130203</v>
      </c>
      <c r="C152" s="3">
        <v>37.692307692307693</v>
      </c>
      <c r="D152" s="3"/>
      <c r="E152" s="3">
        <v>30.588235294117649</v>
      </c>
      <c r="F152" s="49"/>
    </row>
    <row r="153" spans="1:6" x14ac:dyDescent="0.25">
      <c r="A153" s="2">
        <v>143</v>
      </c>
      <c r="B153" s="4">
        <v>170804130204</v>
      </c>
      <c r="C153" s="3">
        <v>37.692307692307693</v>
      </c>
      <c r="D153" s="3"/>
      <c r="E153" s="3">
        <v>27.647058823529413</v>
      </c>
      <c r="F153" s="49"/>
    </row>
    <row r="154" spans="1:6" x14ac:dyDescent="0.25">
      <c r="A154" s="2">
        <v>144</v>
      </c>
      <c r="B154" s="4">
        <v>170804130205</v>
      </c>
      <c r="C154" s="3">
        <v>39.230769230769234</v>
      </c>
      <c r="D154" s="3"/>
      <c r="E154" s="3">
        <v>33.529411764705884</v>
      </c>
      <c r="F154" s="49"/>
    </row>
    <row r="155" spans="1:6" x14ac:dyDescent="0.25">
      <c r="A155" s="2">
        <v>145</v>
      </c>
      <c r="B155" s="4">
        <v>170804130206</v>
      </c>
      <c r="C155" s="3">
        <v>38.46153846153846</v>
      </c>
      <c r="D155" s="3"/>
      <c r="E155" s="3">
        <v>29.411764705882351</v>
      </c>
      <c r="F155" s="49"/>
    </row>
    <row r="156" spans="1:6" x14ac:dyDescent="0.25">
      <c r="A156" s="2">
        <v>146</v>
      </c>
      <c r="B156" s="4">
        <v>170804130207</v>
      </c>
      <c r="C156" s="3">
        <v>36.153846153846153</v>
      </c>
      <c r="D156" s="3"/>
      <c r="E156" s="3">
        <v>29.411764705882351</v>
      </c>
      <c r="F156" s="49"/>
    </row>
    <row r="157" spans="1:6" x14ac:dyDescent="0.25">
      <c r="A157" s="2">
        <v>147</v>
      </c>
      <c r="B157" s="4">
        <v>170804130208</v>
      </c>
      <c r="C157" s="3">
        <v>38.46153846153846</v>
      </c>
      <c r="D157" s="3"/>
      <c r="E157" s="3">
        <v>32.941176470588232</v>
      </c>
      <c r="F157" s="49"/>
    </row>
    <row r="158" spans="1:6" x14ac:dyDescent="0.25">
      <c r="A158" s="2">
        <v>148</v>
      </c>
      <c r="B158" s="4">
        <v>170804130209</v>
      </c>
      <c r="C158" s="3">
        <v>42.307692307692307</v>
      </c>
      <c r="D158" s="3"/>
      <c r="E158" s="3">
        <v>37.647058823529413</v>
      </c>
      <c r="F158" s="49"/>
    </row>
    <row r="159" spans="1:6" x14ac:dyDescent="0.25">
      <c r="A159" s="2">
        <v>149</v>
      </c>
      <c r="B159" s="4">
        <v>170804130211</v>
      </c>
      <c r="C159" s="3">
        <v>38.46153846153846</v>
      </c>
      <c r="D159" s="3"/>
      <c r="E159" s="3">
        <v>34.705882352941174</v>
      </c>
      <c r="F159" s="49"/>
    </row>
    <row r="160" spans="1:6" x14ac:dyDescent="0.25">
      <c r="A160" s="2">
        <v>150</v>
      </c>
      <c r="B160" s="4">
        <v>170804130212</v>
      </c>
      <c r="C160" s="3">
        <v>37.692307692307693</v>
      </c>
      <c r="D160" s="3"/>
      <c r="E160" s="3">
        <v>30</v>
      </c>
      <c r="F160" s="49"/>
    </row>
    <row r="161" spans="1:6" x14ac:dyDescent="0.25">
      <c r="A161" s="2">
        <v>151</v>
      </c>
      <c r="B161" s="4">
        <v>170804130213</v>
      </c>
      <c r="C161" s="3">
        <v>36.153846153846153</v>
      </c>
      <c r="D161" s="3"/>
      <c r="E161" s="3">
        <v>30.588235294117649</v>
      </c>
      <c r="F161" s="49"/>
    </row>
    <row r="162" spans="1:6" x14ac:dyDescent="0.25">
      <c r="A162" s="2">
        <v>152</v>
      </c>
      <c r="B162" s="4">
        <v>170804130214</v>
      </c>
      <c r="C162" s="3">
        <v>40</v>
      </c>
      <c r="D162" s="3"/>
      <c r="E162" s="3">
        <v>32.352941176470587</v>
      </c>
      <c r="F162" s="49"/>
    </row>
    <row r="163" spans="1:6" x14ac:dyDescent="0.25">
      <c r="A163" s="2">
        <v>153</v>
      </c>
      <c r="B163" s="4">
        <v>170804130216</v>
      </c>
      <c r="C163" s="3">
        <v>43.07692307692308</v>
      </c>
      <c r="D163" s="3"/>
      <c r="E163" s="3">
        <v>32.941176470588232</v>
      </c>
      <c r="F163" s="49"/>
    </row>
    <row r="164" spans="1:6" x14ac:dyDescent="0.25">
      <c r="A164" s="2">
        <v>154</v>
      </c>
      <c r="B164" s="4">
        <v>170804130217</v>
      </c>
      <c r="C164" s="3">
        <v>38.46153846153846</v>
      </c>
      <c r="D164" s="3"/>
      <c r="E164" s="3">
        <v>32.352941176470587</v>
      </c>
      <c r="F164" s="49"/>
    </row>
    <row r="165" spans="1:6" x14ac:dyDescent="0.25">
      <c r="A165" s="2">
        <v>155</v>
      </c>
      <c r="B165" s="4">
        <v>170804130218</v>
      </c>
      <c r="C165" s="3">
        <v>37.692307692307693</v>
      </c>
      <c r="D165" s="3"/>
      <c r="E165" s="3">
        <v>31.764705882352942</v>
      </c>
      <c r="F165" s="49"/>
    </row>
    <row r="166" spans="1:6" x14ac:dyDescent="0.25">
      <c r="A166" s="2">
        <v>156</v>
      </c>
      <c r="B166" s="4">
        <v>170804130220</v>
      </c>
      <c r="C166" s="3">
        <v>35.384615384615387</v>
      </c>
      <c r="D166" s="3"/>
      <c r="E166" s="3">
        <v>26.470588235294116</v>
      </c>
      <c r="F166" s="49"/>
    </row>
    <row r="167" spans="1:6" x14ac:dyDescent="0.25">
      <c r="A167" s="2">
        <v>157</v>
      </c>
      <c r="B167" s="4">
        <v>170804130221</v>
      </c>
      <c r="C167" s="3">
        <v>39.230769230769234</v>
      </c>
      <c r="D167" s="3"/>
      <c r="E167" s="3">
        <v>37.058823529411768</v>
      </c>
      <c r="F167" s="49"/>
    </row>
    <row r="168" spans="1:6" x14ac:dyDescent="0.25">
      <c r="A168" s="2">
        <v>158</v>
      </c>
      <c r="B168" s="4">
        <v>170804130222</v>
      </c>
      <c r="C168" s="3">
        <v>40.769230769230766</v>
      </c>
      <c r="D168" s="3"/>
      <c r="E168" s="3">
        <v>31.176470588235293</v>
      </c>
      <c r="F168" s="49"/>
    </row>
    <row r="169" spans="1:6" x14ac:dyDescent="0.25">
      <c r="A169" s="2">
        <v>159</v>
      </c>
      <c r="B169" s="4">
        <v>170804130223</v>
      </c>
      <c r="C169" s="3">
        <v>37.692307692307693</v>
      </c>
      <c r="D169" s="3"/>
      <c r="E169" s="3">
        <v>28.823529411764707</v>
      </c>
      <c r="F169" s="49"/>
    </row>
    <row r="170" spans="1:6" x14ac:dyDescent="0.25">
      <c r="A170" s="2">
        <v>160</v>
      </c>
      <c r="B170" s="4">
        <v>170804130224</v>
      </c>
      <c r="C170" s="3">
        <v>41.53846153846154</v>
      </c>
      <c r="D170" s="3"/>
      <c r="E170" s="3">
        <v>35.294117647058826</v>
      </c>
      <c r="F170" s="49"/>
    </row>
    <row r="171" spans="1:6" x14ac:dyDescent="0.25">
      <c r="A171" s="2">
        <v>161</v>
      </c>
      <c r="B171" s="4">
        <v>170804130226</v>
      </c>
      <c r="C171" s="3">
        <v>37.692307692307693</v>
      </c>
      <c r="D171" s="3"/>
      <c r="E171" s="3">
        <v>24.117647058823529</v>
      </c>
      <c r="F171" s="49"/>
    </row>
    <row r="172" spans="1:6" x14ac:dyDescent="0.25">
      <c r="A172" s="2">
        <v>162</v>
      </c>
      <c r="B172" s="4">
        <v>170804130227</v>
      </c>
      <c r="C172" s="3">
        <v>36.153846153846153</v>
      </c>
      <c r="D172" s="3"/>
      <c r="E172" s="3">
        <v>28.823529411764707</v>
      </c>
      <c r="F172" s="49"/>
    </row>
    <row r="173" spans="1:6" x14ac:dyDescent="0.25">
      <c r="A173" s="2">
        <v>163</v>
      </c>
      <c r="B173" s="4">
        <v>170804130228</v>
      </c>
      <c r="C173" s="3">
        <v>8.4615384615384617</v>
      </c>
      <c r="D173" s="3"/>
      <c r="E173" s="3">
        <v>5.882352941176471</v>
      </c>
      <c r="F173" s="49"/>
    </row>
    <row r="174" spans="1:6" x14ac:dyDescent="0.25">
      <c r="A174" s="2">
        <v>164</v>
      </c>
      <c r="B174" s="4">
        <v>170804130229</v>
      </c>
      <c r="C174" s="3">
        <v>41.53846153846154</v>
      </c>
      <c r="D174" s="3"/>
      <c r="E174" s="3">
        <v>28.823529411764707</v>
      </c>
      <c r="F174" s="49"/>
    </row>
    <row r="175" spans="1:6" x14ac:dyDescent="0.25">
      <c r="A175" s="2">
        <v>165</v>
      </c>
      <c r="B175" s="4">
        <v>170804130231</v>
      </c>
      <c r="C175" s="3">
        <v>38.46153846153846</v>
      </c>
      <c r="D175" s="3"/>
      <c r="E175" s="3">
        <v>30.588235294117649</v>
      </c>
      <c r="F175" s="49"/>
    </row>
    <row r="176" spans="1:6" x14ac:dyDescent="0.25">
      <c r="A176" s="2">
        <v>166</v>
      </c>
      <c r="B176" s="4">
        <v>170804130233</v>
      </c>
      <c r="C176" s="3">
        <v>40</v>
      </c>
      <c r="D176" s="3"/>
      <c r="E176" s="3">
        <v>30</v>
      </c>
      <c r="F176" s="49"/>
    </row>
    <row r="177" spans="1:6" x14ac:dyDescent="0.25">
      <c r="A177" s="2">
        <v>167</v>
      </c>
      <c r="B177" s="4">
        <v>170804130234</v>
      </c>
      <c r="C177" s="3">
        <v>37.692307692307693</v>
      </c>
      <c r="D177" s="3"/>
      <c r="E177" s="3">
        <v>31.176470588235293</v>
      </c>
      <c r="F177" s="49"/>
    </row>
    <row r="178" spans="1:6" x14ac:dyDescent="0.25">
      <c r="A178" s="2">
        <v>168</v>
      </c>
      <c r="B178" s="4">
        <v>170804130241</v>
      </c>
      <c r="C178" s="3">
        <v>34.615384615384613</v>
      </c>
      <c r="D178" s="3"/>
      <c r="E178" s="3">
        <v>20.588235294117649</v>
      </c>
      <c r="F178" s="49"/>
    </row>
    <row r="179" spans="1:6" x14ac:dyDescent="0.25">
      <c r="A179" s="2">
        <v>169</v>
      </c>
      <c r="B179" s="4">
        <v>170804130242</v>
      </c>
      <c r="C179" s="3">
        <v>36.153846153846153</v>
      </c>
      <c r="D179" s="3"/>
      <c r="E179" s="3">
        <v>24.117647058823529</v>
      </c>
      <c r="F179" s="49"/>
    </row>
    <row r="180" spans="1:6" x14ac:dyDescent="0.25">
      <c r="A180" s="2">
        <v>170</v>
      </c>
      <c r="B180" s="4">
        <v>170804130243</v>
      </c>
      <c r="C180" s="3">
        <v>34.615384615384613</v>
      </c>
      <c r="D180" s="3"/>
      <c r="E180" s="3">
        <v>22.352941176470587</v>
      </c>
      <c r="F180" s="49"/>
    </row>
    <row r="181" spans="1:6" x14ac:dyDescent="0.25">
      <c r="A181" s="2">
        <v>171</v>
      </c>
      <c r="B181" s="4">
        <v>170804130244</v>
      </c>
      <c r="C181" s="3">
        <v>36.92307692307692</v>
      </c>
      <c r="D181" s="3"/>
      <c r="E181" s="3">
        <v>22.352941176470587</v>
      </c>
      <c r="F181" s="49"/>
    </row>
    <row r="182" spans="1:6" x14ac:dyDescent="0.25">
      <c r="A182" s="2">
        <v>172</v>
      </c>
      <c r="B182" s="4">
        <v>170804130245</v>
      </c>
      <c r="C182" s="3">
        <v>37.692307692307693</v>
      </c>
      <c r="D182" s="3"/>
      <c r="E182" s="3">
        <v>27.058823529411764</v>
      </c>
      <c r="F182" s="49"/>
    </row>
    <row r="183" spans="1:6" x14ac:dyDescent="0.25">
      <c r="A183" s="2">
        <v>173</v>
      </c>
      <c r="B183" s="4">
        <v>170804130246</v>
      </c>
      <c r="C183" s="3">
        <v>36.153846153846153</v>
      </c>
      <c r="D183" s="3"/>
      <c r="E183" s="3">
        <v>26.470588235294116</v>
      </c>
      <c r="F183" s="49"/>
    </row>
    <row r="184" spans="1:6" x14ac:dyDescent="0.25">
      <c r="A184" s="2">
        <v>174</v>
      </c>
      <c r="B184" s="4">
        <v>170804130247</v>
      </c>
      <c r="C184" s="3">
        <v>38.46153846153846</v>
      </c>
      <c r="D184" s="3"/>
      <c r="E184" s="3">
        <v>27.647058823529413</v>
      </c>
      <c r="F184" s="49"/>
    </row>
    <row r="185" spans="1:6" x14ac:dyDescent="0.25">
      <c r="A185" s="2">
        <v>175</v>
      </c>
      <c r="B185" s="4">
        <v>170804130248</v>
      </c>
      <c r="C185" s="3">
        <v>36.92307692307692</v>
      </c>
      <c r="D185" s="3"/>
      <c r="E185" s="3">
        <v>31.176470588235293</v>
      </c>
      <c r="F185" s="49"/>
    </row>
    <row r="186" spans="1:6" x14ac:dyDescent="0.25">
      <c r="A186" s="2">
        <v>176</v>
      </c>
      <c r="B186" s="4">
        <v>170804130249</v>
      </c>
      <c r="C186" s="3">
        <v>31.53846153846154</v>
      </c>
      <c r="D186" s="3"/>
      <c r="E186" s="3">
        <v>27.058823529411764</v>
      </c>
      <c r="F186" s="49"/>
    </row>
    <row r="187" spans="1:6" x14ac:dyDescent="0.25">
      <c r="A187" s="2">
        <v>177</v>
      </c>
      <c r="B187" s="4">
        <v>170804130250</v>
      </c>
      <c r="C187" s="3">
        <v>31.53846153846154</v>
      </c>
      <c r="D187" s="3"/>
      <c r="E187" s="3">
        <v>22.352941176470587</v>
      </c>
      <c r="F187" s="49"/>
    </row>
    <row r="188" spans="1:6" x14ac:dyDescent="0.25">
      <c r="A188" s="2">
        <v>178</v>
      </c>
      <c r="B188" s="4">
        <v>170804130251</v>
      </c>
      <c r="C188" s="3">
        <v>40.769230769230766</v>
      </c>
      <c r="D188" s="3"/>
      <c r="E188" s="3">
        <v>33.529411764705884</v>
      </c>
      <c r="F188" s="49"/>
    </row>
    <row r="189" spans="1:6" x14ac:dyDescent="0.25">
      <c r="A189" s="2">
        <v>179</v>
      </c>
      <c r="B189" s="4">
        <v>170804130253</v>
      </c>
      <c r="C189" s="3">
        <v>31.53846153846154</v>
      </c>
      <c r="D189" s="3"/>
      <c r="E189" s="3">
        <v>23.529411764705884</v>
      </c>
      <c r="F189" s="49"/>
    </row>
    <row r="190" spans="1:6" x14ac:dyDescent="0.25">
      <c r="A190" s="2">
        <v>180</v>
      </c>
      <c r="B190" s="4">
        <v>170804130254</v>
      </c>
      <c r="C190" s="3">
        <v>36.153846153846153</v>
      </c>
      <c r="D190" s="3"/>
      <c r="E190" s="3">
        <v>27.647058823529413</v>
      </c>
      <c r="F190" s="49"/>
    </row>
    <row r="191" spans="1:6" x14ac:dyDescent="0.25">
      <c r="A191" s="2">
        <v>181</v>
      </c>
      <c r="B191" s="4">
        <v>170804130255</v>
      </c>
      <c r="C191" s="3">
        <v>37.692307692307693</v>
      </c>
      <c r="D191" s="3"/>
      <c r="E191" s="3">
        <v>32.941176470588232</v>
      </c>
      <c r="F191" s="49"/>
    </row>
    <row r="192" spans="1:6" x14ac:dyDescent="0.25">
      <c r="A192" s="2">
        <v>182</v>
      </c>
      <c r="B192" s="4">
        <v>170804130256</v>
      </c>
      <c r="C192" s="3">
        <v>38.46153846153846</v>
      </c>
      <c r="D192" s="3"/>
      <c r="E192" s="3">
        <v>28.823529411764707</v>
      </c>
      <c r="F192" s="49"/>
    </row>
    <row r="193" spans="1:6" x14ac:dyDescent="0.25">
      <c r="A193" s="2">
        <v>183</v>
      </c>
      <c r="B193" s="4">
        <v>170804130257</v>
      </c>
      <c r="C193" s="3">
        <v>33.846153846153847</v>
      </c>
      <c r="D193" s="3"/>
      <c r="E193" s="3">
        <v>23.529411764705884</v>
      </c>
      <c r="F193" s="49"/>
    </row>
    <row r="194" spans="1:6" x14ac:dyDescent="0.25">
      <c r="A194" s="2">
        <v>184</v>
      </c>
      <c r="B194" s="4">
        <v>170804130258</v>
      </c>
      <c r="C194" s="3">
        <v>40</v>
      </c>
      <c r="D194" s="3"/>
      <c r="E194" s="3">
        <v>30.588235294117649</v>
      </c>
      <c r="F194" s="49"/>
    </row>
    <row r="195" spans="1:6" x14ac:dyDescent="0.25">
      <c r="A195" s="2">
        <v>185</v>
      </c>
      <c r="B195" s="4">
        <v>170804130259</v>
      </c>
      <c r="C195" s="3">
        <v>33.07692307692308</v>
      </c>
      <c r="D195" s="3"/>
      <c r="E195" s="3">
        <v>23.529411764705884</v>
      </c>
      <c r="F195" s="49"/>
    </row>
    <row r="196" spans="1:6" x14ac:dyDescent="0.25">
      <c r="A196" s="2">
        <v>186</v>
      </c>
      <c r="B196" s="4">
        <v>170804130260</v>
      </c>
      <c r="C196" s="3">
        <v>36.92307692307692</v>
      </c>
      <c r="D196" s="3"/>
      <c r="E196" s="3">
        <v>30</v>
      </c>
      <c r="F196" s="49"/>
    </row>
    <row r="197" spans="1:6" x14ac:dyDescent="0.25">
      <c r="A197" s="2">
        <v>187</v>
      </c>
      <c r="B197" s="4">
        <v>170804130262</v>
      </c>
      <c r="C197" s="3">
        <v>37.692307692307693</v>
      </c>
      <c r="D197" s="3"/>
      <c r="E197" s="3">
        <v>29.411764705882351</v>
      </c>
      <c r="F197" s="49"/>
    </row>
    <row r="198" spans="1:6" x14ac:dyDescent="0.25">
      <c r="A198" s="2">
        <v>188</v>
      </c>
      <c r="B198" s="4">
        <v>170804130263</v>
      </c>
      <c r="C198" s="3">
        <v>31.53846153846154</v>
      </c>
      <c r="D198" s="3"/>
      <c r="E198" s="3">
        <v>27.647058823529413</v>
      </c>
      <c r="F198" s="49"/>
    </row>
    <row r="199" spans="1:6" x14ac:dyDescent="0.25">
      <c r="A199" s="2">
        <v>189</v>
      </c>
      <c r="B199" s="4">
        <v>170804130264</v>
      </c>
      <c r="C199" s="3">
        <v>37.692307692307693</v>
      </c>
      <c r="D199" s="3"/>
      <c r="E199" s="3">
        <v>28.235294117647058</v>
      </c>
      <c r="F199" s="49"/>
    </row>
    <row r="200" spans="1:6" x14ac:dyDescent="0.25">
      <c r="A200" s="2">
        <v>190</v>
      </c>
      <c r="B200" s="4">
        <v>170804130265</v>
      </c>
      <c r="C200" s="3">
        <v>35.384615384615387</v>
      </c>
      <c r="D200" s="3"/>
      <c r="E200" s="3">
        <v>24.705882352941178</v>
      </c>
      <c r="F200" s="49"/>
    </row>
    <row r="201" spans="1:6" x14ac:dyDescent="0.25">
      <c r="A201" s="2">
        <v>191</v>
      </c>
      <c r="B201" s="4">
        <v>170804130266</v>
      </c>
      <c r="C201" s="3">
        <v>36.153846153846153</v>
      </c>
      <c r="D201" s="3"/>
      <c r="E201" s="3">
        <v>24.705882352941178</v>
      </c>
      <c r="F201" s="49"/>
    </row>
    <row r="202" spans="1:6" x14ac:dyDescent="0.25">
      <c r="A202" s="2">
        <v>192</v>
      </c>
      <c r="B202" s="4">
        <v>170804130267</v>
      </c>
      <c r="C202" s="3">
        <v>40.769230769230766</v>
      </c>
      <c r="D202" s="3"/>
      <c r="E202" s="3">
        <v>32.352941176470587</v>
      </c>
      <c r="F202" s="49"/>
    </row>
    <row r="203" spans="1:6" x14ac:dyDescent="0.25">
      <c r="A203" s="2">
        <v>193</v>
      </c>
      <c r="B203" s="4">
        <v>170804130269</v>
      </c>
      <c r="C203" s="3">
        <v>37.692307692307693</v>
      </c>
      <c r="D203" s="3"/>
      <c r="E203" s="3">
        <v>27.647058823529413</v>
      </c>
      <c r="F203" s="49"/>
    </row>
    <row r="204" spans="1:6" x14ac:dyDescent="0.25">
      <c r="A204" s="2">
        <v>194</v>
      </c>
      <c r="B204" s="4">
        <v>170804130270</v>
      </c>
      <c r="C204" s="3">
        <v>39.230769230769234</v>
      </c>
      <c r="D204" s="3"/>
      <c r="E204" s="3">
        <v>27.647058823529413</v>
      </c>
      <c r="F204" s="49"/>
    </row>
    <row r="205" spans="1:6" x14ac:dyDescent="0.25">
      <c r="A205" s="2">
        <v>195</v>
      </c>
      <c r="B205" s="4">
        <v>170804130271</v>
      </c>
      <c r="C205" s="3">
        <v>37.692307692307693</v>
      </c>
      <c r="D205" s="3"/>
      <c r="E205" s="3">
        <v>34.117647058823529</v>
      </c>
      <c r="F205" s="49"/>
    </row>
    <row r="206" spans="1:6" x14ac:dyDescent="0.25">
      <c r="A206" s="2">
        <v>196</v>
      </c>
      <c r="B206" s="4">
        <v>170804130272</v>
      </c>
      <c r="C206" s="3">
        <v>35.384615384615387</v>
      </c>
      <c r="D206" s="3"/>
      <c r="E206" s="3">
        <v>28.823529411764707</v>
      </c>
      <c r="F206" s="49"/>
    </row>
    <row r="207" spans="1:6" x14ac:dyDescent="0.25">
      <c r="A207" s="2">
        <v>197</v>
      </c>
      <c r="B207" s="4">
        <v>170804130273</v>
      </c>
      <c r="C207" s="3">
        <v>35.384615384615387</v>
      </c>
      <c r="D207" s="3"/>
      <c r="E207" s="3">
        <v>31.764705882352942</v>
      </c>
      <c r="F207" s="49"/>
    </row>
    <row r="208" spans="1:6" x14ac:dyDescent="0.25">
      <c r="A208" s="2">
        <v>198</v>
      </c>
      <c r="B208" s="4">
        <v>170804130274</v>
      </c>
      <c r="C208" s="3">
        <v>38.46153846153846</v>
      </c>
      <c r="D208" s="3"/>
      <c r="E208" s="3">
        <v>24.117647058823529</v>
      </c>
      <c r="F208" s="49"/>
    </row>
    <row r="209" spans="1:6" x14ac:dyDescent="0.25">
      <c r="A209" s="2">
        <v>199</v>
      </c>
      <c r="B209" s="4">
        <v>170804130275</v>
      </c>
      <c r="C209" s="3">
        <v>35.384615384615387</v>
      </c>
      <c r="D209" s="3"/>
      <c r="E209" s="3">
        <v>24.117647058823529</v>
      </c>
      <c r="F209" s="49"/>
    </row>
    <row r="210" spans="1:6" x14ac:dyDescent="0.25">
      <c r="A210" s="2">
        <v>200</v>
      </c>
      <c r="B210" s="4">
        <v>170804130276</v>
      </c>
      <c r="C210" s="3">
        <v>35.384615384615387</v>
      </c>
      <c r="D210" s="3"/>
      <c r="E210" s="3">
        <v>30.588235294117649</v>
      </c>
      <c r="F210" s="49"/>
    </row>
    <row r="211" spans="1:6" x14ac:dyDescent="0.25">
      <c r="A211" s="2">
        <v>201</v>
      </c>
      <c r="B211" s="4">
        <v>170804130277</v>
      </c>
      <c r="C211" s="3">
        <v>6.1538461538461542</v>
      </c>
      <c r="D211" s="3"/>
      <c r="E211" s="3">
        <v>7.6470588235294121</v>
      </c>
      <c r="F211" s="49"/>
    </row>
    <row r="212" spans="1:6" x14ac:dyDescent="0.25">
      <c r="A212" s="2">
        <v>202</v>
      </c>
      <c r="B212" s="4">
        <v>170804130279</v>
      </c>
      <c r="C212" s="3">
        <v>38.46153846153846</v>
      </c>
      <c r="D212" s="3"/>
      <c r="E212" s="3">
        <v>21.764705882352942</v>
      </c>
      <c r="F212" s="49"/>
    </row>
    <row r="213" spans="1:6" x14ac:dyDescent="0.25">
      <c r="A213" s="2">
        <v>203</v>
      </c>
      <c r="B213" s="4">
        <v>170804130280</v>
      </c>
      <c r="C213" s="3">
        <v>40</v>
      </c>
      <c r="D213" s="3"/>
      <c r="E213" s="3">
        <v>37.058823529411768</v>
      </c>
      <c r="F213" s="49"/>
    </row>
    <row r="214" spans="1:6" x14ac:dyDescent="0.25">
      <c r="A214" s="2">
        <v>204</v>
      </c>
      <c r="B214" s="4">
        <v>170804130281</v>
      </c>
      <c r="C214" s="3">
        <v>41.53846153846154</v>
      </c>
      <c r="D214" s="3"/>
      <c r="E214" s="3">
        <v>32.352941176470587</v>
      </c>
      <c r="F214" s="49"/>
    </row>
    <row r="215" spans="1:6" x14ac:dyDescent="0.25">
      <c r="A215" s="2">
        <v>205</v>
      </c>
      <c r="B215" s="4">
        <v>170804130283</v>
      </c>
      <c r="C215" s="3">
        <v>43.07692307692308</v>
      </c>
      <c r="D215" s="3"/>
      <c r="E215" s="3">
        <v>35.882352941176471</v>
      </c>
      <c r="F215" s="49"/>
    </row>
    <row r="216" spans="1:6" x14ac:dyDescent="0.25">
      <c r="A216" s="2">
        <v>206</v>
      </c>
      <c r="B216" s="4">
        <v>170804130284</v>
      </c>
      <c r="C216" s="3">
        <v>36.153846153846153</v>
      </c>
      <c r="D216" s="3"/>
      <c r="E216" s="3">
        <v>32.941176470588232</v>
      </c>
      <c r="F216" s="49"/>
    </row>
    <row r="217" spans="1:6" x14ac:dyDescent="0.25">
      <c r="A217" s="2">
        <v>207</v>
      </c>
      <c r="B217" s="4">
        <v>170804130285</v>
      </c>
      <c r="C217" s="3">
        <v>35.384615384615387</v>
      </c>
      <c r="D217" s="3"/>
      <c r="E217" s="3">
        <v>30</v>
      </c>
      <c r="F217" s="49"/>
    </row>
    <row r="218" spans="1:6" x14ac:dyDescent="0.25">
      <c r="A218" s="2">
        <v>208</v>
      </c>
      <c r="B218" s="4">
        <v>170804130286</v>
      </c>
      <c r="C218" s="3">
        <v>37.692307692307693</v>
      </c>
      <c r="D218" s="3"/>
      <c r="E218" s="3">
        <v>38.235294117647058</v>
      </c>
      <c r="F218" s="49"/>
    </row>
    <row r="219" spans="1:6" x14ac:dyDescent="0.25">
      <c r="A219" s="2">
        <v>209</v>
      </c>
      <c r="B219" s="4">
        <v>170804130287</v>
      </c>
      <c r="C219" s="3">
        <v>40.769230769230766</v>
      </c>
      <c r="D219" s="3"/>
      <c r="E219" s="3">
        <v>32.352941176470587</v>
      </c>
      <c r="F219" s="49"/>
    </row>
    <row r="220" spans="1:6" x14ac:dyDescent="0.25">
      <c r="A220" s="2">
        <v>210</v>
      </c>
      <c r="B220" s="4">
        <v>170804130288</v>
      </c>
      <c r="C220" s="3">
        <v>39.230769230769234</v>
      </c>
      <c r="D220" s="3"/>
      <c r="E220" s="3">
        <v>29.411764705882351</v>
      </c>
      <c r="F220" s="49"/>
    </row>
    <row r="221" spans="1:6" x14ac:dyDescent="0.25">
      <c r="A221" s="2">
        <v>211</v>
      </c>
      <c r="B221" s="4">
        <v>170804130289</v>
      </c>
      <c r="C221" s="3">
        <v>38.46153846153846</v>
      </c>
      <c r="D221" s="3"/>
      <c r="E221" s="3">
        <v>31.176470588235293</v>
      </c>
      <c r="F221" s="49"/>
    </row>
    <row r="222" spans="1:6" x14ac:dyDescent="0.25">
      <c r="A222" s="2">
        <v>212</v>
      </c>
      <c r="B222" s="4">
        <v>170804130291</v>
      </c>
      <c r="C222" s="3">
        <v>38.46153846153846</v>
      </c>
      <c r="D222" s="3"/>
      <c r="E222" s="3">
        <v>28.235294117647058</v>
      </c>
      <c r="F222" s="49"/>
    </row>
    <row r="223" spans="1:6" x14ac:dyDescent="0.25">
      <c r="A223" s="2">
        <v>213</v>
      </c>
      <c r="B223" s="4">
        <v>170804130292</v>
      </c>
      <c r="C223" s="3">
        <v>39.230769230769234</v>
      </c>
      <c r="D223" s="3"/>
      <c r="E223" s="3">
        <v>28.235294117647058</v>
      </c>
      <c r="F223" s="49"/>
    </row>
    <row r="224" spans="1:6" x14ac:dyDescent="0.25">
      <c r="A224" s="2">
        <v>214</v>
      </c>
      <c r="B224" s="4">
        <v>170804130293</v>
      </c>
      <c r="C224" s="3">
        <v>38.46153846153846</v>
      </c>
      <c r="D224" s="3"/>
      <c r="E224" s="3">
        <v>29.411764705882351</v>
      </c>
      <c r="F224" s="49"/>
    </row>
    <row r="225" spans="1:6" x14ac:dyDescent="0.25">
      <c r="A225" s="2">
        <v>215</v>
      </c>
      <c r="B225" s="4">
        <v>170804130294</v>
      </c>
      <c r="C225" s="3">
        <v>37.692307692307693</v>
      </c>
      <c r="D225" s="3"/>
      <c r="E225" s="3">
        <v>20.588235294117649</v>
      </c>
      <c r="F225" s="49"/>
    </row>
    <row r="226" spans="1:6" x14ac:dyDescent="0.25">
      <c r="A226" s="2">
        <v>216</v>
      </c>
      <c r="B226" s="4">
        <v>170804130295</v>
      </c>
      <c r="C226" s="3">
        <v>35.384615384615387</v>
      </c>
      <c r="D226" s="3"/>
      <c r="E226" s="3">
        <v>25.294117647058822</v>
      </c>
      <c r="F226" s="49"/>
    </row>
    <row r="227" spans="1:6" x14ac:dyDescent="0.25">
      <c r="A227" s="2">
        <v>217</v>
      </c>
      <c r="B227" s="4">
        <v>170804130297</v>
      </c>
      <c r="C227" s="3">
        <v>37.692307692307693</v>
      </c>
      <c r="D227" s="3"/>
      <c r="E227" s="3">
        <v>30</v>
      </c>
      <c r="F227" s="49"/>
    </row>
    <row r="228" spans="1:6" x14ac:dyDescent="0.25">
      <c r="A228" s="2">
        <v>218</v>
      </c>
      <c r="B228" s="4">
        <v>170804130298</v>
      </c>
      <c r="C228" s="3">
        <v>37.692307692307693</v>
      </c>
      <c r="D228" s="3"/>
      <c r="E228" s="3">
        <v>22.941176470588236</v>
      </c>
      <c r="F228" s="49"/>
    </row>
    <row r="229" spans="1:6" x14ac:dyDescent="0.25">
      <c r="A229" s="2">
        <v>219</v>
      </c>
      <c r="B229" s="4">
        <v>170804130299</v>
      </c>
      <c r="C229" s="3">
        <v>35.384615384615387</v>
      </c>
      <c r="D229" s="3"/>
      <c r="E229" s="3">
        <v>29.411764705882351</v>
      </c>
      <c r="F229" s="49"/>
    </row>
    <row r="230" spans="1:6" x14ac:dyDescent="0.25">
      <c r="A230" s="2">
        <v>220</v>
      </c>
      <c r="B230" s="4">
        <v>170804130300</v>
      </c>
      <c r="C230" s="3">
        <v>40</v>
      </c>
      <c r="D230" s="3"/>
      <c r="E230" s="3">
        <v>35.294117647058826</v>
      </c>
      <c r="F230" s="49"/>
    </row>
    <row r="231" spans="1:6" x14ac:dyDescent="0.25">
      <c r="A231" s="2">
        <v>221</v>
      </c>
      <c r="B231" s="4">
        <v>170804130301</v>
      </c>
      <c r="C231" s="3">
        <v>18.46153846153846</v>
      </c>
      <c r="D231" s="3"/>
      <c r="E231" s="3">
        <v>15.882352941176471</v>
      </c>
      <c r="F231" s="49"/>
    </row>
    <row r="232" spans="1:6" x14ac:dyDescent="0.25">
      <c r="A232" s="2">
        <v>222</v>
      </c>
      <c r="B232" s="4">
        <v>170804130302</v>
      </c>
      <c r="C232" s="3">
        <v>37.692307692307693</v>
      </c>
      <c r="D232" s="3"/>
      <c r="E232" s="3">
        <v>27.058823529411764</v>
      </c>
      <c r="F232" s="49"/>
    </row>
    <row r="233" spans="1:6" x14ac:dyDescent="0.25">
      <c r="A233" s="2">
        <v>223</v>
      </c>
      <c r="B233" s="4">
        <v>170804130303</v>
      </c>
      <c r="C233" s="3">
        <v>37.692307692307693</v>
      </c>
      <c r="D233" s="3"/>
      <c r="E233" s="3">
        <v>27.058823529411764</v>
      </c>
      <c r="F233" s="49"/>
    </row>
    <row r="234" spans="1:6" x14ac:dyDescent="0.25">
      <c r="A234" s="2">
        <v>224</v>
      </c>
      <c r="B234" s="4">
        <v>170804130304</v>
      </c>
      <c r="C234" s="3">
        <v>37.692307692307693</v>
      </c>
      <c r="D234" s="3"/>
      <c r="E234" s="3">
        <v>31.764705882352942</v>
      </c>
      <c r="F234" s="49"/>
    </row>
    <row r="235" spans="1:6" x14ac:dyDescent="0.25">
      <c r="A235" s="2">
        <v>225</v>
      </c>
      <c r="B235" s="4">
        <v>170804130306</v>
      </c>
      <c r="C235" s="3">
        <v>36.92307692307692</v>
      </c>
      <c r="D235" s="3"/>
      <c r="E235" s="3">
        <v>31.764705882352942</v>
      </c>
      <c r="F235" s="49"/>
    </row>
    <row r="236" spans="1:6" x14ac:dyDescent="0.25">
      <c r="A236" s="2">
        <v>226</v>
      </c>
      <c r="B236" s="4">
        <v>170804130307</v>
      </c>
      <c r="C236" s="3">
        <v>39.230769230769234</v>
      </c>
      <c r="D236" s="3"/>
      <c r="E236" s="3">
        <v>34.705882352941174</v>
      </c>
      <c r="F236" s="49"/>
    </row>
    <row r="237" spans="1:6" x14ac:dyDescent="0.25">
      <c r="A237" s="2">
        <v>227</v>
      </c>
      <c r="B237" s="4">
        <v>170804130308</v>
      </c>
      <c r="C237" s="3">
        <v>36.153846153846153</v>
      </c>
      <c r="D237" s="3"/>
      <c r="E237" s="3">
        <v>31.176470588235293</v>
      </c>
      <c r="F237" s="49"/>
    </row>
    <row r="238" spans="1:6" x14ac:dyDescent="0.25">
      <c r="A238" s="2">
        <v>228</v>
      </c>
      <c r="B238" s="4">
        <v>170804130309</v>
      </c>
      <c r="C238" s="3">
        <v>36.153846153846153</v>
      </c>
      <c r="D238" s="3"/>
      <c r="E238" s="3">
        <v>31.176470588235293</v>
      </c>
      <c r="F238" s="49"/>
    </row>
    <row r="239" spans="1:6" x14ac:dyDescent="0.25">
      <c r="A239" s="2">
        <v>229</v>
      </c>
      <c r="B239" s="4">
        <v>170804130310</v>
      </c>
      <c r="C239" s="3">
        <v>37.692307692307693</v>
      </c>
      <c r="D239" s="3"/>
      <c r="E239" s="3">
        <v>28.823529411764707</v>
      </c>
      <c r="F239" s="49"/>
    </row>
    <row r="240" spans="1:6" x14ac:dyDescent="0.25">
      <c r="A240" s="2">
        <v>230</v>
      </c>
      <c r="B240" s="4">
        <v>170804130311</v>
      </c>
      <c r="C240" s="3">
        <v>39.230769230769234</v>
      </c>
      <c r="D240" s="3"/>
      <c r="E240" s="3">
        <v>32.352941176470587</v>
      </c>
      <c r="F240" s="49"/>
    </row>
    <row r="241" spans="1:6" x14ac:dyDescent="0.25">
      <c r="A241" s="2">
        <v>231</v>
      </c>
      <c r="B241" s="4">
        <v>170804130312</v>
      </c>
      <c r="C241" s="3">
        <v>39.230769230769234</v>
      </c>
      <c r="D241" s="3"/>
      <c r="E241" s="3">
        <v>27.058823529411764</v>
      </c>
      <c r="F241" s="49"/>
    </row>
    <row r="242" spans="1:6" x14ac:dyDescent="0.25">
      <c r="A242" s="2">
        <v>232</v>
      </c>
      <c r="B242" s="4">
        <v>170804130313</v>
      </c>
      <c r="C242" s="3">
        <v>8.4615384615384617</v>
      </c>
      <c r="D242" s="3"/>
      <c r="E242" s="3">
        <v>8.235294117647058</v>
      </c>
      <c r="F242" s="49"/>
    </row>
    <row r="243" spans="1:6" x14ac:dyDescent="0.25">
      <c r="A243" s="2">
        <v>233</v>
      </c>
      <c r="B243" s="4">
        <v>170804130314</v>
      </c>
      <c r="C243" s="3">
        <v>43.07692307692308</v>
      </c>
      <c r="D243" s="3"/>
      <c r="E243" s="3">
        <v>34.117647058823529</v>
      </c>
      <c r="F243" s="49"/>
    </row>
    <row r="244" spans="1:6" x14ac:dyDescent="0.25">
      <c r="A244" s="2">
        <v>234</v>
      </c>
      <c r="B244" s="4">
        <v>170804130315</v>
      </c>
      <c r="C244" s="3">
        <v>39.230769230769234</v>
      </c>
      <c r="D244" s="3"/>
      <c r="E244" s="3">
        <v>20.588235294117649</v>
      </c>
      <c r="F244" s="49"/>
    </row>
    <row r="245" spans="1:6" x14ac:dyDescent="0.25">
      <c r="A245" s="2">
        <v>235</v>
      </c>
      <c r="B245" s="4">
        <v>170804130317</v>
      </c>
      <c r="C245" s="3">
        <v>38.46153846153846</v>
      </c>
      <c r="D245" s="3"/>
      <c r="E245" s="3">
        <v>32.941176470588232</v>
      </c>
      <c r="F245" s="49"/>
    </row>
    <row r="246" spans="1:6" x14ac:dyDescent="0.25">
      <c r="A246" s="2">
        <v>236</v>
      </c>
      <c r="B246" s="4">
        <v>170804130318</v>
      </c>
      <c r="C246" s="3">
        <v>37.692307692307693</v>
      </c>
      <c r="D246" s="3"/>
      <c r="E246" s="3">
        <v>28.823529411764707</v>
      </c>
      <c r="F246" s="49"/>
    </row>
    <row r="247" spans="1:6" x14ac:dyDescent="0.25">
      <c r="A247" s="2">
        <v>237</v>
      </c>
      <c r="B247" s="4">
        <v>170804130319</v>
      </c>
      <c r="C247" s="3">
        <v>41.53846153846154</v>
      </c>
      <c r="D247" s="3"/>
      <c r="E247" s="3">
        <v>34.705882352941174</v>
      </c>
      <c r="F247" s="49"/>
    </row>
    <row r="248" spans="1:6" x14ac:dyDescent="0.25">
      <c r="A248" s="2">
        <v>238</v>
      </c>
      <c r="B248" s="4">
        <v>170804130320</v>
      </c>
      <c r="C248" s="3">
        <v>40</v>
      </c>
      <c r="D248" s="3"/>
      <c r="E248" s="3">
        <v>31.764705882352942</v>
      </c>
      <c r="F248" s="49"/>
    </row>
    <row r="249" spans="1:6" x14ac:dyDescent="0.25">
      <c r="A249" s="2">
        <v>239</v>
      </c>
      <c r="B249" s="4">
        <v>170804130322</v>
      </c>
      <c r="C249" s="3">
        <v>38.46153846153846</v>
      </c>
      <c r="D249" s="3"/>
      <c r="E249" s="3">
        <v>35.294117647058826</v>
      </c>
      <c r="F249" s="49"/>
    </row>
    <row r="250" spans="1:6" x14ac:dyDescent="0.25">
      <c r="A250" s="2">
        <v>240</v>
      </c>
      <c r="B250" s="4">
        <v>170804130323</v>
      </c>
      <c r="C250" s="3">
        <v>38.46153846153846</v>
      </c>
      <c r="D250" s="3"/>
      <c r="E250" s="3">
        <v>24.705882352941178</v>
      </c>
      <c r="F250" s="49"/>
    </row>
    <row r="251" spans="1:6" x14ac:dyDescent="0.25">
      <c r="A251" s="2">
        <v>241</v>
      </c>
      <c r="B251" s="4">
        <v>170804130324</v>
      </c>
      <c r="C251" s="3">
        <v>34.615384615384613</v>
      </c>
      <c r="D251" s="3"/>
      <c r="E251" s="3">
        <v>34.117647058823529</v>
      </c>
      <c r="F251" s="49"/>
    </row>
    <row r="252" spans="1:6" x14ac:dyDescent="0.25">
      <c r="A252" s="2">
        <v>242</v>
      </c>
      <c r="B252" s="4">
        <v>170804130325</v>
      </c>
      <c r="C252" s="3">
        <v>35.384615384615387</v>
      </c>
      <c r="D252" s="3"/>
      <c r="E252" s="3">
        <v>27.647058823529413</v>
      </c>
      <c r="F252" s="49"/>
    </row>
    <row r="253" spans="1:6" x14ac:dyDescent="0.25">
      <c r="A253" s="2">
        <v>243</v>
      </c>
      <c r="B253" s="4">
        <v>170804130326</v>
      </c>
      <c r="C253" s="3">
        <v>38.46153846153846</v>
      </c>
      <c r="D253" s="3"/>
      <c r="E253" s="3">
        <v>23.529411764705884</v>
      </c>
      <c r="F253" s="49"/>
    </row>
    <row r="254" spans="1:6" x14ac:dyDescent="0.25">
      <c r="A254" s="2">
        <v>244</v>
      </c>
      <c r="B254" s="4">
        <v>170804130327</v>
      </c>
      <c r="C254" s="3">
        <v>37.692307692307693</v>
      </c>
      <c r="D254" s="3"/>
      <c r="E254" s="3">
        <v>23.529411764705884</v>
      </c>
      <c r="F254" s="49"/>
    </row>
    <row r="255" spans="1:6" x14ac:dyDescent="0.25">
      <c r="A255" s="2">
        <v>245</v>
      </c>
      <c r="B255" s="4">
        <v>170804130328</v>
      </c>
      <c r="C255" s="3">
        <v>34.615384615384613</v>
      </c>
      <c r="D255" s="3"/>
      <c r="E255" s="3">
        <v>21.764705882352942</v>
      </c>
      <c r="F255" s="49"/>
    </row>
    <row r="256" spans="1:6" x14ac:dyDescent="0.25">
      <c r="A256" s="2">
        <v>246</v>
      </c>
      <c r="B256" s="4">
        <v>170804130329</v>
      </c>
      <c r="C256" s="3">
        <v>36.92307692307692</v>
      </c>
      <c r="D256" s="3"/>
      <c r="E256" s="3">
        <v>31.176470588235293</v>
      </c>
      <c r="F256" s="49"/>
    </row>
    <row r="257" spans="1:6" x14ac:dyDescent="0.25">
      <c r="A257" s="2">
        <v>247</v>
      </c>
      <c r="B257" s="4">
        <v>170804130330</v>
      </c>
      <c r="C257" s="3">
        <v>40</v>
      </c>
      <c r="D257" s="3"/>
      <c r="E257" s="3">
        <v>30</v>
      </c>
      <c r="F257" s="49"/>
    </row>
    <row r="258" spans="1:6" x14ac:dyDescent="0.25">
      <c r="A258" s="2">
        <v>248</v>
      </c>
      <c r="B258" s="4">
        <v>170804130331</v>
      </c>
      <c r="C258" s="3">
        <v>41.53846153846154</v>
      </c>
      <c r="D258" s="3"/>
      <c r="E258" s="3">
        <v>36.470588235294116</v>
      </c>
      <c r="F258" s="49"/>
    </row>
    <row r="259" spans="1:6" x14ac:dyDescent="0.25">
      <c r="A259" s="2">
        <v>249</v>
      </c>
      <c r="B259" s="4">
        <v>170804130332</v>
      </c>
      <c r="C259" s="3">
        <v>36.153846153846153</v>
      </c>
      <c r="D259" s="3"/>
      <c r="E259" s="3">
        <v>22.352941176470587</v>
      </c>
      <c r="F259" s="49"/>
    </row>
    <row r="260" spans="1:6" x14ac:dyDescent="0.25">
      <c r="A260" s="2">
        <v>250</v>
      </c>
      <c r="B260" s="4">
        <v>170804130333</v>
      </c>
      <c r="C260" s="3">
        <v>36.92307692307692</v>
      </c>
      <c r="D260" s="3"/>
      <c r="E260" s="3">
        <v>29.411764705882351</v>
      </c>
      <c r="F260" s="49"/>
    </row>
    <row r="261" spans="1:6" x14ac:dyDescent="0.25">
      <c r="A261" s="2">
        <v>251</v>
      </c>
      <c r="B261" s="4">
        <v>170804130334</v>
      </c>
      <c r="C261" s="3">
        <v>35.384615384615387</v>
      </c>
      <c r="D261" s="3"/>
      <c r="E261" s="3">
        <v>31.176470588235293</v>
      </c>
      <c r="F261" s="49"/>
    </row>
    <row r="262" spans="1:6" x14ac:dyDescent="0.25">
      <c r="A262" s="2">
        <v>252</v>
      </c>
      <c r="B262" s="4">
        <v>170804130336</v>
      </c>
      <c r="C262" s="3">
        <v>38.46153846153846</v>
      </c>
      <c r="D262" s="3"/>
      <c r="E262" s="3">
        <v>28.235294117647058</v>
      </c>
      <c r="F262" s="49"/>
    </row>
    <row r="263" spans="1:6" x14ac:dyDescent="0.25">
      <c r="A263" s="2">
        <v>253</v>
      </c>
      <c r="B263" s="4">
        <v>170804130337</v>
      </c>
      <c r="C263" s="3">
        <v>37.692307692307693</v>
      </c>
      <c r="D263" s="3"/>
      <c r="E263" s="3">
        <v>27.058823529411764</v>
      </c>
      <c r="F263" s="49"/>
    </row>
    <row r="264" spans="1:6" x14ac:dyDescent="0.25">
      <c r="A264" s="2">
        <v>254</v>
      </c>
      <c r="B264" s="4">
        <v>170804130338</v>
      </c>
      <c r="C264" s="3">
        <v>40</v>
      </c>
      <c r="D264" s="3"/>
      <c r="E264" s="3">
        <v>30</v>
      </c>
      <c r="F264" s="49"/>
    </row>
    <row r="265" spans="1:6" x14ac:dyDescent="0.25">
      <c r="A265" s="2">
        <v>255</v>
      </c>
      <c r="B265" s="4">
        <v>170804130339</v>
      </c>
      <c r="C265" s="3">
        <v>34.615384615384613</v>
      </c>
      <c r="D265" s="3"/>
      <c r="E265" s="3">
        <v>28.235294117647058</v>
      </c>
      <c r="F265" s="49"/>
    </row>
    <row r="266" spans="1:6" x14ac:dyDescent="0.25">
      <c r="A266" s="2">
        <v>256</v>
      </c>
      <c r="B266" s="4">
        <v>170804130340</v>
      </c>
      <c r="C266" s="3">
        <v>24.615384615384617</v>
      </c>
      <c r="D266" s="3"/>
      <c r="E266" s="3">
        <v>14.117647058823529</v>
      </c>
      <c r="F266" s="49"/>
    </row>
    <row r="267" spans="1:6" x14ac:dyDescent="0.25">
      <c r="A267" s="2">
        <v>257</v>
      </c>
      <c r="B267" s="4">
        <v>170804130341</v>
      </c>
      <c r="C267" s="3">
        <v>43.846153846153847</v>
      </c>
      <c r="D267" s="3"/>
      <c r="E267" s="3">
        <v>38.235294117647058</v>
      </c>
      <c r="F267" s="49"/>
    </row>
    <row r="268" spans="1:6" x14ac:dyDescent="0.25">
      <c r="A268" s="2">
        <v>258</v>
      </c>
      <c r="B268" s="4">
        <v>170804130342</v>
      </c>
      <c r="C268" s="3">
        <v>37.692307692307693</v>
      </c>
      <c r="D268" s="3"/>
      <c r="E268" s="3">
        <v>27.058823529411764</v>
      </c>
      <c r="F268" s="49"/>
    </row>
    <row r="269" spans="1:6" x14ac:dyDescent="0.25">
      <c r="A269" s="2">
        <v>259</v>
      </c>
      <c r="B269" s="4">
        <v>170804130343</v>
      </c>
      <c r="C269" s="3">
        <v>35.384615384615387</v>
      </c>
      <c r="D269" s="3"/>
      <c r="E269" s="3">
        <v>30</v>
      </c>
      <c r="F269" s="49"/>
    </row>
    <row r="270" spans="1:6" x14ac:dyDescent="0.25">
      <c r="A270" s="2">
        <v>260</v>
      </c>
      <c r="B270" s="4">
        <v>170804130344</v>
      </c>
      <c r="C270" s="3">
        <v>32.307692307692307</v>
      </c>
      <c r="D270" s="3"/>
      <c r="E270" s="3">
        <v>22.941176470588236</v>
      </c>
      <c r="F270" s="49"/>
    </row>
    <row r="271" spans="1:6" x14ac:dyDescent="0.25">
      <c r="A271" s="2">
        <v>261</v>
      </c>
      <c r="B271" s="4">
        <v>170804130345</v>
      </c>
      <c r="C271" s="3">
        <v>40</v>
      </c>
      <c r="D271" s="3"/>
      <c r="E271" s="3">
        <v>21.176470588235293</v>
      </c>
      <c r="F271" s="49"/>
    </row>
    <row r="272" spans="1:6" x14ac:dyDescent="0.25">
      <c r="A272" s="2">
        <v>262</v>
      </c>
      <c r="B272" s="4">
        <v>170804130346</v>
      </c>
      <c r="C272" s="3">
        <v>39.230769230769234</v>
      </c>
      <c r="D272" s="3"/>
      <c r="E272" s="3">
        <v>27.058823529411764</v>
      </c>
      <c r="F272" s="49"/>
    </row>
    <row r="273" spans="1:6" x14ac:dyDescent="0.25">
      <c r="A273" s="2">
        <v>263</v>
      </c>
      <c r="B273" s="4">
        <v>170804130347</v>
      </c>
      <c r="C273" s="3">
        <v>33.846153846153847</v>
      </c>
      <c r="D273" s="3"/>
      <c r="E273" s="3">
        <v>31.176470588235293</v>
      </c>
      <c r="F273" s="49"/>
    </row>
    <row r="274" spans="1:6" x14ac:dyDescent="0.25">
      <c r="A274" s="2">
        <v>264</v>
      </c>
      <c r="B274" s="4">
        <v>170804130348</v>
      </c>
      <c r="C274" s="3">
        <v>33.07692307692308</v>
      </c>
      <c r="D274" s="3"/>
      <c r="E274" s="3">
        <v>27.058823529411764</v>
      </c>
      <c r="F274" s="49"/>
    </row>
    <row r="275" spans="1:6" x14ac:dyDescent="0.25">
      <c r="A275" s="2">
        <v>265</v>
      </c>
      <c r="B275" s="4">
        <v>170804130349</v>
      </c>
      <c r="C275" s="3">
        <v>40.769230769230766</v>
      </c>
      <c r="D275" s="3"/>
      <c r="E275" s="3">
        <v>39.411764705882355</v>
      </c>
      <c r="F275" s="49"/>
    </row>
    <row r="276" spans="1:6" x14ac:dyDescent="0.25">
      <c r="A276" s="2">
        <v>266</v>
      </c>
      <c r="B276" s="4">
        <v>170804130350</v>
      </c>
      <c r="C276" s="3">
        <v>36.92307692307692</v>
      </c>
      <c r="D276" s="3"/>
      <c r="E276" s="3">
        <v>34.117647058823529</v>
      </c>
      <c r="F276" s="49"/>
    </row>
    <row r="277" spans="1:6" x14ac:dyDescent="0.25">
      <c r="A277" s="2">
        <v>267</v>
      </c>
      <c r="B277" s="4">
        <v>170804130351</v>
      </c>
      <c r="C277" s="3">
        <v>35.384615384615387</v>
      </c>
      <c r="D277" s="3"/>
      <c r="E277" s="3">
        <v>33.529411764705884</v>
      </c>
      <c r="F277" s="49"/>
    </row>
    <row r="278" spans="1:6" x14ac:dyDescent="0.25">
      <c r="A278" s="2">
        <v>268</v>
      </c>
      <c r="B278" s="4">
        <v>170804130353</v>
      </c>
      <c r="C278" s="3">
        <v>36.92307692307692</v>
      </c>
      <c r="D278" s="3"/>
      <c r="E278" s="3">
        <v>31.176470588235293</v>
      </c>
      <c r="F278" s="49"/>
    </row>
    <row r="279" spans="1:6" x14ac:dyDescent="0.25">
      <c r="A279" s="2">
        <v>269</v>
      </c>
      <c r="B279" s="4">
        <v>170804130354</v>
      </c>
      <c r="C279" s="3">
        <v>36.153846153846153</v>
      </c>
      <c r="D279" s="3"/>
      <c r="E279" s="3">
        <v>26.470588235294116</v>
      </c>
      <c r="F279" s="49"/>
    </row>
    <row r="280" spans="1:6" x14ac:dyDescent="0.25">
      <c r="A280" s="2">
        <v>270</v>
      </c>
      <c r="B280" s="4">
        <v>170804130356</v>
      </c>
      <c r="C280" s="3">
        <v>39.230769230769234</v>
      </c>
      <c r="D280" s="3"/>
      <c r="E280" s="3">
        <v>33.529411764705884</v>
      </c>
      <c r="F280" s="49"/>
    </row>
    <row r="281" spans="1:6" x14ac:dyDescent="0.25">
      <c r="A281" s="2">
        <v>271</v>
      </c>
      <c r="B281" s="4">
        <v>170804130357</v>
      </c>
      <c r="C281" s="3">
        <v>36.92307692307692</v>
      </c>
      <c r="D281" s="3"/>
      <c r="E281" s="3">
        <v>27.647058823529413</v>
      </c>
      <c r="F281" s="49"/>
    </row>
    <row r="282" spans="1:6" x14ac:dyDescent="0.25">
      <c r="A282" s="2">
        <v>272</v>
      </c>
      <c r="B282" s="4">
        <v>170804130358</v>
      </c>
      <c r="C282" s="3">
        <v>35.384615384615387</v>
      </c>
      <c r="D282" s="3"/>
      <c r="E282" s="3">
        <v>29.411764705882351</v>
      </c>
      <c r="F282" s="49"/>
    </row>
    <row r="283" spans="1:6" x14ac:dyDescent="0.25">
      <c r="A283" s="2">
        <v>273</v>
      </c>
      <c r="B283" s="4">
        <v>170804130359</v>
      </c>
      <c r="C283" s="3">
        <v>36.92307692307692</v>
      </c>
      <c r="D283" s="3"/>
      <c r="E283" s="3">
        <v>32.352941176470587</v>
      </c>
      <c r="F283" s="49"/>
    </row>
    <row r="284" spans="1:6" x14ac:dyDescent="0.25">
      <c r="A284" s="2">
        <v>274</v>
      </c>
      <c r="B284" s="4">
        <v>170804130360</v>
      </c>
      <c r="C284" s="3">
        <v>37.692307692307693</v>
      </c>
      <c r="D284" s="3"/>
      <c r="E284" s="3">
        <v>35.294117647058826</v>
      </c>
      <c r="F284" s="49"/>
    </row>
    <row r="285" spans="1:6" x14ac:dyDescent="0.25">
      <c r="A285" s="2">
        <v>275</v>
      </c>
      <c r="B285" s="4">
        <v>170804130361</v>
      </c>
      <c r="C285" s="3">
        <v>38.46153846153846</v>
      </c>
      <c r="D285" s="3"/>
      <c r="E285" s="3">
        <v>27.647058823529413</v>
      </c>
      <c r="F285" s="49"/>
    </row>
    <row r="286" spans="1:6" x14ac:dyDescent="0.25">
      <c r="A286" s="2">
        <v>276</v>
      </c>
      <c r="B286" s="4">
        <v>170804130362</v>
      </c>
      <c r="C286" s="3">
        <v>40</v>
      </c>
      <c r="D286" s="3"/>
      <c r="E286" s="3">
        <v>37.647058823529413</v>
      </c>
      <c r="F286" s="49"/>
    </row>
    <row r="287" spans="1:6" x14ac:dyDescent="0.25">
      <c r="A287" s="2">
        <v>277</v>
      </c>
      <c r="B287" s="4">
        <v>170804130363</v>
      </c>
      <c r="C287" s="3">
        <v>37.692307692307693</v>
      </c>
      <c r="D287" s="3"/>
      <c r="E287" s="3">
        <v>27.647058823529413</v>
      </c>
      <c r="F287" s="49"/>
    </row>
    <row r="288" spans="1:6" x14ac:dyDescent="0.25">
      <c r="A288" s="2">
        <v>278</v>
      </c>
      <c r="B288" s="4">
        <v>170804130364</v>
      </c>
      <c r="C288" s="3">
        <v>40.769230769230766</v>
      </c>
      <c r="D288" s="3"/>
      <c r="E288" s="3">
        <v>29.411764705882351</v>
      </c>
      <c r="F288" s="49"/>
    </row>
    <row r="289" spans="1:6" x14ac:dyDescent="0.25">
      <c r="A289" s="2">
        <v>279</v>
      </c>
      <c r="B289" s="4">
        <v>170804130365</v>
      </c>
      <c r="C289" s="3">
        <v>36.153846153846153</v>
      </c>
      <c r="D289" s="3"/>
      <c r="E289" s="3">
        <v>30.588235294117649</v>
      </c>
      <c r="F289" s="49"/>
    </row>
  </sheetData>
  <mergeCells count="10">
    <mergeCell ref="O3:W7"/>
    <mergeCell ref="A4:E4"/>
    <mergeCell ref="A5:E5"/>
    <mergeCell ref="G9:J9"/>
    <mergeCell ref="G19:I19"/>
    <mergeCell ref="H20:I20"/>
    <mergeCell ref="H21:I21"/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61D50-09FC-4451-835E-825ACDED6E24}">
  <dimension ref="A1:Y323"/>
  <sheetViews>
    <sheetView workbookViewId="0">
      <selection activeCell="F12" activeCellId="1" sqref="D12 F12"/>
    </sheetView>
  </sheetViews>
  <sheetFormatPr defaultRowHeight="15" x14ac:dyDescent="0.25"/>
  <cols>
    <col min="2" max="2" width="17.7109375" customWidth="1"/>
    <col min="3" max="3" width="13.28515625" customWidth="1"/>
    <col min="6" max="6" width="19" customWidth="1"/>
    <col min="7" max="7" width="43.85546875" customWidth="1"/>
    <col min="258" max="258" width="17.7109375" customWidth="1"/>
    <col min="259" max="259" width="13.28515625" customWidth="1"/>
    <col min="262" max="262" width="19" customWidth="1"/>
    <col min="263" max="263" width="43.85546875" customWidth="1"/>
    <col min="514" max="514" width="17.7109375" customWidth="1"/>
    <col min="515" max="515" width="13.28515625" customWidth="1"/>
    <col min="518" max="518" width="19" customWidth="1"/>
    <col min="519" max="519" width="43.85546875" customWidth="1"/>
    <col min="770" max="770" width="17.7109375" customWidth="1"/>
    <col min="771" max="771" width="13.28515625" customWidth="1"/>
    <col min="774" max="774" width="19" customWidth="1"/>
    <col min="775" max="775" width="43.85546875" customWidth="1"/>
    <col min="1026" max="1026" width="17.7109375" customWidth="1"/>
    <col min="1027" max="1027" width="13.28515625" customWidth="1"/>
    <col min="1030" max="1030" width="19" customWidth="1"/>
    <col min="1031" max="1031" width="43.85546875" customWidth="1"/>
    <col min="1282" max="1282" width="17.7109375" customWidth="1"/>
    <col min="1283" max="1283" width="13.28515625" customWidth="1"/>
    <col min="1286" max="1286" width="19" customWidth="1"/>
    <col min="1287" max="1287" width="43.85546875" customWidth="1"/>
    <col min="1538" max="1538" width="17.7109375" customWidth="1"/>
    <col min="1539" max="1539" width="13.28515625" customWidth="1"/>
    <col min="1542" max="1542" width="19" customWidth="1"/>
    <col min="1543" max="1543" width="43.85546875" customWidth="1"/>
    <col min="1794" max="1794" width="17.7109375" customWidth="1"/>
    <col min="1795" max="1795" width="13.28515625" customWidth="1"/>
    <col min="1798" max="1798" width="19" customWidth="1"/>
    <col min="1799" max="1799" width="43.85546875" customWidth="1"/>
    <col min="2050" max="2050" width="17.7109375" customWidth="1"/>
    <col min="2051" max="2051" width="13.28515625" customWidth="1"/>
    <col min="2054" max="2054" width="19" customWidth="1"/>
    <col min="2055" max="2055" width="43.85546875" customWidth="1"/>
    <col min="2306" max="2306" width="17.7109375" customWidth="1"/>
    <col min="2307" max="2307" width="13.28515625" customWidth="1"/>
    <col min="2310" max="2310" width="19" customWidth="1"/>
    <col min="2311" max="2311" width="43.85546875" customWidth="1"/>
    <col min="2562" max="2562" width="17.7109375" customWidth="1"/>
    <col min="2563" max="2563" width="13.28515625" customWidth="1"/>
    <col min="2566" max="2566" width="19" customWidth="1"/>
    <col min="2567" max="2567" width="43.85546875" customWidth="1"/>
    <col min="2818" max="2818" width="17.7109375" customWidth="1"/>
    <col min="2819" max="2819" width="13.28515625" customWidth="1"/>
    <col min="2822" max="2822" width="19" customWidth="1"/>
    <col min="2823" max="2823" width="43.85546875" customWidth="1"/>
    <col min="3074" max="3074" width="17.7109375" customWidth="1"/>
    <col min="3075" max="3075" width="13.28515625" customWidth="1"/>
    <col min="3078" max="3078" width="19" customWidth="1"/>
    <col min="3079" max="3079" width="43.85546875" customWidth="1"/>
    <col min="3330" max="3330" width="17.7109375" customWidth="1"/>
    <col min="3331" max="3331" width="13.28515625" customWidth="1"/>
    <col min="3334" max="3334" width="19" customWidth="1"/>
    <col min="3335" max="3335" width="43.85546875" customWidth="1"/>
    <col min="3586" max="3586" width="17.7109375" customWidth="1"/>
    <col min="3587" max="3587" width="13.28515625" customWidth="1"/>
    <col min="3590" max="3590" width="19" customWidth="1"/>
    <col min="3591" max="3591" width="43.85546875" customWidth="1"/>
    <col min="3842" max="3842" width="17.7109375" customWidth="1"/>
    <col min="3843" max="3843" width="13.28515625" customWidth="1"/>
    <col min="3846" max="3846" width="19" customWidth="1"/>
    <col min="3847" max="3847" width="43.85546875" customWidth="1"/>
    <col min="4098" max="4098" width="17.7109375" customWidth="1"/>
    <col min="4099" max="4099" width="13.28515625" customWidth="1"/>
    <col min="4102" max="4102" width="19" customWidth="1"/>
    <col min="4103" max="4103" width="43.85546875" customWidth="1"/>
    <col min="4354" max="4354" width="17.7109375" customWidth="1"/>
    <col min="4355" max="4355" width="13.28515625" customWidth="1"/>
    <col min="4358" max="4358" width="19" customWidth="1"/>
    <col min="4359" max="4359" width="43.85546875" customWidth="1"/>
    <col min="4610" max="4610" width="17.7109375" customWidth="1"/>
    <col min="4611" max="4611" width="13.28515625" customWidth="1"/>
    <col min="4614" max="4614" width="19" customWidth="1"/>
    <col min="4615" max="4615" width="43.85546875" customWidth="1"/>
    <col min="4866" max="4866" width="17.7109375" customWidth="1"/>
    <col min="4867" max="4867" width="13.28515625" customWidth="1"/>
    <col min="4870" max="4870" width="19" customWidth="1"/>
    <col min="4871" max="4871" width="43.85546875" customWidth="1"/>
    <col min="5122" max="5122" width="17.7109375" customWidth="1"/>
    <col min="5123" max="5123" width="13.28515625" customWidth="1"/>
    <col min="5126" max="5126" width="19" customWidth="1"/>
    <col min="5127" max="5127" width="43.85546875" customWidth="1"/>
    <col min="5378" max="5378" width="17.7109375" customWidth="1"/>
    <col min="5379" max="5379" width="13.28515625" customWidth="1"/>
    <col min="5382" max="5382" width="19" customWidth="1"/>
    <col min="5383" max="5383" width="43.85546875" customWidth="1"/>
    <col min="5634" max="5634" width="17.7109375" customWidth="1"/>
    <col min="5635" max="5635" width="13.28515625" customWidth="1"/>
    <col min="5638" max="5638" width="19" customWidth="1"/>
    <col min="5639" max="5639" width="43.85546875" customWidth="1"/>
    <col min="5890" max="5890" width="17.7109375" customWidth="1"/>
    <col min="5891" max="5891" width="13.28515625" customWidth="1"/>
    <col min="5894" max="5894" width="19" customWidth="1"/>
    <col min="5895" max="5895" width="43.85546875" customWidth="1"/>
    <col min="6146" max="6146" width="17.7109375" customWidth="1"/>
    <col min="6147" max="6147" width="13.28515625" customWidth="1"/>
    <col min="6150" max="6150" width="19" customWidth="1"/>
    <col min="6151" max="6151" width="43.85546875" customWidth="1"/>
    <col min="6402" max="6402" width="17.7109375" customWidth="1"/>
    <col min="6403" max="6403" width="13.28515625" customWidth="1"/>
    <col min="6406" max="6406" width="19" customWidth="1"/>
    <col min="6407" max="6407" width="43.85546875" customWidth="1"/>
    <col min="6658" max="6658" width="17.7109375" customWidth="1"/>
    <col min="6659" max="6659" width="13.28515625" customWidth="1"/>
    <col min="6662" max="6662" width="19" customWidth="1"/>
    <col min="6663" max="6663" width="43.85546875" customWidth="1"/>
    <col min="6914" max="6914" width="17.7109375" customWidth="1"/>
    <col min="6915" max="6915" width="13.28515625" customWidth="1"/>
    <col min="6918" max="6918" width="19" customWidth="1"/>
    <col min="6919" max="6919" width="43.85546875" customWidth="1"/>
    <col min="7170" max="7170" width="17.7109375" customWidth="1"/>
    <col min="7171" max="7171" width="13.28515625" customWidth="1"/>
    <col min="7174" max="7174" width="19" customWidth="1"/>
    <col min="7175" max="7175" width="43.85546875" customWidth="1"/>
    <col min="7426" max="7426" width="17.7109375" customWidth="1"/>
    <col min="7427" max="7427" width="13.28515625" customWidth="1"/>
    <col min="7430" max="7430" width="19" customWidth="1"/>
    <col min="7431" max="7431" width="43.85546875" customWidth="1"/>
    <col min="7682" max="7682" width="17.7109375" customWidth="1"/>
    <col min="7683" max="7683" width="13.28515625" customWidth="1"/>
    <col min="7686" max="7686" width="19" customWidth="1"/>
    <col min="7687" max="7687" width="43.85546875" customWidth="1"/>
    <col min="7938" max="7938" width="17.7109375" customWidth="1"/>
    <col min="7939" max="7939" width="13.28515625" customWidth="1"/>
    <col min="7942" max="7942" width="19" customWidth="1"/>
    <col min="7943" max="7943" width="43.85546875" customWidth="1"/>
    <col min="8194" max="8194" width="17.7109375" customWidth="1"/>
    <col min="8195" max="8195" width="13.28515625" customWidth="1"/>
    <col min="8198" max="8198" width="19" customWidth="1"/>
    <col min="8199" max="8199" width="43.85546875" customWidth="1"/>
    <col min="8450" max="8450" width="17.7109375" customWidth="1"/>
    <col min="8451" max="8451" width="13.28515625" customWidth="1"/>
    <col min="8454" max="8454" width="19" customWidth="1"/>
    <col min="8455" max="8455" width="43.85546875" customWidth="1"/>
    <col min="8706" max="8706" width="17.7109375" customWidth="1"/>
    <col min="8707" max="8707" width="13.28515625" customWidth="1"/>
    <col min="8710" max="8710" width="19" customWidth="1"/>
    <col min="8711" max="8711" width="43.85546875" customWidth="1"/>
    <col min="8962" max="8962" width="17.7109375" customWidth="1"/>
    <col min="8963" max="8963" width="13.28515625" customWidth="1"/>
    <col min="8966" max="8966" width="19" customWidth="1"/>
    <col min="8967" max="8967" width="43.85546875" customWidth="1"/>
    <col min="9218" max="9218" width="17.7109375" customWidth="1"/>
    <col min="9219" max="9219" width="13.28515625" customWidth="1"/>
    <col min="9222" max="9222" width="19" customWidth="1"/>
    <col min="9223" max="9223" width="43.85546875" customWidth="1"/>
    <col min="9474" max="9474" width="17.7109375" customWidth="1"/>
    <col min="9475" max="9475" width="13.28515625" customWidth="1"/>
    <col min="9478" max="9478" width="19" customWidth="1"/>
    <col min="9479" max="9479" width="43.85546875" customWidth="1"/>
    <col min="9730" max="9730" width="17.7109375" customWidth="1"/>
    <col min="9731" max="9731" width="13.28515625" customWidth="1"/>
    <col min="9734" max="9734" width="19" customWidth="1"/>
    <col min="9735" max="9735" width="43.85546875" customWidth="1"/>
    <col min="9986" max="9986" width="17.7109375" customWidth="1"/>
    <col min="9987" max="9987" width="13.28515625" customWidth="1"/>
    <col min="9990" max="9990" width="19" customWidth="1"/>
    <col min="9991" max="9991" width="43.85546875" customWidth="1"/>
    <col min="10242" max="10242" width="17.7109375" customWidth="1"/>
    <col min="10243" max="10243" width="13.28515625" customWidth="1"/>
    <col min="10246" max="10246" width="19" customWidth="1"/>
    <col min="10247" max="10247" width="43.85546875" customWidth="1"/>
    <col min="10498" max="10498" width="17.7109375" customWidth="1"/>
    <col min="10499" max="10499" width="13.28515625" customWidth="1"/>
    <col min="10502" max="10502" width="19" customWidth="1"/>
    <col min="10503" max="10503" width="43.85546875" customWidth="1"/>
    <col min="10754" max="10754" width="17.7109375" customWidth="1"/>
    <col min="10755" max="10755" width="13.28515625" customWidth="1"/>
    <col min="10758" max="10758" width="19" customWidth="1"/>
    <col min="10759" max="10759" width="43.85546875" customWidth="1"/>
    <col min="11010" max="11010" width="17.7109375" customWidth="1"/>
    <col min="11011" max="11011" width="13.28515625" customWidth="1"/>
    <col min="11014" max="11014" width="19" customWidth="1"/>
    <col min="11015" max="11015" width="43.85546875" customWidth="1"/>
    <col min="11266" max="11266" width="17.7109375" customWidth="1"/>
    <col min="11267" max="11267" width="13.28515625" customWidth="1"/>
    <col min="11270" max="11270" width="19" customWidth="1"/>
    <col min="11271" max="11271" width="43.85546875" customWidth="1"/>
    <col min="11522" max="11522" width="17.7109375" customWidth="1"/>
    <col min="11523" max="11523" width="13.28515625" customWidth="1"/>
    <col min="11526" max="11526" width="19" customWidth="1"/>
    <col min="11527" max="11527" width="43.85546875" customWidth="1"/>
    <col min="11778" max="11778" width="17.7109375" customWidth="1"/>
    <col min="11779" max="11779" width="13.28515625" customWidth="1"/>
    <col min="11782" max="11782" width="19" customWidth="1"/>
    <col min="11783" max="11783" width="43.85546875" customWidth="1"/>
    <col min="12034" max="12034" width="17.7109375" customWidth="1"/>
    <col min="12035" max="12035" width="13.28515625" customWidth="1"/>
    <col min="12038" max="12038" width="19" customWidth="1"/>
    <col min="12039" max="12039" width="43.85546875" customWidth="1"/>
    <col min="12290" max="12290" width="17.7109375" customWidth="1"/>
    <col min="12291" max="12291" width="13.28515625" customWidth="1"/>
    <col min="12294" max="12294" width="19" customWidth="1"/>
    <col min="12295" max="12295" width="43.85546875" customWidth="1"/>
    <col min="12546" max="12546" width="17.7109375" customWidth="1"/>
    <col min="12547" max="12547" width="13.28515625" customWidth="1"/>
    <col min="12550" max="12550" width="19" customWidth="1"/>
    <col min="12551" max="12551" width="43.85546875" customWidth="1"/>
    <col min="12802" max="12802" width="17.7109375" customWidth="1"/>
    <col min="12803" max="12803" width="13.28515625" customWidth="1"/>
    <col min="12806" max="12806" width="19" customWidth="1"/>
    <col min="12807" max="12807" width="43.85546875" customWidth="1"/>
    <col min="13058" max="13058" width="17.7109375" customWidth="1"/>
    <col min="13059" max="13059" width="13.28515625" customWidth="1"/>
    <col min="13062" max="13062" width="19" customWidth="1"/>
    <col min="13063" max="13063" width="43.85546875" customWidth="1"/>
    <col min="13314" max="13314" width="17.7109375" customWidth="1"/>
    <col min="13315" max="13315" width="13.28515625" customWidth="1"/>
    <col min="13318" max="13318" width="19" customWidth="1"/>
    <col min="13319" max="13319" width="43.85546875" customWidth="1"/>
    <col min="13570" max="13570" width="17.7109375" customWidth="1"/>
    <col min="13571" max="13571" width="13.28515625" customWidth="1"/>
    <col min="13574" max="13574" width="19" customWidth="1"/>
    <col min="13575" max="13575" width="43.85546875" customWidth="1"/>
    <col min="13826" max="13826" width="17.7109375" customWidth="1"/>
    <col min="13827" max="13827" width="13.28515625" customWidth="1"/>
    <col min="13830" max="13830" width="19" customWidth="1"/>
    <col min="13831" max="13831" width="43.85546875" customWidth="1"/>
    <col min="14082" max="14082" width="17.7109375" customWidth="1"/>
    <col min="14083" max="14083" width="13.28515625" customWidth="1"/>
    <col min="14086" max="14086" width="19" customWidth="1"/>
    <col min="14087" max="14087" width="43.85546875" customWidth="1"/>
    <col min="14338" max="14338" width="17.7109375" customWidth="1"/>
    <col min="14339" max="14339" width="13.28515625" customWidth="1"/>
    <col min="14342" max="14342" width="19" customWidth="1"/>
    <col min="14343" max="14343" width="43.85546875" customWidth="1"/>
    <col min="14594" max="14594" width="17.7109375" customWidth="1"/>
    <col min="14595" max="14595" width="13.28515625" customWidth="1"/>
    <col min="14598" max="14598" width="19" customWidth="1"/>
    <col min="14599" max="14599" width="43.85546875" customWidth="1"/>
    <col min="14850" max="14850" width="17.7109375" customWidth="1"/>
    <col min="14851" max="14851" width="13.28515625" customWidth="1"/>
    <col min="14854" max="14854" width="19" customWidth="1"/>
    <col min="14855" max="14855" width="43.85546875" customWidth="1"/>
    <col min="15106" max="15106" width="17.7109375" customWidth="1"/>
    <col min="15107" max="15107" width="13.28515625" customWidth="1"/>
    <col min="15110" max="15110" width="19" customWidth="1"/>
    <col min="15111" max="15111" width="43.85546875" customWidth="1"/>
    <col min="15362" max="15362" width="17.7109375" customWidth="1"/>
    <col min="15363" max="15363" width="13.28515625" customWidth="1"/>
    <col min="15366" max="15366" width="19" customWidth="1"/>
    <col min="15367" max="15367" width="43.85546875" customWidth="1"/>
    <col min="15618" max="15618" width="17.7109375" customWidth="1"/>
    <col min="15619" max="15619" width="13.28515625" customWidth="1"/>
    <col min="15622" max="15622" width="19" customWidth="1"/>
    <col min="15623" max="15623" width="43.85546875" customWidth="1"/>
    <col min="15874" max="15874" width="17.7109375" customWidth="1"/>
    <col min="15875" max="15875" width="13.28515625" customWidth="1"/>
    <col min="15878" max="15878" width="19" customWidth="1"/>
    <col min="15879" max="15879" width="43.85546875" customWidth="1"/>
    <col min="16130" max="16130" width="17.7109375" customWidth="1"/>
    <col min="16131" max="16131" width="13.28515625" customWidth="1"/>
    <col min="16134" max="16134" width="19" customWidth="1"/>
    <col min="16135" max="16135" width="43.85546875" customWidth="1"/>
  </cols>
  <sheetData>
    <row r="1" spans="1:25" x14ac:dyDescent="0.25">
      <c r="A1" s="170" t="s">
        <v>52</v>
      </c>
      <c r="B1" s="170"/>
      <c r="C1" s="170"/>
      <c r="D1" s="170"/>
      <c r="E1" s="170"/>
      <c r="F1" s="170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70" t="s">
        <v>51</v>
      </c>
      <c r="B2" s="170"/>
      <c r="C2" s="170"/>
      <c r="D2" s="170"/>
      <c r="E2" s="170"/>
      <c r="F2" s="170"/>
      <c r="G2" s="45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75" customHeight="1" x14ac:dyDescent="0.25">
      <c r="A3" s="170" t="s">
        <v>53</v>
      </c>
      <c r="B3" s="170"/>
      <c r="C3" s="170"/>
      <c r="D3" s="170"/>
      <c r="E3" s="170"/>
      <c r="F3" s="170"/>
      <c r="G3" s="45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  <c r="X3" s="46"/>
      <c r="Y3" s="46"/>
    </row>
    <row r="4" spans="1:25" ht="21" x14ac:dyDescent="0.25">
      <c r="A4" s="170" t="s">
        <v>54</v>
      </c>
      <c r="B4" s="170"/>
      <c r="C4" s="170"/>
      <c r="D4" s="170"/>
      <c r="E4" s="170"/>
      <c r="F4" s="170"/>
      <c r="G4" s="45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  <c r="X4" s="46"/>
      <c r="Y4" s="46"/>
    </row>
    <row r="5" spans="1:25" ht="21" x14ac:dyDescent="0.25">
      <c r="A5" s="170" t="s">
        <v>55</v>
      </c>
      <c r="B5" s="170"/>
      <c r="C5" s="170"/>
      <c r="D5" s="170"/>
      <c r="E5" s="170"/>
      <c r="F5" s="170"/>
      <c r="G5" s="45" t="s">
        <v>38</v>
      </c>
      <c r="H5" s="40">
        <f>D12</f>
        <v>76.357827476038338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  <c r="X5" s="46"/>
      <c r="Y5" s="46"/>
    </row>
    <row r="6" spans="1:25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6">
        <f>F12</f>
        <v>76.996805111821089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  <c r="X6" s="46"/>
      <c r="Y6" s="46"/>
    </row>
    <row r="7" spans="1:25" ht="21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76.677316293929721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  <c r="X7" s="46"/>
      <c r="Y7" s="46"/>
    </row>
    <row r="8" spans="1:25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57</v>
      </c>
      <c r="D9" s="23"/>
      <c r="E9" s="23" t="s">
        <v>57</v>
      </c>
      <c r="F9" s="23"/>
      <c r="G9" s="47"/>
      <c r="H9" s="16"/>
      <c r="I9" s="16"/>
      <c r="J9" s="26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(0.6*50)</f>
        <v>30</v>
      </c>
      <c r="E10" s="24">
        <v>50</v>
      </c>
      <c r="F10" s="23">
        <f>(0.6*50)</f>
        <v>30</v>
      </c>
      <c r="G10" s="182" t="s">
        <v>5</v>
      </c>
      <c r="H10" s="183"/>
      <c r="I10" s="183"/>
      <c r="J10" s="184"/>
      <c r="K10" s="17">
        <v>2</v>
      </c>
      <c r="L10" s="17">
        <v>3</v>
      </c>
      <c r="M10" s="17">
        <v>1</v>
      </c>
      <c r="N10" s="17">
        <v>3</v>
      </c>
      <c r="O10" s="17">
        <v>2</v>
      </c>
      <c r="P10" s="17">
        <v>2</v>
      </c>
      <c r="Q10" s="17">
        <v>2</v>
      </c>
      <c r="R10" s="17">
        <v>3</v>
      </c>
      <c r="S10" s="17">
        <v>2</v>
      </c>
      <c r="T10" s="17">
        <v>2</v>
      </c>
      <c r="U10" s="17">
        <v>3</v>
      </c>
      <c r="V10" s="17">
        <v>1</v>
      </c>
      <c r="W10" s="17">
        <v>2</v>
      </c>
      <c r="X10" s="15"/>
      <c r="Y10" s="15"/>
    </row>
    <row r="11" spans="1:25" ht="15.75" x14ac:dyDescent="0.25">
      <c r="A11" s="2"/>
      <c r="B11" s="4">
        <v>170804130001</v>
      </c>
      <c r="C11" s="3">
        <v>30.76923076923077</v>
      </c>
      <c r="D11" s="3">
        <f>COUNTIF(C11:C323,"&gt;="&amp;D10)</f>
        <v>239</v>
      </c>
      <c r="E11" s="3">
        <v>30.588235294117649</v>
      </c>
      <c r="F11" s="3">
        <f>COUNTIF(E11:E323,"&gt;="&amp;F10)</f>
        <v>241</v>
      </c>
      <c r="G11" s="182" t="s">
        <v>4</v>
      </c>
      <c r="H11" s="183"/>
      <c r="I11" s="183"/>
      <c r="J11" s="184"/>
      <c r="K11" s="18">
        <v>3</v>
      </c>
      <c r="L11" s="18">
        <v>1</v>
      </c>
      <c r="M11" s="17">
        <v>2</v>
      </c>
      <c r="N11" s="17">
        <v>2</v>
      </c>
      <c r="O11" s="17">
        <v>1</v>
      </c>
      <c r="P11" s="17">
        <v>3</v>
      </c>
      <c r="Q11" s="17">
        <v>3</v>
      </c>
      <c r="R11" s="17">
        <v>1</v>
      </c>
      <c r="S11" s="17">
        <v>2</v>
      </c>
      <c r="T11" s="17">
        <v>3</v>
      </c>
      <c r="U11" s="17">
        <v>2</v>
      </c>
      <c r="V11" s="17">
        <v>2</v>
      </c>
      <c r="W11" s="17">
        <v>3</v>
      </c>
      <c r="X11" s="15"/>
      <c r="Y11" s="15"/>
    </row>
    <row r="12" spans="1:25" ht="15.75" x14ac:dyDescent="0.25">
      <c r="A12" s="2"/>
      <c r="B12" s="4">
        <v>170804130004</v>
      </c>
      <c r="C12" s="3">
        <v>43.07692307692308</v>
      </c>
      <c r="D12" s="19">
        <f>(239/313)*100</f>
        <v>76.357827476038338</v>
      </c>
      <c r="E12" s="3">
        <v>38.235294117647058</v>
      </c>
      <c r="F12" s="19">
        <f>(241/313)*100</f>
        <v>76.996805111821089</v>
      </c>
      <c r="G12" s="185" t="s">
        <v>2</v>
      </c>
      <c r="H12" s="185"/>
      <c r="I12" s="185"/>
      <c r="J12" s="186"/>
      <c r="K12" s="18">
        <f t="shared" ref="K12:U12" si="0">AVERAGE(K9:K11)</f>
        <v>2.5</v>
      </c>
      <c r="L12" s="18">
        <f t="shared" si="0"/>
        <v>2</v>
      </c>
      <c r="M12" s="18">
        <f t="shared" si="0"/>
        <v>1.5</v>
      </c>
      <c r="N12" s="18">
        <f t="shared" si="0"/>
        <v>2.5</v>
      </c>
      <c r="O12" s="18">
        <f t="shared" si="0"/>
        <v>1.5</v>
      </c>
      <c r="P12" s="18">
        <f t="shared" si="0"/>
        <v>2.5</v>
      </c>
      <c r="Q12" s="18">
        <f t="shared" si="0"/>
        <v>2.5</v>
      </c>
      <c r="R12" s="18">
        <f t="shared" si="0"/>
        <v>2</v>
      </c>
      <c r="S12" s="18">
        <f t="shared" si="0"/>
        <v>2</v>
      </c>
      <c r="T12" s="18">
        <f t="shared" si="0"/>
        <v>2.5</v>
      </c>
      <c r="U12" s="18">
        <f t="shared" si="0"/>
        <v>2.5</v>
      </c>
      <c r="V12" s="18">
        <f>AVERAGE(V9:V11)</f>
        <v>1.5</v>
      </c>
      <c r="W12" s="18">
        <f>AVERAGE(W9:W11)</f>
        <v>2.5</v>
      </c>
      <c r="X12" s="15"/>
      <c r="Y12" s="15"/>
    </row>
    <row r="13" spans="1:25" ht="15.75" x14ac:dyDescent="0.25">
      <c r="A13" s="2"/>
      <c r="B13" s="4">
        <v>170804130005</v>
      </c>
      <c r="C13" s="3">
        <v>35.384615384615387</v>
      </c>
      <c r="D13" s="3"/>
      <c r="E13" s="3">
        <v>34.117647058823529</v>
      </c>
      <c r="F13" s="8"/>
      <c r="G13" s="187" t="s">
        <v>1</v>
      </c>
      <c r="H13" s="188"/>
      <c r="I13" s="188"/>
      <c r="J13" s="189"/>
      <c r="K13" s="14">
        <f>(76.68*K12)/100</f>
        <v>1.9170000000000003</v>
      </c>
      <c r="L13" s="14">
        <f>(76.68*L12)/100</f>
        <v>1.5336000000000001</v>
      </c>
      <c r="M13" s="14">
        <f t="shared" ref="M13:W13" si="1">(76.68*M12)/100</f>
        <v>1.1502000000000001</v>
      </c>
      <c r="N13" s="14">
        <f t="shared" si="1"/>
        <v>1.9170000000000003</v>
      </c>
      <c r="O13" s="14">
        <f t="shared" si="1"/>
        <v>1.1502000000000001</v>
      </c>
      <c r="P13" s="14">
        <f t="shared" si="1"/>
        <v>1.9170000000000003</v>
      </c>
      <c r="Q13" s="14">
        <f t="shared" si="1"/>
        <v>1.9170000000000003</v>
      </c>
      <c r="R13" s="14">
        <f t="shared" si="1"/>
        <v>1.5336000000000001</v>
      </c>
      <c r="S13" s="14">
        <f t="shared" si="1"/>
        <v>1.5336000000000001</v>
      </c>
      <c r="T13" s="14">
        <f t="shared" si="1"/>
        <v>1.9170000000000003</v>
      </c>
      <c r="U13" s="14">
        <f t="shared" si="1"/>
        <v>1.9170000000000003</v>
      </c>
      <c r="V13" s="14">
        <f t="shared" si="1"/>
        <v>1.1502000000000001</v>
      </c>
      <c r="W13" s="14">
        <f t="shared" si="1"/>
        <v>1.9170000000000003</v>
      </c>
      <c r="X13" s="13"/>
      <c r="Y13" s="15"/>
    </row>
    <row r="14" spans="1:25" ht="15.75" x14ac:dyDescent="0.25">
      <c r="A14" s="2"/>
      <c r="B14" s="4">
        <v>170804130006</v>
      </c>
      <c r="C14" s="3">
        <v>30</v>
      </c>
      <c r="D14" s="3"/>
      <c r="E14" s="3">
        <v>30</v>
      </c>
      <c r="F14" s="48"/>
      <c r="G14" s="12"/>
      <c r="H14" s="12"/>
      <c r="I14" s="12"/>
      <c r="J14" s="12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"/>
      <c r="Y14" s="1"/>
    </row>
    <row r="15" spans="1:25" ht="15.75" x14ac:dyDescent="0.25">
      <c r="A15" s="2"/>
      <c r="B15" s="4">
        <v>170804130009</v>
      </c>
      <c r="C15" s="3">
        <v>39.230769230769234</v>
      </c>
      <c r="D15" s="3"/>
      <c r="E15" s="3">
        <v>34.117647058823529</v>
      </c>
      <c r="F15" s="49"/>
      <c r="G15" s="12"/>
      <c r="H15" s="12"/>
      <c r="I15" s="12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"/>
    </row>
    <row r="16" spans="1:25" x14ac:dyDescent="0.25">
      <c r="A16" s="2"/>
      <c r="B16" s="4">
        <v>170804130010</v>
      </c>
      <c r="C16" s="3">
        <v>36.92307692307692</v>
      </c>
      <c r="D16" s="3"/>
      <c r="E16" s="3">
        <v>35.294117647058826</v>
      </c>
      <c r="F16" s="8"/>
      <c r="G16" s="9"/>
      <c r="H16" s="9"/>
      <c r="I16" s="9"/>
      <c r="J16" s="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36.92307692307692</v>
      </c>
      <c r="D17" s="3"/>
      <c r="E17" s="3">
        <v>31.764705882352942</v>
      </c>
      <c r="F17" s="8"/>
      <c r="G17" s="2"/>
      <c r="H17" s="2"/>
      <c r="I17" s="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26.153846153846153</v>
      </c>
      <c r="D18" s="3"/>
      <c r="E18" s="3">
        <v>30.588235294117649</v>
      </c>
      <c r="F18" s="8"/>
      <c r="G18" s="50"/>
      <c r="H18" s="50"/>
      <c r="I18" s="5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37.692307692307693</v>
      </c>
      <c r="D19" s="3"/>
      <c r="E19" s="3">
        <v>34.705882352941174</v>
      </c>
      <c r="F19" s="49"/>
      <c r="G19" s="51"/>
      <c r="H19" s="51"/>
      <c r="I19" s="51"/>
      <c r="J19" s="1"/>
      <c r="K19" s="7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26.153846153846153</v>
      </c>
      <c r="D20" s="3"/>
      <c r="E20" s="3">
        <v>24.117647058823529</v>
      </c>
      <c r="F20" s="49"/>
      <c r="G20" s="51"/>
      <c r="H20" s="51"/>
      <c r="I20" s="5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32.307692307692307</v>
      </c>
      <c r="D21" s="3"/>
      <c r="E21" s="3">
        <v>32.352941176470587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37.692307692307693</v>
      </c>
      <c r="D22" s="3"/>
      <c r="E22" s="3">
        <v>38.235294117647058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 t="s">
        <v>58</v>
      </c>
      <c r="C23" s="3">
        <v>29.23076923076923</v>
      </c>
      <c r="D23" s="3"/>
      <c r="E23" s="3">
        <v>29.411764705882351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170804130031</v>
      </c>
      <c r="C24" s="3">
        <v>33.846153846153847</v>
      </c>
      <c r="D24" s="3"/>
      <c r="E24" s="3">
        <v>28.823529411764707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170804130032</v>
      </c>
      <c r="C25" s="3">
        <v>34.615384615384613</v>
      </c>
      <c r="D25" s="3"/>
      <c r="E25" s="3">
        <v>27.058823529411764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170804130033</v>
      </c>
      <c r="C26" s="3">
        <v>38.46153846153846</v>
      </c>
      <c r="D26" s="3"/>
      <c r="E26" s="3">
        <v>29.411764705882351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170804130036</v>
      </c>
      <c r="C27" s="3">
        <v>33.07692307692308</v>
      </c>
      <c r="D27" s="3"/>
      <c r="E27" s="3">
        <v>36.470588235294116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170804130045</v>
      </c>
      <c r="C28" s="3">
        <v>35.384615384615387</v>
      </c>
      <c r="D28" s="3"/>
      <c r="E28" s="3">
        <v>29.411764705882351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170804130047</v>
      </c>
      <c r="C29" s="3">
        <v>26.923076923076923</v>
      </c>
      <c r="D29" s="3"/>
      <c r="E29" s="3">
        <v>30.588235294117649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170804130048</v>
      </c>
      <c r="C30" s="3">
        <v>40</v>
      </c>
      <c r="D30" s="3"/>
      <c r="E30" s="3">
        <v>34.705882352941174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170804130049</v>
      </c>
      <c r="C31" s="3">
        <v>32.307692307692307</v>
      </c>
      <c r="D31" s="3"/>
      <c r="E31" s="3">
        <v>30.588235294117649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170804130050</v>
      </c>
      <c r="C32" s="3">
        <v>27.692307692307693</v>
      </c>
      <c r="D32" s="3"/>
      <c r="E32" s="3">
        <v>26.470588235294116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170804130051</v>
      </c>
      <c r="C33" s="3">
        <v>33.846153846153847</v>
      </c>
      <c r="D33" s="3"/>
      <c r="E33" s="3">
        <v>30.588235294117649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170804130052</v>
      </c>
      <c r="C34" s="3">
        <v>47.692307692307693</v>
      </c>
      <c r="D34" s="3"/>
      <c r="E34" s="3">
        <v>39.411764705882355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170804130053</v>
      </c>
      <c r="C35" s="3">
        <v>23.846153846153847</v>
      </c>
      <c r="D35" s="3"/>
      <c r="E35" s="3">
        <v>31.764705882352942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170804130054</v>
      </c>
      <c r="C36" s="3">
        <v>30</v>
      </c>
      <c r="D36" s="3"/>
      <c r="E36" s="3">
        <v>31.764705882352942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170804130056</v>
      </c>
      <c r="C37" s="3">
        <v>23.846153846153847</v>
      </c>
      <c r="D37" s="3"/>
      <c r="E37" s="3">
        <v>32.352941176470587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170804130057</v>
      </c>
      <c r="C38" s="3">
        <v>20.76923076923077</v>
      </c>
      <c r="D38" s="3"/>
      <c r="E38" s="3">
        <v>37.058823529411768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170804130058</v>
      </c>
      <c r="C39" s="3">
        <v>35.384615384615387</v>
      </c>
      <c r="D39" s="3"/>
      <c r="E39" s="3">
        <v>37.058823529411768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170804130059</v>
      </c>
      <c r="C40" s="3">
        <v>21.53846153846154</v>
      </c>
      <c r="D40" s="3"/>
      <c r="E40" s="3">
        <v>23.529411764705884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170804130060</v>
      </c>
      <c r="C41" s="3">
        <v>41.53846153846154</v>
      </c>
      <c r="D41" s="3"/>
      <c r="E41" s="3">
        <v>35.294117647058826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170804130061</v>
      </c>
      <c r="C42" s="3">
        <v>32.307692307692307</v>
      </c>
      <c r="D42" s="3"/>
      <c r="E42" s="3">
        <v>32.352941176470587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170804130062</v>
      </c>
      <c r="C43" s="3">
        <v>26.153846153846153</v>
      </c>
      <c r="D43" s="3"/>
      <c r="E43" s="3">
        <v>27.647058823529413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170804130063</v>
      </c>
      <c r="C44" s="3">
        <v>33.07692307692308</v>
      </c>
      <c r="D44" s="3"/>
      <c r="E44" s="3">
        <v>37.058823529411768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170804130064</v>
      </c>
      <c r="C45" s="3">
        <v>33.07692307692308</v>
      </c>
      <c r="D45" s="3"/>
      <c r="E45" s="3">
        <v>24.705882352941178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170804130065</v>
      </c>
      <c r="C46" s="3">
        <v>25.384615384615383</v>
      </c>
      <c r="D46" s="3"/>
      <c r="E46" s="3">
        <v>30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170804130066</v>
      </c>
      <c r="C47" s="3">
        <v>36.153846153846153</v>
      </c>
      <c r="D47" s="3"/>
      <c r="E47" s="3">
        <v>35.882352941176471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170804130067</v>
      </c>
      <c r="C48" s="3">
        <v>47.692307692307693</v>
      </c>
      <c r="D48" s="3"/>
      <c r="E48" s="3">
        <v>35.882352941176471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170804130069</v>
      </c>
      <c r="C49" s="3">
        <v>49.230769230769234</v>
      </c>
      <c r="D49" s="3"/>
      <c r="E49" s="3">
        <v>41.764705882352942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170804130071</v>
      </c>
      <c r="C50" s="3">
        <v>29.23076923076923</v>
      </c>
      <c r="D50" s="3"/>
      <c r="E50" s="3">
        <v>38.823529411764703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170804130075</v>
      </c>
      <c r="C51" s="3">
        <v>37.692307692307693</v>
      </c>
      <c r="D51" s="3"/>
      <c r="E51" s="3">
        <v>31.764705882352942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170804130076</v>
      </c>
      <c r="C52" s="3">
        <v>36.92307692307692</v>
      </c>
      <c r="D52" s="3"/>
      <c r="E52" s="3">
        <v>34.117647058823529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170804130077</v>
      </c>
      <c r="C53" s="3">
        <v>26.153846153846153</v>
      </c>
      <c r="D53" s="3"/>
      <c r="E53" s="3">
        <v>32.941176470588232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170804130078</v>
      </c>
      <c r="C54" s="3">
        <v>34.615384615384613</v>
      </c>
      <c r="D54" s="3"/>
      <c r="E54" s="3">
        <v>36.470588235294116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170804130079</v>
      </c>
      <c r="C55" s="3">
        <v>33.07692307692308</v>
      </c>
      <c r="D55" s="3"/>
      <c r="E55" s="3">
        <v>32.941176470588232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170804130080</v>
      </c>
      <c r="C56" s="3">
        <v>25.384615384615383</v>
      </c>
      <c r="D56" s="3"/>
      <c r="E56" s="3">
        <v>30.588235294117649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170804130081</v>
      </c>
      <c r="C57" s="3">
        <v>38.46153846153846</v>
      </c>
      <c r="D57" s="3"/>
      <c r="E57" s="3">
        <v>34.705882352941174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170804130082</v>
      </c>
      <c r="C58" s="3">
        <v>33.07692307692308</v>
      </c>
      <c r="D58" s="3"/>
      <c r="E58" s="3">
        <v>31.764705882352942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170804130083</v>
      </c>
      <c r="C59" s="3">
        <v>38.46153846153846</v>
      </c>
      <c r="D59" s="3"/>
      <c r="E59" s="3">
        <v>34.117647058823529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170804130084</v>
      </c>
      <c r="C60" s="3">
        <v>31.53846153846154</v>
      </c>
      <c r="D60" s="3"/>
      <c r="E60" s="3">
        <v>31.176470588235293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170804130085</v>
      </c>
      <c r="C61" s="3">
        <v>36.153846153846153</v>
      </c>
      <c r="D61" s="3"/>
      <c r="E61" s="3">
        <v>31.176470588235293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170804130086</v>
      </c>
      <c r="C62" s="3">
        <v>35.384615384615387</v>
      </c>
      <c r="D62" s="3"/>
      <c r="E62" s="3">
        <v>25.294117647058822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170804130087</v>
      </c>
      <c r="C63" s="3">
        <v>32.307692307692307</v>
      </c>
      <c r="D63" s="3"/>
      <c r="E63" s="3">
        <v>22.352941176470587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170804130088</v>
      </c>
      <c r="C64" s="3">
        <v>36.153846153846153</v>
      </c>
      <c r="D64" s="3"/>
      <c r="E64" s="3">
        <v>27.647058823529413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170804130089</v>
      </c>
      <c r="C65" s="3">
        <v>38.46153846153846</v>
      </c>
      <c r="D65" s="3"/>
      <c r="E65" s="3">
        <v>34.705882352941174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170804130090</v>
      </c>
      <c r="C66" s="3">
        <v>31.53846153846154</v>
      </c>
      <c r="D66" s="3"/>
      <c r="E66" s="3">
        <v>31.176470588235293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170804130091</v>
      </c>
      <c r="C67" s="3">
        <v>41.53846153846154</v>
      </c>
      <c r="D67" s="3"/>
      <c r="E67" s="3">
        <v>35.294117647058826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170804130092</v>
      </c>
      <c r="C68" s="3">
        <v>38.46153846153846</v>
      </c>
      <c r="D68" s="3"/>
      <c r="E68" s="3">
        <v>38.235294117647058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170804130093</v>
      </c>
      <c r="C69" s="3">
        <v>23.076923076923077</v>
      </c>
      <c r="D69" s="3"/>
      <c r="E69" s="3">
        <v>28.823529411764707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170804130094</v>
      </c>
      <c r="C70" s="3">
        <v>30.76923076923077</v>
      </c>
      <c r="D70" s="3"/>
      <c r="E70" s="3">
        <v>28.235294117647058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170804130096</v>
      </c>
      <c r="C71" s="3">
        <v>14.615384615384615</v>
      </c>
      <c r="D71" s="3"/>
      <c r="E71" s="3">
        <v>30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170804130097</v>
      </c>
      <c r="C72" s="3">
        <v>35.384615384615387</v>
      </c>
      <c r="D72" s="3"/>
      <c r="E72" s="3">
        <v>35.294117647058826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170804130098</v>
      </c>
      <c r="C73" s="3">
        <v>36.92307692307692</v>
      </c>
      <c r="D73" s="3"/>
      <c r="E73" s="3">
        <v>28.235294117647058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170804130099</v>
      </c>
      <c r="C74" s="3">
        <v>35.384615384615387</v>
      </c>
      <c r="D74" s="3"/>
      <c r="E74" s="3">
        <v>31.764705882352942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170804130100</v>
      </c>
      <c r="C75" s="3">
        <v>36.92307692307692</v>
      </c>
      <c r="D75" s="3"/>
      <c r="E75" s="3">
        <v>28.235294117647058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170804130101</v>
      </c>
      <c r="C76" s="2">
        <v>38.46153846153846</v>
      </c>
      <c r="D76" s="2"/>
      <c r="E76" s="2">
        <v>28.823529411764707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170804130102</v>
      </c>
      <c r="C77" s="2">
        <v>40</v>
      </c>
      <c r="D77" s="2"/>
      <c r="E77" s="2">
        <v>34.705882352941174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170804130103</v>
      </c>
      <c r="C78" s="5">
        <v>32.307692307692307</v>
      </c>
      <c r="D78" s="5"/>
      <c r="E78" s="5">
        <v>33.529411764705884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170804130104</v>
      </c>
      <c r="C79" s="5">
        <v>33.846153846153847</v>
      </c>
      <c r="D79" s="5"/>
      <c r="E79" s="5">
        <v>40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170804130105</v>
      </c>
      <c r="C80" s="5">
        <v>36.153846153846153</v>
      </c>
      <c r="D80" s="5"/>
      <c r="E80" s="5">
        <v>34.117647058823529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x14ac:dyDescent="0.25">
      <c r="A81" s="5"/>
      <c r="B81" s="4">
        <v>170804130106</v>
      </c>
      <c r="C81" s="5">
        <v>36.92307692307692</v>
      </c>
      <c r="D81" s="5"/>
      <c r="E81" s="5">
        <v>38.823529411764703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 s="5"/>
      <c r="B82" s="4">
        <v>170804130107</v>
      </c>
      <c r="C82" s="5">
        <v>40.769230769230766</v>
      </c>
      <c r="D82" s="5"/>
      <c r="E82" s="5">
        <v>37.058823529411768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170804130108</v>
      </c>
      <c r="C83" s="5">
        <v>43.07692307692308</v>
      </c>
      <c r="D83" s="5"/>
      <c r="E83" s="5">
        <v>37.058823529411768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170804130109</v>
      </c>
      <c r="C84" s="5">
        <v>36.153846153846153</v>
      </c>
      <c r="D84" s="5"/>
      <c r="E84" s="5">
        <v>35.882352941176471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170804130110</v>
      </c>
      <c r="C85" s="5">
        <v>36.92307692307692</v>
      </c>
      <c r="D85" s="5"/>
      <c r="E85" s="5">
        <v>34.117647058823529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170804130112</v>
      </c>
      <c r="C86" s="5">
        <v>36.92307692307692</v>
      </c>
      <c r="D86" s="5"/>
      <c r="E86" s="5">
        <v>36.470588235294116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170804130113</v>
      </c>
      <c r="C87" s="5">
        <v>40</v>
      </c>
      <c r="D87" s="5"/>
      <c r="E87" s="5">
        <v>35.294117647058826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x14ac:dyDescent="0.25">
      <c r="A88" s="5"/>
      <c r="B88" s="4">
        <v>170804130114</v>
      </c>
      <c r="C88" s="5">
        <v>37.692307692307693</v>
      </c>
      <c r="D88" s="5"/>
      <c r="E88" s="5">
        <v>27.058823529411764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 s="5"/>
      <c r="B89" s="4">
        <v>170804130115</v>
      </c>
      <c r="C89" s="5">
        <v>37.692307692307693</v>
      </c>
      <c r="D89" s="5"/>
      <c r="E89" s="5">
        <v>27.647058823529413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170804130116</v>
      </c>
      <c r="C90" s="5">
        <v>38.46153846153846</v>
      </c>
      <c r="D90" s="5"/>
      <c r="E90" s="5">
        <v>27.647058823529413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 t="s">
        <v>0</v>
      </c>
      <c r="C91" s="5">
        <v>36.153846153846153</v>
      </c>
      <c r="D91" s="5"/>
      <c r="E91" s="5">
        <v>33.529411764705884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170804130118</v>
      </c>
      <c r="C92" s="5">
        <v>26.923076923076923</v>
      </c>
      <c r="D92" s="5"/>
      <c r="E92" s="5">
        <v>32.941176470588232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170804130119</v>
      </c>
      <c r="C93" s="5">
        <v>37.692307692307693</v>
      </c>
      <c r="D93" s="5"/>
      <c r="E93" s="5">
        <v>32.352941176470587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170804130120</v>
      </c>
      <c r="C94" s="5">
        <v>28.46153846153846</v>
      </c>
      <c r="D94" s="5"/>
      <c r="E94" s="5">
        <v>34.705882352941174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170804130121</v>
      </c>
      <c r="C95" s="5">
        <v>29.23076923076923</v>
      </c>
      <c r="D95" s="5"/>
      <c r="E95" s="5">
        <v>21.764705882352942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x14ac:dyDescent="0.25">
      <c r="A96" s="5"/>
      <c r="B96" s="4">
        <v>170804130122</v>
      </c>
      <c r="C96" s="5">
        <v>29.23076923076923</v>
      </c>
      <c r="D96" s="5"/>
      <c r="E96" s="5">
        <v>22.352941176470587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 s="5"/>
      <c r="B97" s="4">
        <v>170804130123</v>
      </c>
      <c r="C97" s="5">
        <v>35.384615384615387</v>
      </c>
      <c r="D97" s="5"/>
      <c r="E97" s="5">
        <v>31.176470588235293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170804130124</v>
      </c>
      <c r="C98" s="5">
        <v>23.076923076923077</v>
      </c>
      <c r="D98" s="5"/>
      <c r="E98" s="5">
        <v>27.647058823529413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170804130125</v>
      </c>
      <c r="C99" s="5">
        <v>40.769230769230766</v>
      </c>
      <c r="D99" s="5"/>
      <c r="E99" s="5">
        <v>38.235294117647058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170804130126</v>
      </c>
      <c r="C100" s="5">
        <v>46.153846153846153</v>
      </c>
      <c r="D100" s="5"/>
      <c r="E100" s="5">
        <v>38.235294117647058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170804130127</v>
      </c>
      <c r="C101" s="5">
        <v>29.23076923076923</v>
      </c>
      <c r="D101" s="5"/>
      <c r="E101" s="5">
        <v>31.764705882352942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170804130128</v>
      </c>
      <c r="C102" s="5">
        <v>42.307692307692307</v>
      </c>
      <c r="D102" s="5"/>
      <c r="E102" s="5">
        <v>38.235294117647058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170804130129</v>
      </c>
      <c r="C103" s="2">
        <v>39.230769230769234</v>
      </c>
      <c r="D103" s="2"/>
      <c r="E103" s="2">
        <v>30.588235294117649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170804130131</v>
      </c>
      <c r="C104" s="2">
        <v>29.23076923076923</v>
      </c>
      <c r="D104" s="2"/>
      <c r="E104" s="2">
        <v>25.882352941176471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170804130132</v>
      </c>
      <c r="C105" s="2">
        <v>31.53846153846154</v>
      </c>
      <c r="D105" s="2"/>
      <c r="E105" s="2">
        <v>28.235294117647058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170804130133</v>
      </c>
      <c r="C106" s="2">
        <v>27.692307692307693</v>
      </c>
      <c r="D106" s="2"/>
      <c r="E106" s="2">
        <v>32.941176470588232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170804130134</v>
      </c>
      <c r="C107" s="2">
        <v>26.153846153846153</v>
      </c>
      <c r="D107" s="2"/>
      <c r="E107" s="2">
        <v>38.823529411764703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170804130135</v>
      </c>
      <c r="C108" s="2">
        <v>41.53846153846154</v>
      </c>
      <c r="D108" s="2"/>
      <c r="E108" s="2">
        <v>35.882352941176471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170804130136</v>
      </c>
      <c r="C109" s="2">
        <v>24.615384615384617</v>
      </c>
      <c r="D109" s="2"/>
      <c r="E109" s="2">
        <v>25.294117647058822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170804130137</v>
      </c>
      <c r="C110" s="2">
        <v>33.846153846153847</v>
      </c>
      <c r="D110" s="2"/>
      <c r="E110" s="2">
        <v>36.470588235294116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170804130138</v>
      </c>
      <c r="C111" s="2">
        <v>31.53846153846154</v>
      </c>
      <c r="D111" s="2"/>
      <c r="E111" s="2">
        <v>28.235294117647058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170804130139</v>
      </c>
      <c r="C112" s="2">
        <v>33.07692307692308</v>
      </c>
      <c r="D112" s="2"/>
      <c r="E112" s="2">
        <v>35.882352941176471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170804130140</v>
      </c>
      <c r="C113" s="2">
        <v>44.615384615384613</v>
      </c>
      <c r="D113" s="2"/>
      <c r="E113" s="2">
        <v>37.058823529411768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170804130141</v>
      </c>
      <c r="C114" s="2">
        <v>39.230769230769234</v>
      </c>
      <c r="D114" s="2"/>
      <c r="E114" s="2">
        <v>30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170804130142</v>
      </c>
      <c r="C115" s="2">
        <v>31.53846153846154</v>
      </c>
      <c r="D115" s="2"/>
      <c r="E115" s="2">
        <v>28.235294117647058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170804130143</v>
      </c>
      <c r="C116" s="2">
        <v>46.92307692307692</v>
      </c>
      <c r="D116" s="2"/>
      <c r="E116" s="2">
        <v>39.411764705882355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170804130144</v>
      </c>
      <c r="C117" s="2">
        <v>40</v>
      </c>
      <c r="D117" s="2"/>
      <c r="E117" s="2">
        <v>37.058823529411768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170804130145</v>
      </c>
      <c r="C118" s="2">
        <v>40.769230769230766</v>
      </c>
      <c r="D118" s="2"/>
      <c r="E118" s="2">
        <v>40.588235294117645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170804130146</v>
      </c>
      <c r="C119" s="2">
        <v>36.92307692307692</v>
      </c>
      <c r="D119" s="2"/>
      <c r="E119" s="2">
        <v>35.294117647058826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170804130147</v>
      </c>
      <c r="C120" s="2">
        <v>43.07692307692308</v>
      </c>
      <c r="D120" s="2"/>
      <c r="E120" s="2">
        <v>37.647058823529413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170804130148</v>
      </c>
      <c r="C121" s="2">
        <v>23.846153846153847</v>
      </c>
      <c r="D121" s="2"/>
      <c r="E121" s="2">
        <v>30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170804130149</v>
      </c>
      <c r="C122" s="2">
        <v>30</v>
      </c>
      <c r="D122" s="2"/>
      <c r="E122" s="2">
        <v>23.529411764705884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170804130150</v>
      </c>
      <c r="C123" s="2">
        <v>40</v>
      </c>
      <c r="D123" s="2"/>
      <c r="E123" s="2">
        <v>36.470588235294116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170804130151</v>
      </c>
      <c r="C124" s="2">
        <v>30</v>
      </c>
      <c r="D124" s="2"/>
      <c r="E124" s="2">
        <v>33.529411764705884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170804130152</v>
      </c>
      <c r="C125" s="2">
        <v>44.615384615384613</v>
      </c>
      <c r="D125" s="2"/>
      <c r="E125" s="2">
        <v>42.352941176470587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170804130153</v>
      </c>
      <c r="C126" s="2">
        <v>40.769230769230766</v>
      </c>
      <c r="D126" s="2"/>
      <c r="E126" s="2">
        <v>32.941176470588232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170804130154</v>
      </c>
      <c r="C127" s="2">
        <v>37.692307692307693</v>
      </c>
      <c r="D127" s="2"/>
      <c r="E127" s="2">
        <v>34.705882352941174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170804130155</v>
      </c>
      <c r="C128" s="2">
        <v>34.615384615384613</v>
      </c>
      <c r="D128" s="2"/>
      <c r="E128" s="2">
        <v>38.823529411764703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170804130156</v>
      </c>
      <c r="C129" s="2">
        <v>37.692307692307693</v>
      </c>
      <c r="D129" s="2"/>
      <c r="E129" s="2">
        <v>32.941176470588232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170804130157</v>
      </c>
      <c r="C130" s="2">
        <v>34.615384615384613</v>
      </c>
      <c r="D130" s="2"/>
      <c r="E130" s="2">
        <v>37.058823529411768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170804130158</v>
      </c>
      <c r="C131" s="2">
        <v>29.23076923076923</v>
      </c>
      <c r="D131" s="2"/>
      <c r="E131" s="2">
        <v>30.588235294117649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170804130159</v>
      </c>
      <c r="C132" s="2">
        <v>25.384615384615383</v>
      </c>
      <c r="D132" s="2"/>
      <c r="E132" s="2">
        <v>28.823529411764707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170804130160</v>
      </c>
      <c r="C133" s="2">
        <v>39.230769230769234</v>
      </c>
      <c r="D133" s="2"/>
      <c r="E133" s="2">
        <v>35.294117647058826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170804130161</v>
      </c>
      <c r="C134" s="2">
        <v>40.769230769230766</v>
      </c>
      <c r="D134" s="2"/>
      <c r="E134" s="2">
        <v>35.882352941176471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170804130162</v>
      </c>
      <c r="C135" s="2">
        <v>41.53846153846154</v>
      </c>
      <c r="D135" s="2"/>
      <c r="E135" s="2">
        <v>38.235294117647058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170804130163</v>
      </c>
      <c r="C136" s="2">
        <v>46.153846153846153</v>
      </c>
      <c r="D136" s="2"/>
      <c r="E136" s="2">
        <v>33.529411764705884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170804130164</v>
      </c>
      <c r="C137" s="2">
        <v>44.615384615384613</v>
      </c>
      <c r="D137" s="2"/>
      <c r="E137" s="2">
        <v>38.235294117647058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170804130165</v>
      </c>
      <c r="C138" s="2">
        <v>43.846153846153847</v>
      </c>
      <c r="D138" s="2"/>
      <c r="E138" s="2">
        <v>35.294117647058826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170804130166</v>
      </c>
      <c r="C139" s="2">
        <v>23.846153846153847</v>
      </c>
      <c r="D139" s="2"/>
      <c r="E139" s="2">
        <v>34.117647058823529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170804130167</v>
      </c>
      <c r="C140" s="2">
        <v>45.384615384615387</v>
      </c>
      <c r="D140" s="2"/>
      <c r="E140" s="2">
        <v>40.588235294117645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170804130168</v>
      </c>
      <c r="C141" s="2">
        <v>33.846153846153847</v>
      </c>
      <c r="D141" s="2"/>
      <c r="E141" s="2">
        <v>30.588235294117649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170804130169</v>
      </c>
      <c r="C142" s="2">
        <v>42.307692307692307</v>
      </c>
      <c r="D142" s="2"/>
      <c r="E142" s="2">
        <v>38.235294117647058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170804130170</v>
      </c>
      <c r="C143" s="2">
        <v>42.307692307692307</v>
      </c>
      <c r="D143" s="2"/>
      <c r="E143" s="2">
        <v>38.235294117647058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170804130171</v>
      </c>
      <c r="C144" s="2">
        <v>27.692307692307693</v>
      </c>
      <c r="D144" s="2"/>
      <c r="E144" s="2">
        <v>30.588235294117649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170804130172</v>
      </c>
      <c r="C145" s="2">
        <v>39.230769230769234</v>
      </c>
      <c r="D145" s="2"/>
      <c r="E145" s="2">
        <v>36.470588235294116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170804130173</v>
      </c>
      <c r="C146" s="2">
        <v>28.46153846153846</v>
      </c>
      <c r="D146" s="2"/>
      <c r="E146" s="2">
        <v>26.470588235294116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170804130174</v>
      </c>
      <c r="C147" s="2">
        <v>29.23076923076923</v>
      </c>
      <c r="D147" s="2"/>
      <c r="E147" s="2">
        <v>28.235294117647058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170804130175</v>
      </c>
      <c r="C148" s="2">
        <v>29.23076923076923</v>
      </c>
      <c r="D148" s="2"/>
      <c r="E148" s="2">
        <v>29.411764705882351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170804130176</v>
      </c>
      <c r="C149" s="2">
        <v>45.384615384615387</v>
      </c>
      <c r="D149" s="2"/>
      <c r="E149" s="2">
        <v>38.235294117647058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170804130177</v>
      </c>
      <c r="C150" s="2">
        <v>46.92307692307692</v>
      </c>
      <c r="D150" s="2"/>
      <c r="E150" s="2">
        <v>38.235294117647058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170804130178</v>
      </c>
      <c r="C151" s="2">
        <v>35.384615384615387</v>
      </c>
      <c r="D151" s="2"/>
      <c r="E151" s="2">
        <v>31.764705882352942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170804130179</v>
      </c>
      <c r="C152" s="2">
        <v>25.384615384615383</v>
      </c>
      <c r="D152" s="2"/>
      <c r="E152" s="2">
        <v>27.647058823529413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170804130180</v>
      </c>
      <c r="C153" s="2">
        <v>36.92307692307692</v>
      </c>
      <c r="D153" s="2"/>
      <c r="E153" s="2">
        <v>31.764705882352942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170804130181</v>
      </c>
      <c r="C154" s="2">
        <v>35.384615384615387</v>
      </c>
      <c r="D154" s="2"/>
      <c r="E154" s="2">
        <v>32.941176470588232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170804130182</v>
      </c>
      <c r="C155" s="2">
        <v>34.615384615384613</v>
      </c>
      <c r="D155" s="2"/>
      <c r="E155" s="2">
        <v>31.764705882352942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170804130183</v>
      </c>
      <c r="C156" s="2">
        <v>40</v>
      </c>
      <c r="D156" s="2"/>
      <c r="E156" s="2">
        <v>37.058823529411768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170804130185</v>
      </c>
      <c r="C157" s="2">
        <v>38.46153846153846</v>
      </c>
      <c r="D157" s="2"/>
      <c r="E157" s="2">
        <v>38.235294117647058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170804130186</v>
      </c>
      <c r="C158" s="2">
        <v>41.53846153846154</v>
      </c>
      <c r="D158" s="2"/>
      <c r="E158" s="2">
        <v>39.411764705882355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170804130187</v>
      </c>
      <c r="C159" s="2">
        <v>26.153846153846153</v>
      </c>
      <c r="D159" s="2"/>
      <c r="E159" s="2">
        <v>31.764705882352942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170804130188</v>
      </c>
      <c r="C160" s="2">
        <v>25.384615384615383</v>
      </c>
      <c r="D160" s="2"/>
      <c r="E160" s="2">
        <v>35.882352941176471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170804130189</v>
      </c>
      <c r="C161" s="2">
        <v>34.615384615384613</v>
      </c>
      <c r="D161" s="2"/>
      <c r="E161" s="2">
        <v>39.411764705882355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170804130190</v>
      </c>
      <c r="C162" s="2">
        <v>46.153846153846153</v>
      </c>
      <c r="D162" s="2"/>
      <c r="E162" s="2">
        <v>41.176470588235297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170804130191</v>
      </c>
      <c r="C163" s="2">
        <v>37.692307692307693</v>
      </c>
      <c r="D163" s="2"/>
      <c r="E163" s="2">
        <v>37.058823529411768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170804130192</v>
      </c>
      <c r="C164" s="2">
        <v>36.153846153846153</v>
      </c>
      <c r="D164" s="2"/>
      <c r="E164" s="2">
        <v>30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170804130193</v>
      </c>
      <c r="C165" s="2">
        <v>36.92307692307692</v>
      </c>
      <c r="D165" s="2"/>
      <c r="E165" s="2">
        <v>21.764705882352942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170804130195</v>
      </c>
      <c r="C166" s="2">
        <v>45.384615384615387</v>
      </c>
      <c r="D166" s="2"/>
      <c r="E166" s="2">
        <v>38.235294117647058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170804130196</v>
      </c>
      <c r="C167" s="2">
        <v>30</v>
      </c>
      <c r="D167" s="2"/>
      <c r="E167" s="2">
        <v>38.235294117647058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170804130197</v>
      </c>
      <c r="C168" s="2">
        <v>25.384615384615383</v>
      </c>
      <c r="D168" s="2"/>
      <c r="E168" s="2">
        <v>29.411764705882351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170804130198</v>
      </c>
      <c r="C169" s="2">
        <v>36.153846153846153</v>
      </c>
      <c r="D169" s="2"/>
      <c r="E169" s="2">
        <v>34.705882352941174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170804130199</v>
      </c>
      <c r="C170" s="2">
        <v>44.615384615384613</v>
      </c>
      <c r="D170" s="2"/>
      <c r="E170" s="2">
        <v>32.352941176470587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170804130200</v>
      </c>
      <c r="C171" s="2">
        <v>40.769230769230766</v>
      </c>
      <c r="D171" s="2"/>
      <c r="E171" s="2">
        <v>38.823529411764703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170804130202</v>
      </c>
      <c r="C172" s="2">
        <v>41.53846153846154</v>
      </c>
      <c r="D172" s="2"/>
      <c r="E172" s="2">
        <v>36.470588235294116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170804130203</v>
      </c>
      <c r="C173" s="2">
        <v>42.307692307692307</v>
      </c>
      <c r="D173" s="2"/>
      <c r="E173" s="2">
        <v>35.294117647058826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170804130204</v>
      </c>
      <c r="C174" s="2">
        <v>40.769230769230766</v>
      </c>
      <c r="D174" s="2"/>
      <c r="E174" s="2">
        <v>35.882352941176471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170804130205</v>
      </c>
      <c r="C175" s="2">
        <v>33.07692307692308</v>
      </c>
      <c r="D175" s="2"/>
      <c r="E175" s="2">
        <v>32.941176470588232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170804130206</v>
      </c>
      <c r="C176" s="2">
        <v>38.46153846153846</v>
      </c>
      <c r="D176" s="2"/>
      <c r="E176" s="2">
        <v>30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170804130207</v>
      </c>
      <c r="C177" s="2">
        <v>41.53846153846154</v>
      </c>
      <c r="D177" s="2"/>
      <c r="E177" s="2">
        <v>34.117647058823529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170804130208</v>
      </c>
      <c r="C178" s="2">
        <v>29.23076923076923</v>
      </c>
      <c r="D178" s="2"/>
      <c r="E178" s="2">
        <v>35.294117647058826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170804130209</v>
      </c>
      <c r="C179" s="2">
        <v>46.92307692307692</v>
      </c>
      <c r="D179" s="2"/>
      <c r="E179" s="2">
        <v>41.764705882352942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170804130211</v>
      </c>
      <c r="C180" s="2">
        <v>43.846153846153847</v>
      </c>
      <c r="D180" s="2"/>
      <c r="E180" s="2">
        <v>32.941176470588232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170804130212</v>
      </c>
      <c r="C181" s="2">
        <v>32.307692307692307</v>
      </c>
      <c r="D181" s="2"/>
      <c r="E181" s="2">
        <v>34.705882352941174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170804130213</v>
      </c>
      <c r="C182" s="2">
        <v>30</v>
      </c>
      <c r="D182" s="2"/>
      <c r="E182" s="2">
        <v>36.470588235294116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170804130214</v>
      </c>
      <c r="C183" s="2">
        <v>44.615384615384613</v>
      </c>
      <c r="D183" s="2"/>
      <c r="E183" s="2">
        <v>42.352941176470587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170804130215</v>
      </c>
      <c r="C184" s="2">
        <v>40</v>
      </c>
      <c r="D184" s="2"/>
      <c r="E184" s="2">
        <v>30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170804130216</v>
      </c>
      <c r="C185" s="2">
        <v>28.46153846153846</v>
      </c>
      <c r="D185" s="2"/>
      <c r="E185" s="2">
        <v>36.470588235294116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170804130217</v>
      </c>
      <c r="C186" s="2">
        <v>36.153846153846153</v>
      </c>
      <c r="D186" s="2"/>
      <c r="E186" s="2">
        <v>35.882352941176471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170804130218</v>
      </c>
      <c r="C187" s="2">
        <v>39.230769230769234</v>
      </c>
      <c r="D187" s="2"/>
      <c r="E187" s="2">
        <v>32.352941176470587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170804130220</v>
      </c>
      <c r="C188" s="2">
        <v>30.76923076923077</v>
      </c>
      <c r="D188" s="2"/>
      <c r="E188" s="2">
        <v>31.176470588235293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170804130221</v>
      </c>
      <c r="C189" s="2">
        <v>43.846153846153847</v>
      </c>
      <c r="D189" s="2"/>
      <c r="E189" s="2">
        <v>35.882352941176471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170804130222</v>
      </c>
      <c r="C190" s="2">
        <v>30</v>
      </c>
      <c r="D190" s="2"/>
      <c r="E190" s="2">
        <v>35.294117647058826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170804130223</v>
      </c>
      <c r="C191" s="2">
        <v>41.53846153846154</v>
      </c>
      <c r="D191" s="2"/>
      <c r="E191" s="2">
        <v>36.470588235294116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170804130224</v>
      </c>
      <c r="C192" s="2">
        <v>36.153846153846153</v>
      </c>
      <c r="D192" s="2"/>
      <c r="E192" s="2">
        <v>35.294117647058826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170804130226</v>
      </c>
      <c r="C193" s="2">
        <v>23.846153846153847</v>
      </c>
      <c r="D193" s="2"/>
      <c r="E193" s="2">
        <v>29.411764705882351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170804130227</v>
      </c>
      <c r="C194" s="2">
        <v>35.384615384615387</v>
      </c>
      <c r="D194" s="2"/>
      <c r="E194" s="2">
        <v>31.764705882352942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170804130228</v>
      </c>
      <c r="C195" s="2">
        <v>25.384615384615383</v>
      </c>
      <c r="D195" s="2"/>
      <c r="E195" s="2">
        <v>27.058823529411764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170804130229</v>
      </c>
      <c r="C196" s="2">
        <v>43.846153846153847</v>
      </c>
      <c r="D196" s="2"/>
      <c r="E196" s="2">
        <v>34.117647058823529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170804130230</v>
      </c>
      <c r="C197" s="2">
        <v>32.307692307692307</v>
      </c>
      <c r="D197" s="2"/>
      <c r="E197" s="2">
        <v>24.705882352941178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170804130231</v>
      </c>
      <c r="C198" s="2">
        <v>41.53846153846154</v>
      </c>
      <c r="D198" s="2"/>
      <c r="E198" s="2">
        <v>37.058823529411768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170804130233</v>
      </c>
      <c r="C199" s="2">
        <v>43.07692307692308</v>
      </c>
      <c r="D199" s="2"/>
      <c r="E199" s="2">
        <v>38.235294117647058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170804130234</v>
      </c>
      <c r="C200" s="2">
        <v>40.769230769230766</v>
      </c>
      <c r="D200" s="2"/>
      <c r="E200" s="2">
        <v>40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170804130238</v>
      </c>
      <c r="C201" s="2">
        <v>47.692307692307693</v>
      </c>
      <c r="D201" s="2"/>
      <c r="E201" s="2">
        <v>32.941176470588232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170804130239</v>
      </c>
      <c r="C202" s="2">
        <v>24.615384615384617</v>
      </c>
      <c r="D202" s="2"/>
      <c r="E202" s="2">
        <v>27.647058823529413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170804130240</v>
      </c>
      <c r="C203" s="2">
        <v>26.153846153846153</v>
      </c>
      <c r="D203" s="2"/>
      <c r="E203" s="2">
        <v>30.588235294117649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170804130241</v>
      </c>
      <c r="C204" s="2">
        <v>32.307692307692307</v>
      </c>
      <c r="D204" s="2"/>
      <c r="E204" s="2">
        <v>26.470588235294116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170804130242</v>
      </c>
      <c r="C205" s="2">
        <v>33.846153846153847</v>
      </c>
      <c r="D205" s="2"/>
      <c r="E205" s="2">
        <v>34.117647058823529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170804130243</v>
      </c>
      <c r="C206" s="2">
        <v>32.307692307692307</v>
      </c>
      <c r="D206" s="2"/>
      <c r="E206" s="2">
        <v>34.705882352941174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170804130244</v>
      </c>
      <c r="C207" s="2">
        <v>37.692307692307693</v>
      </c>
      <c r="D207" s="2"/>
      <c r="E207" s="2">
        <v>34.705882352941174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170804130245</v>
      </c>
      <c r="C208" s="2">
        <v>39.230769230769234</v>
      </c>
      <c r="D208" s="2"/>
      <c r="E208" s="2">
        <v>35.882352941176471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170804130246</v>
      </c>
      <c r="C209" s="2">
        <v>26.923076923076923</v>
      </c>
      <c r="D209" s="2"/>
      <c r="E209" s="2">
        <v>33.529411764705884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170804130247</v>
      </c>
      <c r="C210" s="2">
        <v>27.692307692307693</v>
      </c>
      <c r="D210" s="2"/>
      <c r="E210" s="2">
        <v>32.352941176470587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170804130248</v>
      </c>
      <c r="C211" s="2">
        <v>39.230769230769234</v>
      </c>
      <c r="D211" s="2"/>
      <c r="E211" s="2">
        <v>34.705882352941174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170804130249</v>
      </c>
      <c r="C212" s="2">
        <v>34.615384615384613</v>
      </c>
      <c r="D212" s="2"/>
      <c r="E212" s="2">
        <v>30.588235294117649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170804130250</v>
      </c>
      <c r="C213" s="2">
        <v>23.846153846153847</v>
      </c>
      <c r="D213" s="2"/>
      <c r="E213" s="2">
        <v>34.705882352941174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170804130251</v>
      </c>
      <c r="C214" s="2">
        <v>40</v>
      </c>
      <c r="D214" s="2"/>
      <c r="E214" s="2">
        <v>33.529411764705884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170804130253</v>
      </c>
      <c r="C215" s="2">
        <v>36.153846153846153</v>
      </c>
      <c r="D215" s="2"/>
      <c r="E215" s="2">
        <v>30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170804130254</v>
      </c>
      <c r="C216" s="2">
        <v>36.153846153846153</v>
      </c>
      <c r="D216" s="2"/>
      <c r="E216" s="2">
        <v>38.235294117647058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170804130255</v>
      </c>
      <c r="C217" s="2">
        <v>40.769230769230766</v>
      </c>
      <c r="D217" s="2"/>
      <c r="E217" s="2">
        <v>37.058823529411768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170804130256</v>
      </c>
      <c r="C218" s="2">
        <v>40.769230769230766</v>
      </c>
      <c r="D218" s="2"/>
      <c r="E218" s="2">
        <v>34.117647058823529</v>
      </c>
      <c r="F218" s="2"/>
    </row>
    <row r="219" spans="1:25" x14ac:dyDescent="0.25">
      <c r="A219" s="2"/>
      <c r="B219" s="4">
        <v>170804130257</v>
      </c>
      <c r="C219" s="2">
        <v>26.153846153846153</v>
      </c>
      <c r="D219" s="2"/>
      <c r="E219" s="2">
        <v>27.647058823529413</v>
      </c>
      <c r="F219" s="2"/>
    </row>
    <row r="220" spans="1:25" x14ac:dyDescent="0.25">
      <c r="A220" s="2"/>
      <c r="B220" s="4">
        <v>170804130258</v>
      </c>
      <c r="C220" s="2">
        <v>44.615384615384613</v>
      </c>
      <c r="D220" s="2"/>
      <c r="E220" s="2">
        <v>40.588235294117645</v>
      </c>
      <c r="F220" s="2"/>
    </row>
    <row r="221" spans="1:25" x14ac:dyDescent="0.25">
      <c r="B221" s="4">
        <v>170804130259</v>
      </c>
      <c r="C221" s="5">
        <v>26.153846153846153</v>
      </c>
      <c r="D221" s="5"/>
      <c r="E221" s="5">
        <v>32.352941176470587</v>
      </c>
      <c r="F221" s="5"/>
    </row>
    <row r="222" spans="1:25" x14ac:dyDescent="0.25">
      <c r="B222" s="4">
        <v>170804130260</v>
      </c>
      <c r="C222" s="5">
        <v>35.384615384615387</v>
      </c>
      <c r="D222" s="5"/>
      <c r="E222" s="5">
        <v>32.352941176470587</v>
      </c>
      <c r="F222" s="5"/>
    </row>
    <row r="223" spans="1:25" x14ac:dyDescent="0.25">
      <c r="B223" s="4">
        <v>170804130261</v>
      </c>
      <c r="C223" s="5">
        <v>33.846153846153847</v>
      </c>
      <c r="D223" s="5"/>
      <c r="E223" s="5">
        <v>25.882352941176471</v>
      </c>
      <c r="F223" s="5"/>
    </row>
    <row r="224" spans="1:25" x14ac:dyDescent="0.25">
      <c r="B224" s="4">
        <v>170804130262</v>
      </c>
      <c r="C224" s="5">
        <v>27.692307692307693</v>
      </c>
      <c r="D224" s="5"/>
      <c r="E224" s="5">
        <v>25.882352941176471</v>
      </c>
      <c r="F224" s="5"/>
    </row>
    <row r="225" spans="2:6" x14ac:dyDescent="0.25">
      <c r="B225" s="4">
        <v>170804130263</v>
      </c>
      <c r="C225" s="5">
        <v>35.384615384615387</v>
      </c>
      <c r="D225" s="5"/>
      <c r="E225" s="5">
        <v>34.705882352941174</v>
      </c>
      <c r="F225" s="5"/>
    </row>
    <row r="226" spans="2:6" x14ac:dyDescent="0.25">
      <c r="B226" s="4">
        <v>170804130264</v>
      </c>
      <c r="C226" s="5">
        <v>43.07692307692308</v>
      </c>
      <c r="D226" s="5"/>
      <c r="E226" s="5">
        <v>37.058823529411768</v>
      </c>
      <c r="F226" s="5"/>
    </row>
    <row r="227" spans="2:6" x14ac:dyDescent="0.25">
      <c r="B227" s="4">
        <v>170804130265</v>
      </c>
      <c r="C227" s="5">
        <v>29.23076923076923</v>
      </c>
      <c r="D227" s="5"/>
      <c r="E227" s="5">
        <v>30</v>
      </c>
      <c r="F227" s="5"/>
    </row>
    <row r="228" spans="2:6" x14ac:dyDescent="0.25">
      <c r="B228" s="4">
        <v>170804130266</v>
      </c>
      <c r="C228" s="5">
        <v>30</v>
      </c>
      <c r="D228" s="5"/>
      <c r="E228" s="5">
        <v>30.588235294117649</v>
      </c>
      <c r="F228" s="5"/>
    </row>
    <row r="229" spans="2:6" x14ac:dyDescent="0.25">
      <c r="B229" s="4">
        <v>170804130267</v>
      </c>
      <c r="C229" s="5">
        <v>42.307692307692307</v>
      </c>
      <c r="D229" s="5"/>
      <c r="E229" s="5">
        <v>35.294117647058826</v>
      </c>
      <c r="F229" s="5"/>
    </row>
    <row r="230" spans="2:6" x14ac:dyDescent="0.25">
      <c r="B230" s="4">
        <v>170804130268</v>
      </c>
      <c r="C230" s="5">
        <v>41.53846153846154</v>
      </c>
      <c r="D230" s="5"/>
      <c r="E230" s="5">
        <v>31.764705882352942</v>
      </c>
      <c r="F230" s="5"/>
    </row>
    <row r="231" spans="2:6" x14ac:dyDescent="0.25">
      <c r="B231" s="4">
        <v>170804130269</v>
      </c>
      <c r="C231" s="5">
        <v>41.53846153846154</v>
      </c>
      <c r="D231" s="5"/>
      <c r="E231" s="5">
        <v>34.117647058823529</v>
      </c>
      <c r="F231" s="5"/>
    </row>
    <row r="232" spans="2:6" x14ac:dyDescent="0.25">
      <c r="B232" s="4">
        <v>170804130270</v>
      </c>
      <c r="C232" s="5">
        <v>27.692307692307693</v>
      </c>
      <c r="D232" s="5"/>
      <c r="E232" s="5">
        <v>31.176470588235293</v>
      </c>
      <c r="F232" s="5"/>
    </row>
    <row r="233" spans="2:6" x14ac:dyDescent="0.25">
      <c r="B233" s="4">
        <v>170804130271</v>
      </c>
      <c r="C233" s="5">
        <v>41.53846153846154</v>
      </c>
      <c r="D233" s="5"/>
      <c r="E233" s="5">
        <v>41.176470588235297</v>
      </c>
      <c r="F233" s="5"/>
    </row>
    <row r="234" spans="2:6" x14ac:dyDescent="0.25">
      <c r="B234" s="4">
        <v>170804130272</v>
      </c>
      <c r="C234" s="5">
        <v>33.846153846153847</v>
      </c>
      <c r="D234" s="5"/>
      <c r="E234" s="5">
        <v>27.647058823529413</v>
      </c>
      <c r="F234" s="5"/>
    </row>
    <row r="235" spans="2:6" x14ac:dyDescent="0.25">
      <c r="B235" s="4">
        <v>170804130273</v>
      </c>
      <c r="C235" s="5">
        <v>43.846153846153847</v>
      </c>
      <c r="D235" s="5"/>
      <c r="E235" s="5">
        <v>34.705882352941174</v>
      </c>
      <c r="F235" s="5"/>
    </row>
    <row r="236" spans="2:6" x14ac:dyDescent="0.25">
      <c r="B236" s="4">
        <v>170804130274</v>
      </c>
      <c r="C236" s="5">
        <v>31.53846153846154</v>
      </c>
      <c r="D236" s="5"/>
      <c r="E236" s="5">
        <v>25.882352941176471</v>
      </c>
      <c r="F236" s="5"/>
    </row>
    <row r="237" spans="2:6" x14ac:dyDescent="0.25">
      <c r="B237" s="4">
        <v>170804130275</v>
      </c>
      <c r="C237" s="5">
        <v>29.23076923076923</v>
      </c>
      <c r="D237" s="5"/>
      <c r="E237" s="5">
        <v>27.058823529411764</v>
      </c>
      <c r="F237" s="5"/>
    </row>
    <row r="238" spans="2:6" x14ac:dyDescent="0.25">
      <c r="B238" s="4">
        <v>170804130276</v>
      </c>
      <c r="C238" s="5">
        <v>35.384615384615387</v>
      </c>
      <c r="D238" s="5"/>
      <c r="E238" s="5">
        <v>32.941176470588232</v>
      </c>
      <c r="F238" s="5"/>
    </row>
    <row r="239" spans="2:6" x14ac:dyDescent="0.25">
      <c r="B239" s="4">
        <v>170804130277</v>
      </c>
      <c r="C239" s="5">
        <v>30</v>
      </c>
      <c r="D239" s="5"/>
      <c r="E239" s="5">
        <v>31.764705882352942</v>
      </c>
      <c r="F239" s="5"/>
    </row>
    <row r="240" spans="2:6" x14ac:dyDescent="0.25">
      <c r="B240" s="4">
        <v>170804130278</v>
      </c>
      <c r="C240" s="5">
        <v>30</v>
      </c>
      <c r="D240" s="5"/>
      <c r="E240" s="5">
        <v>30.588235294117649</v>
      </c>
      <c r="F240" s="5"/>
    </row>
    <row r="241" spans="2:6" x14ac:dyDescent="0.25">
      <c r="B241" s="4">
        <v>170804130279</v>
      </c>
      <c r="C241" s="5">
        <v>31.53846153846154</v>
      </c>
      <c r="D241" s="5"/>
      <c r="E241" s="5">
        <v>22.941176470588236</v>
      </c>
      <c r="F241" s="5"/>
    </row>
    <row r="242" spans="2:6" x14ac:dyDescent="0.25">
      <c r="B242" s="4">
        <v>170804130280</v>
      </c>
      <c r="C242" s="5">
        <v>40</v>
      </c>
      <c r="D242" s="5"/>
      <c r="E242" s="5">
        <v>33.529411764705884</v>
      </c>
      <c r="F242" s="5"/>
    </row>
    <row r="243" spans="2:6" x14ac:dyDescent="0.25">
      <c r="B243" s="4">
        <v>170804130281</v>
      </c>
      <c r="C243" s="5">
        <v>43.846153846153847</v>
      </c>
      <c r="D243" s="5"/>
      <c r="E243" s="5">
        <v>38.235294117647058</v>
      </c>
      <c r="F243" s="5"/>
    </row>
    <row r="244" spans="2:6" x14ac:dyDescent="0.25">
      <c r="B244" s="4">
        <v>170804130282</v>
      </c>
      <c r="C244" s="5">
        <v>38.46153846153846</v>
      </c>
      <c r="D244" s="5"/>
      <c r="E244" s="5">
        <v>34.117647058823529</v>
      </c>
      <c r="F244" s="5"/>
    </row>
    <row r="245" spans="2:6" x14ac:dyDescent="0.25">
      <c r="B245" s="4">
        <v>170804130283</v>
      </c>
      <c r="C245" s="5">
        <v>46.153846153846153</v>
      </c>
      <c r="D245" s="5"/>
      <c r="E245" s="5">
        <v>40</v>
      </c>
      <c r="F245" s="5"/>
    </row>
    <row r="246" spans="2:6" x14ac:dyDescent="0.25">
      <c r="B246" s="4">
        <v>170804130284</v>
      </c>
      <c r="C246" s="5">
        <v>38.46153846153846</v>
      </c>
      <c r="D246" s="5"/>
      <c r="E246" s="5">
        <v>37.647058823529413</v>
      </c>
      <c r="F246" s="5"/>
    </row>
    <row r="247" spans="2:6" x14ac:dyDescent="0.25">
      <c r="B247" s="4">
        <v>170804130285</v>
      </c>
      <c r="C247" s="5">
        <v>37.692307692307693</v>
      </c>
      <c r="D247" s="5"/>
      <c r="E247" s="5">
        <v>30.588235294117649</v>
      </c>
      <c r="F247" s="5"/>
    </row>
    <row r="248" spans="2:6" x14ac:dyDescent="0.25">
      <c r="B248" s="4">
        <v>170804130286</v>
      </c>
      <c r="C248" s="5">
        <v>47.692307692307693</v>
      </c>
      <c r="D248" s="5"/>
      <c r="E248" s="5">
        <v>40</v>
      </c>
      <c r="F248" s="5"/>
    </row>
    <row r="249" spans="2:6" x14ac:dyDescent="0.25">
      <c r="B249" s="4">
        <v>170804130287</v>
      </c>
      <c r="C249" s="5">
        <v>42.307692307692307</v>
      </c>
      <c r="D249" s="5"/>
      <c r="E249" s="5">
        <v>35.882352941176471</v>
      </c>
      <c r="F249" s="5"/>
    </row>
    <row r="250" spans="2:6" x14ac:dyDescent="0.25">
      <c r="B250" s="4">
        <v>170804130288</v>
      </c>
      <c r="C250" s="5">
        <v>40</v>
      </c>
      <c r="D250" s="5"/>
      <c r="E250" s="5">
        <v>37.058823529411768</v>
      </c>
      <c r="F250" s="5"/>
    </row>
    <row r="251" spans="2:6" x14ac:dyDescent="0.25">
      <c r="B251" s="4">
        <v>170804130289</v>
      </c>
      <c r="C251" s="5">
        <v>33.07692307692308</v>
      </c>
      <c r="D251" s="5"/>
      <c r="E251" s="5">
        <v>31.176470588235293</v>
      </c>
      <c r="F251" s="5"/>
    </row>
    <row r="252" spans="2:6" x14ac:dyDescent="0.25">
      <c r="B252" s="4">
        <v>170804130291</v>
      </c>
      <c r="C252" s="5">
        <v>40.769230769230766</v>
      </c>
      <c r="D252" s="5"/>
      <c r="E252" s="5">
        <v>39.411764705882355</v>
      </c>
      <c r="F252" s="5"/>
    </row>
    <row r="253" spans="2:6" x14ac:dyDescent="0.25">
      <c r="B253" s="4">
        <v>170804130292</v>
      </c>
      <c r="C253" s="5">
        <v>40.769230769230766</v>
      </c>
      <c r="D253" s="5"/>
      <c r="E253" s="5">
        <v>40</v>
      </c>
      <c r="F253" s="5"/>
    </row>
    <row r="254" spans="2:6" x14ac:dyDescent="0.25">
      <c r="B254" s="4">
        <v>170804130293</v>
      </c>
      <c r="C254" s="5">
        <v>33.07692307692308</v>
      </c>
      <c r="D254" s="5"/>
      <c r="E254" s="5">
        <v>32.941176470588232</v>
      </c>
      <c r="F254" s="5"/>
    </row>
    <row r="255" spans="2:6" x14ac:dyDescent="0.25">
      <c r="B255" s="4">
        <v>170804130294</v>
      </c>
      <c r="C255" s="5">
        <v>30.76923076923077</v>
      </c>
      <c r="D255" s="5"/>
      <c r="E255" s="5">
        <v>22.941176470588236</v>
      </c>
      <c r="F255" s="5"/>
    </row>
    <row r="256" spans="2:6" x14ac:dyDescent="0.25">
      <c r="B256" s="4">
        <v>170804130295</v>
      </c>
      <c r="C256" s="5">
        <v>31.53846153846154</v>
      </c>
      <c r="D256" s="5"/>
      <c r="E256" s="5">
        <v>28.823529411764707</v>
      </c>
      <c r="F256" s="5"/>
    </row>
    <row r="257" spans="2:6" x14ac:dyDescent="0.25">
      <c r="B257" s="4">
        <v>170804130296</v>
      </c>
      <c r="C257" s="5">
        <v>26.923076923076923</v>
      </c>
      <c r="D257" s="5"/>
      <c r="E257" s="5">
        <v>18.823529411764707</v>
      </c>
      <c r="F257" s="5"/>
    </row>
    <row r="258" spans="2:6" x14ac:dyDescent="0.25">
      <c r="B258" s="4">
        <v>170804130297</v>
      </c>
      <c r="C258" s="5">
        <v>39.230769230769234</v>
      </c>
      <c r="D258" s="5"/>
      <c r="E258" s="5">
        <v>35.294117647058826</v>
      </c>
      <c r="F258" s="5"/>
    </row>
    <row r="259" spans="2:6" x14ac:dyDescent="0.25">
      <c r="B259" s="4">
        <v>170804130298</v>
      </c>
      <c r="C259" s="5">
        <v>33.07692307692308</v>
      </c>
      <c r="D259" s="5"/>
      <c r="E259" s="5">
        <v>27.058823529411764</v>
      </c>
      <c r="F259" s="5"/>
    </row>
    <row r="260" spans="2:6" x14ac:dyDescent="0.25">
      <c r="B260" s="4">
        <v>170804130299</v>
      </c>
      <c r="C260" s="5">
        <v>39.230769230769234</v>
      </c>
      <c r="D260" s="5"/>
      <c r="E260" s="5">
        <v>37.058823529411768</v>
      </c>
      <c r="F260" s="5"/>
    </row>
    <row r="261" spans="2:6" x14ac:dyDescent="0.25">
      <c r="B261" s="4">
        <v>170804130300</v>
      </c>
      <c r="C261" s="5">
        <v>40</v>
      </c>
      <c r="D261" s="5"/>
      <c r="E261" s="5">
        <v>38.823529411764703</v>
      </c>
      <c r="F261" s="5"/>
    </row>
    <row r="262" spans="2:6" x14ac:dyDescent="0.25">
      <c r="B262" s="4">
        <v>170804130301</v>
      </c>
      <c r="C262" s="5">
        <v>36.153846153846153</v>
      </c>
      <c r="D262" s="5"/>
      <c r="E262" s="5">
        <v>31.764705882352942</v>
      </c>
      <c r="F262" s="5"/>
    </row>
    <row r="263" spans="2:6" x14ac:dyDescent="0.25">
      <c r="B263" s="4">
        <v>170804130302</v>
      </c>
      <c r="C263" s="5">
        <v>29.23076923076923</v>
      </c>
      <c r="D263" s="5"/>
      <c r="E263" s="5">
        <v>31.176470588235293</v>
      </c>
      <c r="F263" s="5"/>
    </row>
    <row r="264" spans="2:6" x14ac:dyDescent="0.25">
      <c r="B264" s="4">
        <v>170804130303</v>
      </c>
      <c r="C264" s="5">
        <v>30.76923076923077</v>
      </c>
      <c r="D264" s="5"/>
      <c r="E264" s="5">
        <v>30.588235294117649</v>
      </c>
      <c r="F264" s="5"/>
    </row>
    <row r="265" spans="2:6" x14ac:dyDescent="0.25">
      <c r="B265" s="4">
        <v>170804130304</v>
      </c>
      <c r="C265" s="5">
        <v>36.153846153846153</v>
      </c>
      <c r="D265" s="5"/>
      <c r="E265" s="5">
        <v>32.941176470588232</v>
      </c>
      <c r="F265" s="5"/>
    </row>
    <row r="266" spans="2:6" x14ac:dyDescent="0.25">
      <c r="B266" s="4">
        <v>170804130305</v>
      </c>
      <c r="C266" s="5">
        <v>33.846153846153847</v>
      </c>
      <c r="D266" s="5"/>
      <c r="E266" s="5">
        <v>28.823529411764707</v>
      </c>
      <c r="F266" s="5"/>
    </row>
    <row r="267" spans="2:6" x14ac:dyDescent="0.25">
      <c r="B267" s="4">
        <v>170804130306</v>
      </c>
      <c r="C267" s="5">
        <v>35.384615384615387</v>
      </c>
      <c r="D267" s="5"/>
      <c r="E267" s="5">
        <v>35.882352941176471</v>
      </c>
      <c r="F267" s="5"/>
    </row>
    <row r="268" spans="2:6" x14ac:dyDescent="0.25">
      <c r="B268" s="4">
        <v>170804130307</v>
      </c>
      <c r="C268" s="5">
        <v>39.230769230769234</v>
      </c>
      <c r="D268" s="5"/>
      <c r="E268" s="5">
        <v>40.588235294117645</v>
      </c>
      <c r="F268" s="5"/>
    </row>
    <row r="269" spans="2:6" x14ac:dyDescent="0.25">
      <c r="B269" s="4">
        <v>170804130308</v>
      </c>
      <c r="C269" s="5">
        <v>37.692307692307693</v>
      </c>
      <c r="D269" s="5"/>
      <c r="E269" s="5">
        <v>32.352941176470587</v>
      </c>
      <c r="F269" s="5"/>
    </row>
    <row r="270" spans="2:6" x14ac:dyDescent="0.25">
      <c r="B270" s="4">
        <v>170804130309</v>
      </c>
      <c r="C270" s="5">
        <v>41.53846153846154</v>
      </c>
      <c r="D270" s="5"/>
      <c r="E270" s="5">
        <v>30.588235294117649</v>
      </c>
      <c r="F270" s="5"/>
    </row>
    <row r="271" spans="2:6" x14ac:dyDescent="0.25">
      <c r="B271" s="4">
        <v>170804130310</v>
      </c>
      <c r="C271" s="5">
        <v>38.46153846153846</v>
      </c>
      <c r="D271" s="5"/>
      <c r="E271" s="5">
        <v>30.588235294117649</v>
      </c>
      <c r="F271" s="5"/>
    </row>
    <row r="272" spans="2:6" x14ac:dyDescent="0.25">
      <c r="B272" s="4">
        <v>170804130311</v>
      </c>
      <c r="C272" s="5">
        <v>35.384615384615387</v>
      </c>
      <c r="D272" s="5"/>
      <c r="E272" s="5">
        <v>33.529411764705884</v>
      </c>
      <c r="F272" s="5"/>
    </row>
    <row r="273" spans="2:6" x14ac:dyDescent="0.25">
      <c r="B273" s="4">
        <v>170804130312</v>
      </c>
      <c r="C273" s="5">
        <v>30</v>
      </c>
      <c r="D273" s="5"/>
      <c r="E273" s="5">
        <v>27.058823529411764</v>
      </c>
      <c r="F273" s="5"/>
    </row>
    <row r="274" spans="2:6" x14ac:dyDescent="0.25">
      <c r="B274" s="4">
        <v>170804130313</v>
      </c>
      <c r="C274" s="5">
        <v>24.615384615384617</v>
      </c>
      <c r="D274" s="5"/>
      <c r="E274" s="5">
        <v>21.176470588235293</v>
      </c>
      <c r="F274" s="5"/>
    </row>
    <row r="275" spans="2:6" x14ac:dyDescent="0.25">
      <c r="B275" s="4">
        <v>170804130314</v>
      </c>
      <c r="C275" s="5">
        <v>43.07692307692308</v>
      </c>
      <c r="D275" s="5"/>
      <c r="E275" s="5">
        <v>35.882352941176471</v>
      </c>
      <c r="F275" s="5"/>
    </row>
    <row r="276" spans="2:6" x14ac:dyDescent="0.25">
      <c r="B276" s="4">
        <v>170804130315</v>
      </c>
      <c r="C276" s="5">
        <v>30</v>
      </c>
      <c r="D276" s="5"/>
      <c r="E276" s="5">
        <v>27.058823529411764</v>
      </c>
      <c r="F276" s="5"/>
    </row>
    <row r="277" spans="2:6" x14ac:dyDescent="0.25">
      <c r="B277" s="4">
        <v>170804130317</v>
      </c>
      <c r="C277" s="5">
        <v>28.46153846153846</v>
      </c>
      <c r="D277" s="5"/>
      <c r="E277" s="5">
        <v>28.823529411764707</v>
      </c>
      <c r="F277" s="5"/>
    </row>
    <row r="278" spans="2:6" x14ac:dyDescent="0.25">
      <c r="B278" s="4">
        <v>170804130318</v>
      </c>
      <c r="C278" s="5">
        <v>27.692307692307693</v>
      </c>
      <c r="D278" s="5"/>
      <c r="E278" s="5">
        <v>25.294117647058822</v>
      </c>
      <c r="F278" s="5"/>
    </row>
    <row r="279" spans="2:6" x14ac:dyDescent="0.25">
      <c r="B279" s="4">
        <v>170804130319</v>
      </c>
      <c r="C279" s="5">
        <v>29.23076923076923</v>
      </c>
      <c r="D279" s="5"/>
      <c r="E279" s="5">
        <v>28.823529411764707</v>
      </c>
      <c r="F279" s="5"/>
    </row>
    <row r="280" spans="2:6" x14ac:dyDescent="0.25">
      <c r="B280" s="4">
        <v>170804130320</v>
      </c>
      <c r="C280" s="5">
        <v>33.07692307692308</v>
      </c>
      <c r="D280" s="5"/>
      <c r="E280" s="5">
        <v>35.294117647058826</v>
      </c>
      <c r="F280" s="5"/>
    </row>
    <row r="281" spans="2:6" x14ac:dyDescent="0.25">
      <c r="B281" s="4">
        <v>170804130322</v>
      </c>
      <c r="C281" s="5">
        <v>32.307692307692307</v>
      </c>
      <c r="D281" s="5"/>
      <c r="E281" s="5">
        <v>31.176470588235293</v>
      </c>
      <c r="F281" s="5"/>
    </row>
    <row r="282" spans="2:6" x14ac:dyDescent="0.25">
      <c r="B282" s="4">
        <v>170804130323</v>
      </c>
      <c r="C282" s="5">
        <v>31.53846153846154</v>
      </c>
      <c r="D282" s="5"/>
      <c r="E282" s="5">
        <v>22.941176470588236</v>
      </c>
      <c r="F282" s="5"/>
    </row>
    <row r="283" spans="2:6" x14ac:dyDescent="0.25">
      <c r="B283" s="4">
        <v>170804130324</v>
      </c>
      <c r="C283" s="5">
        <v>36.92307692307692</v>
      </c>
      <c r="D283" s="5"/>
      <c r="E283" s="5">
        <v>31.764705882352942</v>
      </c>
      <c r="F283" s="5"/>
    </row>
    <row r="284" spans="2:6" x14ac:dyDescent="0.25">
      <c r="B284" s="4">
        <v>170804130325</v>
      </c>
      <c r="C284" s="5">
        <v>28.46153846153846</v>
      </c>
      <c r="D284" s="5"/>
      <c r="E284" s="5">
        <v>24.117647058823529</v>
      </c>
      <c r="F284" s="5"/>
    </row>
    <row r="285" spans="2:6" x14ac:dyDescent="0.25">
      <c r="B285" s="4">
        <v>170804130326</v>
      </c>
      <c r="C285" s="5">
        <v>28.46153846153846</v>
      </c>
      <c r="D285" s="5"/>
      <c r="E285" s="5">
        <v>32.941176470588232</v>
      </c>
      <c r="F285" s="5"/>
    </row>
    <row r="286" spans="2:6" x14ac:dyDescent="0.25">
      <c r="B286" s="4">
        <v>170804130327</v>
      </c>
      <c r="C286" s="5">
        <v>29.23076923076923</v>
      </c>
      <c r="D286" s="5"/>
      <c r="E286" s="5">
        <v>28.235294117647058</v>
      </c>
      <c r="F286" s="5"/>
    </row>
    <row r="287" spans="2:6" x14ac:dyDescent="0.25">
      <c r="B287" s="4">
        <v>170804130328</v>
      </c>
      <c r="C287" s="5">
        <v>29.23076923076923</v>
      </c>
      <c r="D287" s="5"/>
      <c r="E287" s="5">
        <v>24.117647058823529</v>
      </c>
      <c r="F287" s="5"/>
    </row>
    <row r="288" spans="2:6" x14ac:dyDescent="0.25">
      <c r="B288" s="4">
        <v>170804130329</v>
      </c>
      <c r="C288" s="5">
        <v>33.846153846153847</v>
      </c>
      <c r="D288" s="5"/>
      <c r="E288" s="5">
        <v>30</v>
      </c>
      <c r="F288" s="5"/>
    </row>
    <row r="289" spans="2:6" x14ac:dyDescent="0.25">
      <c r="B289" s="4">
        <v>170804130330</v>
      </c>
      <c r="C289" s="5">
        <v>36.153846153846153</v>
      </c>
      <c r="D289" s="5"/>
      <c r="E289" s="5">
        <v>31.764705882352942</v>
      </c>
      <c r="F289" s="5"/>
    </row>
    <row r="290" spans="2:6" x14ac:dyDescent="0.25">
      <c r="B290" s="4">
        <v>170804130331</v>
      </c>
      <c r="C290" s="5">
        <v>32.307692307692307</v>
      </c>
      <c r="D290" s="5"/>
      <c r="E290" s="5">
        <v>34.705882352941174</v>
      </c>
      <c r="F290" s="5"/>
    </row>
    <row r="291" spans="2:6" x14ac:dyDescent="0.25">
      <c r="B291" s="4">
        <v>170804130332</v>
      </c>
      <c r="C291" s="5">
        <v>25.384615384615383</v>
      </c>
      <c r="D291" s="5"/>
      <c r="E291" s="5">
        <v>21.176470588235293</v>
      </c>
      <c r="F291" s="5"/>
    </row>
    <row r="292" spans="2:6" x14ac:dyDescent="0.25">
      <c r="B292" s="4">
        <v>170804130333</v>
      </c>
      <c r="C292" s="5">
        <v>33.846153846153847</v>
      </c>
      <c r="D292" s="5"/>
      <c r="E292" s="5">
        <v>28.823529411764707</v>
      </c>
      <c r="F292" s="5"/>
    </row>
    <row r="293" spans="2:6" x14ac:dyDescent="0.25">
      <c r="B293" s="4">
        <v>170804130334</v>
      </c>
      <c r="C293" s="5">
        <v>42.307692307692307</v>
      </c>
      <c r="D293" s="5"/>
      <c r="E293" s="5">
        <v>39.411764705882355</v>
      </c>
      <c r="F293" s="5"/>
    </row>
    <row r="294" spans="2:6" x14ac:dyDescent="0.25">
      <c r="B294" s="4">
        <v>170804130335</v>
      </c>
      <c r="C294" s="5">
        <v>40</v>
      </c>
      <c r="D294" s="5"/>
      <c r="E294" s="5">
        <v>35.294117647058826</v>
      </c>
      <c r="F294" s="5"/>
    </row>
    <row r="295" spans="2:6" x14ac:dyDescent="0.25">
      <c r="B295" s="4">
        <v>170804130336</v>
      </c>
      <c r="C295" s="5">
        <v>26.923076923076923</v>
      </c>
      <c r="D295" s="5"/>
      <c r="E295" s="5">
        <v>33.529411764705884</v>
      </c>
      <c r="F295" s="5"/>
    </row>
    <row r="296" spans="2:6" x14ac:dyDescent="0.25">
      <c r="B296" s="4">
        <v>170804130337</v>
      </c>
      <c r="C296" s="5">
        <v>30</v>
      </c>
      <c r="D296" s="5"/>
      <c r="E296" s="5">
        <v>30</v>
      </c>
      <c r="F296" s="5"/>
    </row>
    <row r="297" spans="2:6" x14ac:dyDescent="0.25">
      <c r="B297" s="4">
        <v>170804130338</v>
      </c>
      <c r="C297" s="5">
        <v>31.53846153846154</v>
      </c>
      <c r="D297" s="5"/>
      <c r="E297" s="5">
        <v>28.235294117647058</v>
      </c>
      <c r="F297" s="5"/>
    </row>
    <row r="298" spans="2:6" x14ac:dyDescent="0.25">
      <c r="B298" s="4">
        <v>170804130339</v>
      </c>
      <c r="C298" s="5">
        <v>27.692307692307693</v>
      </c>
      <c r="D298" s="5"/>
      <c r="E298" s="5">
        <v>32.352941176470587</v>
      </c>
      <c r="F298" s="5"/>
    </row>
    <row r="299" spans="2:6" x14ac:dyDescent="0.25">
      <c r="B299" s="4">
        <v>170804130340</v>
      </c>
      <c r="C299" s="5">
        <v>37.692307692307693</v>
      </c>
      <c r="D299" s="5"/>
      <c r="E299" s="5">
        <v>38.235294117647058</v>
      </c>
      <c r="F299" s="5"/>
    </row>
    <row r="300" spans="2:6" x14ac:dyDescent="0.25">
      <c r="B300" s="4">
        <v>170804130341</v>
      </c>
      <c r="C300" s="5">
        <v>41.53846153846154</v>
      </c>
      <c r="D300" s="5"/>
      <c r="E300" s="5">
        <v>38.235294117647058</v>
      </c>
      <c r="F300" s="5"/>
    </row>
    <row r="301" spans="2:6" x14ac:dyDescent="0.25">
      <c r="B301" s="4">
        <v>170804130342</v>
      </c>
      <c r="C301" s="5">
        <v>37.692307692307693</v>
      </c>
      <c r="D301" s="5"/>
      <c r="E301" s="5">
        <v>30</v>
      </c>
      <c r="F301" s="5"/>
    </row>
    <row r="302" spans="2:6" x14ac:dyDescent="0.25">
      <c r="B302" s="4">
        <v>170804130343</v>
      </c>
      <c r="C302" s="5">
        <v>39.230769230769234</v>
      </c>
      <c r="D302" s="5"/>
      <c r="E302" s="5">
        <v>35.294117647058826</v>
      </c>
      <c r="F302" s="5"/>
    </row>
    <row r="303" spans="2:6" x14ac:dyDescent="0.25">
      <c r="B303" s="4">
        <v>170804130344</v>
      </c>
      <c r="C303" s="5">
        <v>26.153846153846153</v>
      </c>
      <c r="D303" s="5"/>
      <c r="E303" s="5">
        <v>28.823529411764707</v>
      </c>
      <c r="F303" s="5"/>
    </row>
    <row r="304" spans="2:6" x14ac:dyDescent="0.25">
      <c r="B304" s="4">
        <v>170804130345</v>
      </c>
      <c r="C304" s="5">
        <v>23.846153846153847</v>
      </c>
      <c r="D304" s="5"/>
      <c r="E304" s="5">
        <v>24.705882352941178</v>
      </c>
      <c r="F304" s="5"/>
    </row>
    <row r="305" spans="2:6" x14ac:dyDescent="0.25">
      <c r="B305" s="4">
        <v>170804130346</v>
      </c>
      <c r="C305" s="5">
        <v>25.384615384615383</v>
      </c>
      <c r="D305" s="5"/>
      <c r="E305" s="5">
        <v>28.235294117647058</v>
      </c>
      <c r="F305" s="5"/>
    </row>
    <row r="306" spans="2:6" x14ac:dyDescent="0.25">
      <c r="B306" s="4">
        <v>170804130347</v>
      </c>
      <c r="C306" s="5">
        <v>37.692307692307693</v>
      </c>
      <c r="D306" s="5"/>
      <c r="E306" s="5">
        <v>36.470588235294116</v>
      </c>
      <c r="F306" s="5"/>
    </row>
    <row r="307" spans="2:6" x14ac:dyDescent="0.25">
      <c r="B307" s="4">
        <v>170804130348</v>
      </c>
      <c r="C307" s="5">
        <v>30</v>
      </c>
      <c r="D307" s="5"/>
      <c r="E307" s="5">
        <v>24.705882352941178</v>
      </c>
      <c r="F307" s="5"/>
    </row>
    <row r="308" spans="2:6" x14ac:dyDescent="0.25">
      <c r="B308" s="4">
        <v>170804130349</v>
      </c>
      <c r="C308" s="5">
        <v>41.53846153846154</v>
      </c>
      <c r="D308" s="5"/>
      <c r="E308" s="5">
        <v>40</v>
      </c>
      <c r="F308" s="5"/>
    </row>
    <row r="309" spans="2:6" x14ac:dyDescent="0.25">
      <c r="B309" s="4">
        <v>170804130350</v>
      </c>
      <c r="C309" s="5">
        <v>38.46153846153846</v>
      </c>
      <c r="D309" s="5"/>
      <c r="E309" s="5">
        <v>38.235294117647058</v>
      </c>
      <c r="F309" s="5"/>
    </row>
    <row r="310" spans="2:6" x14ac:dyDescent="0.25">
      <c r="B310" s="4">
        <v>170804130351</v>
      </c>
      <c r="C310" s="5">
        <v>36.92307692307692</v>
      </c>
      <c r="D310" s="5"/>
      <c r="E310" s="5">
        <v>33.529411764705884</v>
      </c>
      <c r="F310" s="5"/>
    </row>
    <row r="311" spans="2:6" x14ac:dyDescent="0.25">
      <c r="B311" s="4">
        <v>170804130352</v>
      </c>
      <c r="C311" s="5">
        <v>27.692307692307693</v>
      </c>
      <c r="D311" s="5"/>
      <c r="E311" s="5">
        <v>34.117647058823529</v>
      </c>
      <c r="F311" s="5"/>
    </row>
    <row r="312" spans="2:6" x14ac:dyDescent="0.25">
      <c r="B312" s="4">
        <v>170804130353</v>
      </c>
      <c r="C312" s="5">
        <v>26.923076923076923</v>
      </c>
      <c r="D312" s="5"/>
      <c r="E312" s="5">
        <v>32.941176470588232</v>
      </c>
      <c r="F312" s="5"/>
    </row>
    <row r="313" spans="2:6" x14ac:dyDescent="0.25">
      <c r="B313" s="4">
        <v>170804130354</v>
      </c>
      <c r="C313" s="5">
        <v>33.846153846153847</v>
      </c>
      <c r="D313" s="5"/>
      <c r="E313" s="5">
        <v>32.941176470588232</v>
      </c>
      <c r="F313" s="5"/>
    </row>
    <row r="314" spans="2:6" x14ac:dyDescent="0.25">
      <c r="B314" s="4">
        <v>170804130356</v>
      </c>
      <c r="C314" s="5">
        <v>38.46153846153846</v>
      </c>
      <c r="D314" s="5"/>
      <c r="E314" s="5">
        <v>39.411764705882355</v>
      </c>
      <c r="F314" s="5"/>
    </row>
    <row r="315" spans="2:6" x14ac:dyDescent="0.25">
      <c r="B315" s="4">
        <v>170804130357</v>
      </c>
      <c r="C315" s="5">
        <v>32.307692307692307</v>
      </c>
      <c r="D315" s="5"/>
      <c r="E315" s="5">
        <v>27.647058823529413</v>
      </c>
      <c r="F315" s="5"/>
    </row>
    <row r="316" spans="2:6" x14ac:dyDescent="0.25">
      <c r="B316" s="4">
        <v>170804130358</v>
      </c>
      <c r="C316" s="5">
        <v>31.53846153846154</v>
      </c>
      <c r="D316" s="5"/>
      <c r="E316" s="5">
        <v>32.941176470588232</v>
      </c>
      <c r="F316" s="5"/>
    </row>
    <row r="317" spans="2:6" x14ac:dyDescent="0.25">
      <c r="B317" s="4">
        <v>170804130359</v>
      </c>
      <c r="C317" s="5">
        <v>29.23076923076923</v>
      </c>
      <c r="D317" s="5"/>
      <c r="E317" s="5">
        <v>32.352941176470587</v>
      </c>
      <c r="F317" s="5"/>
    </row>
    <row r="318" spans="2:6" x14ac:dyDescent="0.25">
      <c r="B318" s="4">
        <v>170804130360</v>
      </c>
      <c r="C318" s="5">
        <v>43.07692307692308</v>
      </c>
      <c r="D318" s="5"/>
      <c r="E318" s="5">
        <v>39.411764705882355</v>
      </c>
      <c r="F318" s="5"/>
    </row>
    <row r="319" spans="2:6" x14ac:dyDescent="0.25">
      <c r="B319" s="4">
        <v>170804130361</v>
      </c>
      <c r="C319" s="5">
        <v>28.46153846153846</v>
      </c>
      <c r="D319" s="5"/>
      <c r="E319" s="5">
        <v>36.470588235294116</v>
      </c>
      <c r="F319" s="5"/>
    </row>
    <row r="320" spans="2:6" x14ac:dyDescent="0.25">
      <c r="B320" s="4">
        <v>170804130362</v>
      </c>
      <c r="C320" s="5">
        <v>45.384615384615387</v>
      </c>
      <c r="D320" s="5"/>
      <c r="E320" s="5">
        <v>40.588235294117645</v>
      </c>
      <c r="F320" s="5"/>
    </row>
    <row r="321" spans="2:6" x14ac:dyDescent="0.25">
      <c r="B321" s="4">
        <v>170804130363</v>
      </c>
      <c r="C321" s="5">
        <v>30.76923076923077</v>
      </c>
      <c r="D321" s="5"/>
      <c r="E321" s="5">
        <v>34.705882352941174</v>
      </c>
      <c r="F321" s="5"/>
    </row>
    <row r="322" spans="2:6" x14ac:dyDescent="0.25">
      <c r="B322" s="4">
        <v>170804130364</v>
      </c>
      <c r="C322" s="5">
        <v>29.23076923076923</v>
      </c>
      <c r="D322" s="5"/>
      <c r="E322" s="5">
        <v>30.588235294117649</v>
      </c>
      <c r="F322" s="5"/>
    </row>
    <row r="323" spans="2:6" x14ac:dyDescent="0.25">
      <c r="B323" s="4">
        <v>170804130365</v>
      </c>
      <c r="C323" s="5">
        <v>30</v>
      </c>
      <c r="D323" s="5"/>
      <c r="E323" s="5">
        <v>33.529411764705884</v>
      </c>
      <c r="F323" s="5"/>
    </row>
  </sheetData>
  <mergeCells count="11">
    <mergeCell ref="O3:W7"/>
    <mergeCell ref="A4:F4"/>
    <mergeCell ref="A5:F5"/>
    <mergeCell ref="G10:J10"/>
    <mergeCell ref="G11:J11"/>
    <mergeCell ref="G12:J12"/>
    <mergeCell ref="G13:J13"/>
    <mergeCell ref="A1:F1"/>
    <mergeCell ref="G1:M1"/>
    <mergeCell ref="A2:F2"/>
    <mergeCell ref="A3:F3"/>
  </mergeCells>
  <pageMargins left="0.7" right="0.7" top="0.75" bottom="0.75" header="0.3" footer="0.3"/>
  <pageSetup paperSize="9" orientation="portrait" horizontalDpi="100" verticalDpi="1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855BD-F859-4BDD-ADD0-595973DABE14}">
  <dimension ref="A1:W291"/>
  <sheetViews>
    <sheetView workbookViewId="0">
      <selection activeCell="F12" activeCellId="1" sqref="D12 F12"/>
    </sheetView>
  </sheetViews>
  <sheetFormatPr defaultRowHeight="15" x14ac:dyDescent="0.25"/>
  <cols>
    <col min="2" max="2" width="16" customWidth="1"/>
    <col min="3" max="3" width="13.7109375" customWidth="1"/>
    <col min="6" max="6" width="15.5703125" customWidth="1"/>
    <col min="7" max="7" width="43.28515625" customWidth="1"/>
    <col min="8" max="8" width="12.85546875" customWidth="1"/>
    <col min="258" max="258" width="16" customWidth="1"/>
    <col min="259" max="259" width="13.7109375" customWidth="1"/>
    <col min="262" max="262" width="15.5703125" customWidth="1"/>
    <col min="263" max="263" width="43.28515625" customWidth="1"/>
    <col min="264" max="264" width="12.85546875" customWidth="1"/>
    <col min="514" max="514" width="16" customWidth="1"/>
    <col min="515" max="515" width="13.7109375" customWidth="1"/>
    <col min="518" max="518" width="15.5703125" customWidth="1"/>
    <col min="519" max="519" width="43.28515625" customWidth="1"/>
    <col min="520" max="520" width="12.85546875" customWidth="1"/>
    <col min="770" max="770" width="16" customWidth="1"/>
    <col min="771" max="771" width="13.7109375" customWidth="1"/>
    <col min="774" max="774" width="15.5703125" customWidth="1"/>
    <col min="775" max="775" width="43.28515625" customWidth="1"/>
    <col min="776" max="776" width="12.85546875" customWidth="1"/>
    <col min="1026" max="1026" width="16" customWidth="1"/>
    <col min="1027" max="1027" width="13.7109375" customWidth="1"/>
    <col min="1030" max="1030" width="15.5703125" customWidth="1"/>
    <col min="1031" max="1031" width="43.28515625" customWidth="1"/>
    <col min="1032" max="1032" width="12.85546875" customWidth="1"/>
    <col min="1282" max="1282" width="16" customWidth="1"/>
    <col min="1283" max="1283" width="13.7109375" customWidth="1"/>
    <col min="1286" max="1286" width="15.5703125" customWidth="1"/>
    <col min="1287" max="1287" width="43.28515625" customWidth="1"/>
    <col min="1288" max="1288" width="12.85546875" customWidth="1"/>
    <col min="1538" max="1538" width="16" customWidth="1"/>
    <col min="1539" max="1539" width="13.7109375" customWidth="1"/>
    <col min="1542" max="1542" width="15.5703125" customWidth="1"/>
    <col min="1543" max="1543" width="43.28515625" customWidth="1"/>
    <col min="1544" max="1544" width="12.85546875" customWidth="1"/>
    <col min="1794" max="1794" width="16" customWidth="1"/>
    <col min="1795" max="1795" width="13.7109375" customWidth="1"/>
    <col min="1798" max="1798" width="15.5703125" customWidth="1"/>
    <col min="1799" max="1799" width="43.28515625" customWidth="1"/>
    <col min="1800" max="1800" width="12.85546875" customWidth="1"/>
    <col min="2050" max="2050" width="16" customWidth="1"/>
    <col min="2051" max="2051" width="13.7109375" customWidth="1"/>
    <col min="2054" max="2054" width="15.5703125" customWidth="1"/>
    <col min="2055" max="2055" width="43.28515625" customWidth="1"/>
    <col min="2056" max="2056" width="12.85546875" customWidth="1"/>
    <col min="2306" max="2306" width="16" customWidth="1"/>
    <col min="2307" max="2307" width="13.7109375" customWidth="1"/>
    <col min="2310" max="2310" width="15.5703125" customWidth="1"/>
    <col min="2311" max="2311" width="43.28515625" customWidth="1"/>
    <col min="2312" max="2312" width="12.85546875" customWidth="1"/>
    <col min="2562" max="2562" width="16" customWidth="1"/>
    <col min="2563" max="2563" width="13.7109375" customWidth="1"/>
    <col min="2566" max="2566" width="15.5703125" customWidth="1"/>
    <col min="2567" max="2567" width="43.28515625" customWidth="1"/>
    <col min="2568" max="2568" width="12.85546875" customWidth="1"/>
    <col min="2818" max="2818" width="16" customWidth="1"/>
    <col min="2819" max="2819" width="13.7109375" customWidth="1"/>
    <col min="2822" max="2822" width="15.5703125" customWidth="1"/>
    <col min="2823" max="2823" width="43.28515625" customWidth="1"/>
    <col min="2824" max="2824" width="12.85546875" customWidth="1"/>
    <col min="3074" max="3074" width="16" customWidth="1"/>
    <col min="3075" max="3075" width="13.7109375" customWidth="1"/>
    <col min="3078" max="3078" width="15.5703125" customWidth="1"/>
    <col min="3079" max="3079" width="43.28515625" customWidth="1"/>
    <col min="3080" max="3080" width="12.85546875" customWidth="1"/>
    <col min="3330" max="3330" width="16" customWidth="1"/>
    <col min="3331" max="3331" width="13.7109375" customWidth="1"/>
    <col min="3334" max="3334" width="15.5703125" customWidth="1"/>
    <col min="3335" max="3335" width="43.28515625" customWidth="1"/>
    <col min="3336" max="3336" width="12.85546875" customWidth="1"/>
    <col min="3586" max="3586" width="16" customWidth="1"/>
    <col min="3587" max="3587" width="13.7109375" customWidth="1"/>
    <col min="3590" max="3590" width="15.5703125" customWidth="1"/>
    <col min="3591" max="3591" width="43.28515625" customWidth="1"/>
    <col min="3592" max="3592" width="12.85546875" customWidth="1"/>
    <col min="3842" max="3842" width="16" customWidth="1"/>
    <col min="3843" max="3843" width="13.7109375" customWidth="1"/>
    <col min="3846" max="3846" width="15.5703125" customWidth="1"/>
    <col min="3847" max="3847" width="43.28515625" customWidth="1"/>
    <col min="3848" max="3848" width="12.85546875" customWidth="1"/>
    <col min="4098" max="4098" width="16" customWidth="1"/>
    <col min="4099" max="4099" width="13.7109375" customWidth="1"/>
    <col min="4102" max="4102" width="15.5703125" customWidth="1"/>
    <col min="4103" max="4103" width="43.28515625" customWidth="1"/>
    <col min="4104" max="4104" width="12.85546875" customWidth="1"/>
    <col min="4354" max="4354" width="16" customWidth="1"/>
    <col min="4355" max="4355" width="13.7109375" customWidth="1"/>
    <col min="4358" max="4358" width="15.5703125" customWidth="1"/>
    <col min="4359" max="4359" width="43.28515625" customWidth="1"/>
    <col min="4360" max="4360" width="12.85546875" customWidth="1"/>
    <col min="4610" max="4610" width="16" customWidth="1"/>
    <col min="4611" max="4611" width="13.7109375" customWidth="1"/>
    <col min="4614" max="4614" width="15.5703125" customWidth="1"/>
    <col min="4615" max="4615" width="43.28515625" customWidth="1"/>
    <col min="4616" max="4616" width="12.85546875" customWidth="1"/>
    <col min="4866" max="4866" width="16" customWidth="1"/>
    <col min="4867" max="4867" width="13.7109375" customWidth="1"/>
    <col min="4870" max="4870" width="15.5703125" customWidth="1"/>
    <col min="4871" max="4871" width="43.28515625" customWidth="1"/>
    <col min="4872" max="4872" width="12.85546875" customWidth="1"/>
    <col min="5122" max="5122" width="16" customWidth="1"/>
    <col min="5123" max="5123" width="13.7109375" customWidth="1"/>
    <col min="5126" max="5126" width="15.5703125" customWidth="1"/>
    <col min="5127" max="5127" width="43.28515625" customWidth="1"/>
    <col min="5128" max="5128" width="12.85546875" customWidth="1"/>
    <col min="5378" max="5378" width="16" customWidth="1"/>
    <col min="5379" max="5379" width="13.7109375" customWidth="1"/>
    <col min="5382" max="5382" width="15.5703125" customWidth="1"/>
    <col min="5383" max="5383" width="43.28515625" customWidth="1"/>
    <col min="5384" max="5384" width="12.85546875" customWidth="1"/>
    <col min="5634" max="5634" width="16" customWidth="1"/>
    <col min="5635" max="5635" width="13.7109375" customWidth="1"/>
    <col min="5638" max="5638" width="15.5703125" customWidth="1"/>
    <col min="5639" max="5639" width="43.28515625" customWidth="1"/>
    <col min="5640" max="5640" width="12.85546875" customWidth="1"/>
    <col min="5890" max="5890" width="16" customWidth="1"/>
    <col min="5891" max="5891" width="13.7109375" customWidth="1"/>
    <col min="5894" max="5894" width="15.5703125" customWidth="1"/>
    <col min="5895" max="5895" width="43.28515625" customWidth="1"/>
    <col min="5896" max="5896" width="12.85546875" customWidth="1"/>
    <col min="6146" max="6146" width="16" customWidth="1"/>
    <col min="6147" max="6147" width="13.7109375" customWidth="1"/>
    <col min="6150" max="6150" width="15.5703125" customWidth="1"/>
    <col min="6151" max="6151" width="43.28515625" customWidth="1"/>
    <col min="6152" max="6152" width="12.85546875" customWidth="1"/>
    <col min="6402" max="6402" width="16" customWidth="1"/>
    <col min="6403" max="6403" width="13.7109375" customWidth="1"/>
    <col min="6406" max="6406" width="15.5703125" customWidth="1"/>
    <col min="6407" max="6407" width="43.28515625" customWidth="1"/>
    <col min="6408" max="6408" width="12.85546875" customWidth="1"/>
    <col min="6658" max="6658" width="16" customWidth="1"/>
    <col min="6659" max="6659" width="13.7109375" customWidth="1"/>
    <col min="6662" max="6662" width="15.5703125" customWidth="1"/>
    <col min="6663" max="6663" width="43.28515625" customWidth="1"/>
    <col min="6664" max="6664" width="12.85546875" customWidth="1"/>
    <col min="6914" max="6914" width="16" customWidth="1"/>
    <col min="6915" max="6915" width="13.7109375" customWidth="1"/>
    <col min="6918" max="6918" width="15.5703125" customWidth="1"/>
    <col min="6919" max="6919" width="43.28515625" customWidth="1"/>
    <col min="6920" max="6920" width="12.85546875" customWidth="1"/>
    <col min="7170" max="7170" width="16" customWidth="1"/>
    <col min="7171" max="7171" width="13.7109375" customWidth="1"/>
    <col min="7174" max="7174" width="15.5703125" customWidth="1"/>
    <col min="7175" max="7175" width="43.28515625" customWidth="1"/>
    <col min="7176" max="7176" width="12.85546875" customWidth="1"/>
    <col min="7426" max="7426" width="16" customWidth="1"/>
    <col min="7427" max="7427" width="13.7109375" customWidth="1"/>
    <col min="7430" max="7430" width="15.5703125" customWidth="1"/>
    <col min="7431" max="7431" width="43.28515625" customWidth="1"/>
    <col min="7432" max="7432" width="12.85546875" customWidth="1"/>
    <col min="7682" max="7682" width="16" customWidth="1"/>
    <col min="7683" max="7683" width="13.7109375" customWidth="1"/>
    <col min="7686" max="7686" width="15.5703125" customWidth="1"/>
    <col min="7687" max="7687" width="43.28515625" customWidth="1"/>
    <col min="7688" max="7688" width="12.85546875" customWidth="1"/>
    <col min="7938" max="7938" width="16" customWidth="1"/>
    <col min="7939" max="7939" width="13.7109375" customWidth="1"/>
    <col min="7942" max="7942" width="15.5703125" customWidth="1"/>
    <col min="7943" max="7943" width="43.28515625" customWidth="1"/>
    <col min="7944" max="7944" width="12.85546875" customWidth="1"/>
    <col min="8194" max="8194" width="16" customWidth="1"/>
    <col min="8195" max="8195" width="13.7109375" customWidth="1"/>
    <col min="8198" max="8198" width="15.5703125" customWidth="1"/>
    <col min="8199" max="8199" width="43.28515625" customWidth="1"/>
    <col min="8200" max="8200" width="12.85546875" customWidth="1"/>
    <col min="8450" max="8450" width="16" customWidth="1"/>
    <col min="8451" max="8451" width="13.7109375" customWidth="1"/>
    <col min="8454" max="8454" width="15.5703125" customWidth="1"/>
    <col min="8455" max="8455" width="43.28515625" customWidth="1"/>
    <col min="8456" max="8456" width="12.85546875" customWidth="1"/>
    <col min="8706" max="8706" width="16" customWidth="1"/>
    <col min="8707" max="8707" width="13.7109375" customWidth="1"/>
    <col min="8710" max="8710" width="15.5703125" customWidth="1"/>
    <col min="8711" max="8711" width="43.28515625" customWidth="1"/>
    <col min="8712" max="8712" width="12.85546875" customWidth="1"/>
    <col min="8962" max="8962" width="16" customWidth="1"/>
    <col min="8963" max="8963" width="13.7109375" customWidth="1"/>
    <col min="8966" max="8966" width="15.5703125" customWidth="1"/>
    <col min="8967" max="8967" width="43.28515625" customWidth="1"/>
    <col min="8968" max="8968" width="12.85546875" customWidth="1"/>
    <col min="9218" max="9218" width="16" customWidth="1"/>
    <col min="9219" max="9219" width="13.7109375" customWidth="1"/>
    <col min="9222" max="9222" width="15.5703125" customWidth="1"/>
    <col min="9223" max="9223" width="43.28515625" customWidth="1"/>
    <col min="9224" max="9224" width="12.85546875" customWidth="1"/>
    <col min="9474" max="9474" width="16" customWidth="1"/>
    <col min="9475" max="9475" width="13.7109375" customWidth="1"/>
    <col min="9478" max="9478" width="15.5703125" customWidth="1"/>
    <col min="9479" max="9479" width="43.28515625" customWidth="1"/>
    <col min="9480" max="9480" width="12.85546875" customWidth="1"/>
    <col min="9730" max="9730" width="16" customWidth="1"/>
    <col min="9731" max="9731" width="13.7109375" customWidth="1"/>
    <col min="9734" max="9734" width="15.5703125" customWidth="1"/>
    <col min="9735" max="9735" width="43.28515625" customWidth="1"/>
    <col min="9736" max="9736" width="12.85546875" customWidth="1"/>
    <col min="9986" max="9986" width="16" customWidth="1"/>
    <col min="9987" max="9987" width="13.7109375" customWidth="1"/>
    <col min="9990" max="9990" width="15.5703125" customWidth="1"/>
    <col min="9991" max="9991" width="43.28515625" customWidth="1"/>
    <col min="9992" max="9992" width="12.85546875" customWidth="1"/>
    <col min="10242" max="10242" width="16" customWidth="1"/>
    <col min="10243" max="10243" width="13.7109375" customWidth="1"/>
    <col min="10246" max="10246" width="15.5703125" customWidth="1"/>
    <col min="10247" max="10247" width="43.28515625" customWidth="1"/>
    <col min="10248" max="10248" width="12.85546875" customWidth="1"/>
    <col min="10498" max="10498" width="16" customWidth="1"/>
    <col min="10499" max="10499" width="13.7109375" customWidth="1"/>
    <col min="10502" max="10502" width="15.5703125" customWidth="1"/>
    <col min="10503" max="10503" width="43.28515625" customWidth="1"/>
    <col min="10504" max="10504" width="12.85546875" customWidth="1"/>
    <col min="10754" max="10754" width="16" customWidth="1"/>
    <col min="10755" max="10755" width="13.7109375" customWidth="1"/>
    <col min="10758" max="10758" width="15.5703125" customWidth="1"/>
    <col min="10759" max="10759" width="43.28515625" customWidth="1"/>
    <col min="10760" max="10760" width="12.85546875" customWidth="1"/>
    <col min="11010" max="11010" width="16" customWidth="1"/>
    <col min="11011" max="11011" width="13.7109375" customWidth="1"/>
    <col min="11014" max="11014" width="15.5703125" customWidth="1"/>
    <col min="11015" max="11015" width="43.28515625" customWidth="1"/>
    <col min="11016" max="11016" width="12.85546875" customWidth="1"/>
    <col min="11266" max="11266" width="16" customWidth="1"/>
    <col min="11267" max="11267" width="13.7109375" customWidth="1"/>
    <col min="11270" max="11270" width="15.5703125" customWidth="1"/>
    <col min="11271" max="11271" width="43.28515625" customWidth="1"/>
    <col min="11272" max="11272" width="12.85546875" customWidth="1"/>
    <col min="11522" max="11522" width="16" customWidth="1"/>
    <col min="11523" max="11523" width="13.7109375" customWidth="1"/>
    <col min="11526" max="11526" width="15.5703125" customWidth="1"/>
    <col min="11527" max="11527" width="43.28515625" customWidth="1"/>
    <col min="11528" max="11528" width="12.85546875" customWidth="1"/>
    <col min="11778" max="11778" width="16" customWidth="1"/>
    <col min="11779" max="11779" width="13.7109375" customWidth="1"/>
    <col min="11782" max="11782" width="15.5703125" customWidth="1"/>
    <col min="11783" max="11783" width="43.28515625" customWidth="1"/>
    <col min="11784" max="11784" width="12.85546875" customWidth="1"/>
    <col min="12034" max="12034" width="16" customWidth="1"/>
    <col min="12035" max="12035" width="13.7109375" customWidth="1"/>
    <col min="12038" max="12038" width="15.5703125" customWidth="1"/>
    <col min="12039" max="12039" width="43.28515625" customWidth="1"/>
    <col min="12040" max="12040" width="12.85546875" customWidth="1"/>
    <col min="12290" max="12290" width="16" customWidth="1"/>
    <col min="12291" max="12291" width="13.7109375" customWidth="1"/>
    <col min="12294" max="12294" width="15.5703125" customWidth="1"/>
    <col min="12295" max="12295" width="43.28515625" customWidth="1"/>
    <col min="12296" max="12296" width="12.85546875" customWidth="1"/>
    <col min="12546" max="12546" width="16" customWidth="1"/>
    <col min="12547" max="12547" width="13.7109375" customWidth="1"/>
    <col min="12550" max="12550" width="15.5703125" customWidth="1"/>
    <col min="12551" max="12551" width="43.28515625" customWidth="1"/>
    <col min="12552" max="12552" width="12.85546875" customWidth="1"/>
    <col min="12802" max="12802" width="16" customWidth="1"/>
    <col min="12803" max="12803" width="13.7109375" customWidth="1"/>
    <col min="12806" max="12806" width="15.5703125" customWidth="1"/>
    <col min="12807" max="12807" width="43.28515625" customWidth="1"/>
    <col min="12808" max="12808" width="12.85546875" customWidth="1"/>
    <col min="13058" max="13058" width="16" customWidth="1"/>
    <col min="13059" max="13059" width="13.7109375" customWidth="1"/>
    <col min="13062" max="13062" width="15.5703125" customWidth="1"/>
    <col min="13063" max="13063" width="43.28515625" customWidth="1"/>
    <col min="13064" max="13064" width="12.85546875" customWidth="1"/>
    <col min="13314" max="13314" width="16" customWidth="1"/>
    <col min="13315" max="13315" width="13.7109375" customWidth="1"/>
    <col min="13318" max="13318" width="15.5703125" customWidth="1"/>
    <col min="13319" max="13319" width="43.28515625" customWidth="1"/>
    <col min="13320" max="13320" width="12.85546875" customWidth="1"/>
    <col min="13570" max="13570" width="16" customWidth="1"/>
    <col min="13571" max="13571" width="13.7109375" customWidth="1"/>
    <col min="13574" max="13574" width="15.5703125" customWidth="1"/>
    <col min="13575" max="13575" width="43.28515625" customWidth="1"/>
    <col min="13576" max="13576" width="12.85546875" customWidth="1"/>
    <col min="13826" max="13826" width="16" customWidth="1"/>
    <col min="13827" max="13827" width="13.7109375" customWidth="1"/>
    <col min="13830" max="13830" width="15.5703125" customWidth="1"/>
    <col min="13831" max="13831" width="43.28515625" customWidth="1"/>
    <col min="13832" max="13832" width="12.85546875" customWidth="1"/>
    <col min="14082" max="14082" width="16" customWidth="1"/>
    <col min="14083" max="14083" width="13.7109375" customWidth="1"/>
    <col min="14086" max="14086" width="15.5703125" customWidth="1"/>
    <col min="14087" max="14087" width="43.28515625" customWidth="1"/>
    <col min="14088" max="14088" width="12.85546875" customWidth="1"/>
    <col min="14338" max="14338" width="16" customWidth="1"/>
    <col min="14339" max="14339" width="13.7109375" customWidth="1"/>
    <col min="14342" max="14342" width="15.5703125" customWidth="1"/>
    <col min="14343" max="14343" width="43.28515625" customWidth="1"/>
    <col min="14344" max="14344" width="12.85546875" customWidth="1"/>
    <col min="14594" max="14594" width="16" customWidth="1"/>
    <col min="14595" max="14595" width="13.7109375" customWidth="1"/>
    <col min="14598" max="14598" width="15.5703125" customWidth="1"/>
    <col min="14599" max="14599" width="43.28515625" customWidth="1"/>
    <col min="14600" max="14600" width="12.85546875" customWidth="1"/>
    <col min="14850" max="14850" width="16" customWidth="1"/>
    <col min="14851" max="14851" width="13.7109375" customWidth="1"/>
    <col min="14854" max="14854" width="15.5703125" customWidth="1"/>
    <col min="14855" max="14855" width="43.28515625" customWidth="1"/>
    <col min="14856" max="14856" width="12.85546875" customWidth="1"/>
    <col min="15106" max="15106" width="16" customWidth="1"/>
    <col min="15107" max="15107" width="13.7109375" customWidth="1"/>
    <col min="15110" max="15110" width="15.5703125" customWidth="1"/>
    <col min="15111" max="15111" width="43.28515625" customWidth="1"/>
    <col min="15112" max="15112" width="12.85546875" customWidth="1"/>
    <col min="15362" max="15362" width="16" customWidth="1"/>
    <col min="15363" max="15363" width="13.7109375" customWidth="1"/>
    <col min="15366" max="15366" width="15.5703125" customWidth="1"/>
    <col min="15367" max="15367" width="43.28515625" customWidth="1"/>
    <col min="15368" max="15368" width="12.85546875" customWidth="1"/>
    <col min="15618" max="15618" width="16" customWidth="1"/>
    <col min="15619" max="15619" width="13.7109375" customWidth="1"/>
    <col min="15622" max="15622" width="15.5703125" customWidth="1"/>
    <col min="15623" max="15623" width="43.28515625" customWidth="1"/>
    <col min="15624" max="15624" width="12.85546875" customWidth="1"/>
    <col min="15874" max="15874" width="16" customWidth="1"/>
    <col min="15875" max="15875" width="13.7109375" customWidth="1"/>
    <col min="15878" max="15878" width="15.5703125" customWidth="1"/>
    <col min="15879" max="15879" width="43.28515625" customWidth="1"/>
    <col min="15880" max="15880" width="12.85546875" customWidth="1"/>
    <col min="16130" max="16130" width="16" customWidth="1"/>
    <col min="16131" max="16131" width="13.7109375" customWidth="1"/>
    <col min="16134" max="16134" width="15.5703125" customWidth="1"/>
    <col min="16135" max="16135" width="43.28515625" customWidth="1"/>
    <col min="16136" max="16136" width="12.85546875" customWidth="1"/>
  </cols>
  <sheetData>
    <row r="1" spans="1:23" x14ac:dyDescent="0.25">
      <c r="A1" s="170" t="s">
        <v>52</v>
      </c>
      <c r="B1" s="170"/>
      <c r="C1" s="170"/>
      <c r="D1" s="170"/>
      <c r="E1" s="170"/>
      <c r="F1" s="170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x14ac:dyDescent="0.25">
      <c r="A2" s="170" t="s">
        <v>51</v>
      </c>
      <c r="B2" s="170"/>
      <c r="C2" s="170"/>
      <c r="D2" s="170"/>
      <c r="E2" s="170"/>
      <c r="F2" s="170"/>
      <c r="G2" s="45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75" x14ac:dyDescent="0.25">
      <c r="A3" s="170" t="s">
        <v>59</v>
      </c>
      <c r="B3" s="170"/>
      <c r="C3" s="170"/>
      <c r="D3" s="170"/>
      <c r="E3" s="170"/>
      <c r="F3" s="170"/>
      <c r="G3" s="45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21" x14ac:dyDescent="0.25">
      <c r="A4" s="170" t="s">
        <v>60</v>
      </c>
      <c r="B4" s="170"/>
      <c r="C4" s="170"/>
      <c r="D4" s="170"/>
      <c r="E4" s="170"/>
      <c r="F4" s="170"/>
      <c r="G4" s="45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1" x14ac:dyDescent="0.25">
      <c r="A5" s="170" t="s">
        <v>61</v>
      </c>
      <c r="B5" s="170"/>
      <c r="C5" s="170"/>
      <c r="D5" s="170"/>
      <c r="E5" s="170"/>
      <c r="F5" s="170"/>
      <c r="G5" s="45" t="s">
        <v>38</v>
      </c>
      <c r="H5" s="40">
        <f>D12</f>
        <v>90.035587188612098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6">
        <f>F12</f>
        <v>65.480427046263344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21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77.758007117437728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.75" x14ac:dyDescent="0.25">
      <c r="A9" s="2"/>
      <c r="B9" s="25" t="s">
        <v>21</v>
      </c>
      <c r="C9" s="23" t="s">
        <v>57</v>
      </c>
      <c r="D9" s="23"/>
      <c r="E9" s="23" t="s">
        <v>57</v>
      </c>
      <c r="F9" s="23"/>
      <c r="G9" s="176"/>
      <c r="H9" s="177"/>
      <c r="I9" s="177"/>
      <c r="J9" s="178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</row>
    <row r="10" spans="1:23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82" t="s">
        <v>5</v>
      </c>
      <c r="H10" s="183"/>
      <c r="I10" s="183"/>
      <c r="J10" s="184"/>
      <c r="K10" s="17">
        <v>2</v>
      </c>
      <c r="L10" s="17">
        <v>3</v>
      </c>
      <c r="M10" s="17">
        <v>3</v>
      </c>
      <c r="N10" s="17">
        <v>3</v>
      </c>
      <c r="O10" s="17">
        <v>2</v>
      </c>
      <c r="P10" s="17">
        <v>2</v>
      </c>
      <c r="Q10" s="17">
        <v>3</v>
      </c>
      <c r="R10" s="17">
        <v>2</v>
      </c>
      <c r="S10" s="17">
        <v>1</v>
      </c>
      <c r="T10" s="17">
        <v>2</v>
      </c>
      <c r="U10" s="17">
        <v>3</v>
      </c>
      <c r="V10" s="17">
        <v>1</v>
      </c>
      <c r="W10" s="17">
        <v>3</v>
      </c>
    </row>
    <row r="11" spans="1:23" ht="15.75" x14ac:dyDescent="0.25">
      <c r="A11" s="2"/>
      <c r="B11" s="4">
        <v>170804130001</v>
      </c>
      <c r="C11" s="3">
        <v>36.666666666666664</v>
      </c>
      <c r="D11" s="3">
        <f>COUNTIF(C11:C291,"&gt;="&amp;D10)</f>
        <v>253</v>
      </c>
      <c r="E11" s="3">
        <v>35.454545454545453</v>
      </c>
      <c r="F11" s="3">
        <f>COUNTIF(E11:E291,"&gt;="&amp;F10)</f>
        <v>184</v>
      </c>
      <c r="G11" s="182" t="s">
        <v>4</v>
      </c>
      <c r="H11" s="183"/>
      <c r="I11" s="183"/>
      <c r="J11" s="184"/>
      <c r="K11" s="18">
        <v>3</v>
      </c>
      <c r="L11" s="18">
        <v>1</v>
      </c>
      <c r="M11" s="17">
        <v>2</v>
      </c>
      <c r="N11" s="17">
        <v>2</v>
      </c>
      <c r="O11" s="17">
        <v>1</v>
      </c>
      <c r="P11" s="17">
        <v>3</v>
      </c>
      <c r="Q11" s="17">
        <v>3</v>
      </c>
      <c r="R11" s="17">
        <v>3</v>
      </c>
      <c r="S11" s="17">
        <v>3</v>
      </c>
      <c r="T11" s="17">
        <v>3</v>
      </c>
      <c r="U11" s="17">
        <v>2</v>
      </c>
      <c r="V11" s="17">
        <v>2</v>
      </c>
      <c r="W11" s="17">
        <v>2</v>
      </c>
    </row>
    <row r="12" spans="1:23" ht="15.75" x14ac:dyDescent="0.25">
      <c r="A12" s="2"/>
      <c r="B12" s="4">
        <v>170804130004</v>
      </c>
      <c r="C12" s="3">
        <v>42.222222222222221</v>
      </c>
      <c r="D12" s="19">
        <f>(253/281)*100</f>
        <v>90.035587188612098</v>
      </c>
      <c r="E12" s="3">
        <v>33.636363636363633</v>
      </c>
      <c r="F12" s="19">
        <f>(184/281)*100</f>
        <v>65.480427046263344</v>
      </c>
      <c r="G12" s="185" t="s">
        <v>2</v>
      </c>
      <c r="H12" s="185"/>
      <c r="I12" s="185"/>
      <c r="J12" s="186"/>
      <c r="K12" s="52">
        <f t="shared" ref="K12:W12" si="0">AVERAGE(K10:K11)</f>
        <v>2.5</v>
      </c>
      <c r="L12" s="52">
        <f t="shared" si="0"/>
        <v>2</v>
      </c>
      <c r="M12" s="52">
        <f t="shared" si="0"/>
        <v>2.5</v>
      </c>
      <c r="N12" s="52">
        <f t="shared" si="0"/>
        <v>2.5</v>
      </c>
      <c r="O12" s="52">
        <f t="shared" si="0"/>
        <v>1.5</v>
      </c>
      <c r="P12" s="52">
        <f t="shared" si="0"/>
        <v>2.5</v>
      </c>
      <c r="Q12" s="52">
        <f t="shared" si="0"/>
        <v>3</v>
      </c>
      <c r="R12" s="52">
        <f t="shared" si="0"/>
        <v>2.5</v>
      </c>
      <c r="S12" s="52">
        <f t="shared" si="0"/>
        <v>2</v>
      </c>
      <c r="T12" s="52">
        <f t="shared" si="0"/>
        <v>2.5</v>
      </c>
      <c r="U12" s="52">
        <f t="shared" si="0"/>
        <v>2.5</v>
      </c>
      <c r="V12" s="52">
        <f t="shared" si="0"/>
        <v>1.5</v>
      </c>
      <c r="W12" s="52">
        <f t="shared" si="0"/>
        <v>2.5</v>
      </c>
    </row>
    <row r="13" spans="1:23" ht="15.75" x14ac:dyDescent="0.25">
      <c r="A13" s="2"/>
      <c r="B13" s="4">
        <v>170804130005</v>
      </c>
      <c r="C13" s="3">
        <v>40</v>
      </c>
      <c r="D13" s="3"/>
      <c r="E13" s="3">
        <v>34.545454545454547</v>
      </c>
      <c r="F13" s="8"/>
      <c r="G13" s="187" t="s">
        <v>1</v>
      </c>
      <c r="H13" s="188"/>
      <c r="I13" s="188"/>
      <c r="J13" s="189"/>
      <c r="K13" s="53">
        <f>(77.76*K12)/100</f>
        <v>1.944</v>
      </c>
      <c r="L13" s="53">
        <f t="shared" ref="L13:W13" si="1">(77.76*L12)/100</f>
        <v>1.5552000000000001</v>
      </c>
      <c r="M13" s="53">
        <f t="shared" si="1"/>
        <v>1.944</v>
      </c>
      <c r="N13" s="53">
        <f t="shared" si="1"/>
        <v>1.944</v>
      </c>
      <c r="O13" s="53">
        <f t="shared" si="1"/>
        <v>1.1664000000000001</v>
      </c>
      <c r="P13" s="53">
        <f t="shared" si="1"/>
        <v>1.944</v>
      </c>
      <c r="Q13" s="53">
        <f t="shared" si="1"/>
        <v>2.3328000000000002</v>
      </c>
      <c r="R13" s="53">
        <f t="shared" si="1"/>
        <v>1.944</v>
      </c>
      <c r="S13" s="53">
        <f t="shared" si="1"/>
        <v>1.5552000000000001</v>
      </c>
      <c r="T13" s="53">
        <f t="shared" si="1"/>
        <v>1.944</v>
      </c>
      <c r="U13" s="53">
        <f t="shared" si="1"/>
        <v>1.944</v>
      </c>
      <c r="V13" s="53">
        <f t="shared" si="1"/>
        <v>1.1664000000000001</v>
      </c>
      <c r="W13" s="53">
        <f t="shared" si="1"/>
        <v>1.944</v>
      </c>
    </row>
    <row r="14" spans="1:23" x14ac:dyDescent="0.25">
      <c r="A14" s="7"/>
      <c r="B14" s="4">
        <v>170804130006</v>
      </c>
      <c r="C14" s="3">
        <v>33.333333333333336</v>
      </c>
      <c r="D14" s="3"/>
      <c r="E14" s="3">
        <v>33.636363636363633</v>
      </c>
      <c r="F14" s="3"/>
      <c r="G14" s="191"/>
      <c r="H14" s="191"/>
      <c r="I14" s="191"/>
      <c r="J14" s="191"/>
      <c r="K14" s="1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2"/>
      <c r="B15" s="4">
        <v>170804130009</v>
      </c>
      <c r="C15" s="3">
        <v>43.333333333333336</v>
      </c>
      <c r="D15" s="3"/>
      <c r="E15" s="3">
        <v>40</v>
      </c>
      <c r="F15" s="3"/>
      <c r="G15" s="2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2"/>
      <c r="B16" s="4">
        <v>170804130010</v>
      </c>
      <c r="C16" s="3">
        <v>41.111111111111114</v>
      </c>
      <c r="D16" s="3"/>
      <c r="E16" s="3">
        <v>34.545454545454547</v>
      </c>
      <c r="F16" s="8"/>
      <c r="G16" s="169"/>
      <c r="H16" s="169"/>
      <c r="I16" s="16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2"/>
      <c r="B17" s="4">
        <v>170804130012</v>
      </c>
      <c r="C17" s="3">
        <v>40</v>
      </c>
      <c r="D17" s="3"/>
      <c r="E17" s="3">
        <v>34.545454545454547</v>
      </c>
      <c r="F17" s="8"/>
      <c r="G17" s="51"/>
      <c r="H17" s="190"/>
      <c r="I17" s="190"/>
      <c r="J17" s="1"/>
      <c r="K17" s="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2"/>
      <c r="B18" s="4">
        <v>170804130017</v>
      </c>
      <c r="C18" s="3">
        <v>36.666666666666664</v>
      </c>
      <c r="D18" s="3"/>
      <c r="E18" s="3">
        <v>29.09090909090909</v>
      </c>
      <c r="F18" s="8"/>
      <c r="G18" s="51"/>
      <c r="H18" s="190"/>
      <c r="I18" s="19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 s="2"/>
      <c r="B19" s="4">
        <v>170804130021</v>
      </c>
      <c r="C19" s="3">
        <v>46.666666666666664</v>
      </c>
      <c r="D19" s="3"/>
      <c r="E19" s="3">
        <v>38.18181818181818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A20" s="2"/>
      <c r="B20" s="4">
        <v>170804130022</v>
      </c>
      <c r="C20" s="3">
        <v>35.555555555555557</v>
      </c>
      <c r="D20" s="3"/>
      <c r="E20" s="3">
        <v>30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2"/>
      <c r="B21" s="4">
        <v>170804130027</v>
      </c>
      <c r="C21" s="3">
        <v>37.777777777777779</v>
      </c>
      <c r="D21" s="3"/>
      <c r="E21" s="3">
        <v>32.727272727272727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2"/>
      <c r="B22" s="4">
        <v>170804130028</v>
      </c>
      <c r="C22" s="3">
        <v>40</v>
      </c>
      <c r="D22" s="3"/>
      <c r="E22" s="3">
        <v>39.090909090909093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2"/>
      <c r="B23" s="4">
        <v>170804130031</v>
      </c>
      <c r="C23" s="3">
        <v>33.333333333333336</v>
      </c>
      <c r="D23" s="3"/>
      <c r="E23" s="3">
        <v>27.272727272727273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2"/>
      <c r="B24" s="4">
        <v>170804130032</v>
      </c>
      <c r="C24" s="3">
        <v>35.555555555555557</v>
      </c>
      <c r="D24" s="3"/>
      <c r="E24" s="3">
        <v>32.727272727272727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2"/>
      <c r="B25" s="4">
        <v>170804130033</v>
      </c>
      <c r="C25" s="3">
        <v>37.777777777777779</v>
      </c>
      <c r="D25" s="3"/>
      <c r="E25" s="3">
        <v>35.454545454545453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2"/>
      <c r="B26" s="4">
        <v>170804130036</v>
      </c>
      <c r="C26" s="3">
        <v>43.333333333333336</v>
      </c>
      <c r="D26" s="3"/>
      <c r="E26" s="3">
        <v>40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2"/>
      <c r="B27" s="4">
        <v>170804130045</v>
      </c>
      <c r="C27" s="3">
        <v>36.666666666666664</v>
      </c>
      <c r="D27" s="3"/>
      <c r="E27" s="3">
        <v>36.363636363636367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2"/>
      <c r="B28" s="4">
        <v>170804130047</v>
      </c>
      <c r="C28" s="3">
        <v>37.777777777777779</v>
      </c>
      <c r="D28" s="3"/>
      <c r="E28" s="3">
        <v>30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2"/>
      <c r="B29" s="4">
        <v>170804130048</v>
      </c>
      <c r="C29" s="3">
        <v>41.111111111111114</v>
      </c>
      <c r="D29" s="3"/>
      <c r="E29" s="3">
        <v>35.454545454545453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2"/>
      <c r="B30" s="4">
        <v>170804130049</v>
      </c>
      <c r="C30" s="3">
        <v>37.777777777777779</v>
      </c>
      <c r="D30" s="3"/>
      <c r="E30" s="3">
        <v>30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2"/>
      <c r="B31" s="4">
        <v>170804130050</v>
      </c>
      <c r="C31" s="3">
        <v>38.888888888888886</v>
      </c>
      <c r="D31" s="3"/>
      <c r="E31" s="3">
        <v>32.727272727272727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2"/>
      <c r="B32" s="4">
        <v>170804130051</v>
      </c>
      <c r="C32" s="3">
        <v>31.111111111111111</v>
      </c>
      <c r="D32" s="3"/>
      <c r="E32" s="3">
        <v>34.545454545454547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2"/>
      <c r="B33" s="4">
        <v>170804130052</v>
      </c>
      <c r="C33" s="3">
        <v>37.777777777777779</v>
      </c>
      <c r="D33" s="3"/>
      <c r="E33" s="3">
        <v>39.090909090909093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2"/>
      <c r="B34" s="4">
        <v>170804130053</v>
      </c>
      <c r="C34" s="3">
        <v>37.777777777777779</v>
      </c>
      <c r="D34" s="3"/>
      <c r="E34" s="3">
        <v>24.545454545454547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2"/>
      <c r="B35" s="4">
        <v>170804130054</v>
      </c>
      <c r="C35" s="3">
        <v>37.777777777777779</v>
      </c>
      <c r="D35" s="3"/>
      <c r="E35" s="3">
        <v>30.90909090909091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2"/>
      <c r="B36" s="4">
        <v>170804130056</v>
      </c>
      <c r="C36" s="3">
        <v>37.777777777777779</v>
      </c>
      <c r="D36" s="3"/>
      <c r="E36" s="3">
        <v>32.727272727272727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2"/>
      <c r="B37" s="4">
        <v>170804130057</v>
      </c>
      <c r="C37" s="3">
        <v>48.888888888888886</v>
      </c>
      <c r="D37" s="3"/>
      <c r="E37" s="3">
        <v>37.272727272727273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2"/>
      <c r="B38" s="4">
        <v>170804130058</v>
      </c>
      <c r="C38" s="3">
        <v>36.666666666666664</v>
      </c>
      <c r="D38" s="3"/>
      <c r="E38" s="3">
        <v>33.636363636363633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2"/>
      <c r="B39" s="4">
        <v>170804130059</v>
      </c>
      <c r="C39" s="3">
        <v>36.666666666666664</v>
      </c>
      <c r="D39" s="3"/>
      <c r="E39" s="3">
        <v>29.09090909090909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2"/>
      <c r="B40" s="4">
        <v>170804130060</v>
      </c>
      <c r="C40" s="3">
        <v>40</v>
      </c>
      <c r="D40" s="3"/>
      <c r="E40" s="3">
        <v>36.363636363636367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2"/>
      <c r="B41" s="4">
        <v>170804130061</v>
      </c>
      <c r="C41" s="3">
        <v>38.888888888888886</v>
      </c>
      <c r="D41" s="3"/>
      <c r="E41" s="3">
        <v>30.90909090909091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2"/>
      <c r="B42" s="4">
        <v>170804130062</v>
      </c>
      <c r="C42" s="3">
        <v>35.555555555555557</v>
      </c>
      <c r="D42" s="3"/>
      <c r="E42" s="3">
        <v>30.90909090909091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2"/>
      <c r="B43" s="4">
        <v>170804130063</v>
      </c>
      <c r="C43" s="3">
        <v>37.777777777777779</v>
      </c>
      <c r="D43" s="3"/>
      <c r="E43" s="3">
        <v>33.636363636363633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2"/>
      <c r="B44" s="4">
        <v>170804130064</v>
      </c>
      <c r="C44" s="3">
        <v>36.666666666666664</v>
      </c>
      <c r="D44" s="3"/>
      <c r="E44" s="3">
        <v>38.18181818181818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2"/>
      <c r="B45" s="4">
        <v>170804130065</v>
      </c>
      <c r="C45" s="3">
        <v>30</v>
      </c>
      <c r="D45" s="3"/>
      <c r="E45" s="3">
        <v>27.272727272727273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2"/>
      <c r="B46" s="4">
        <v>170804130066</v>
      </c>
      <c r="C46" s="3">
        <v>38.888888888888886</v>
      </c>
      <c r="D46" s="3"/>
      <c r="E46" s="3">
        <v>35.454545454545453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2"/>
      <c r="B47" s="4">
        <v>170804130067</v>
      </c>
      <c r="C47" s="3">
        <v>42.222222222222221</v>
      </c>
      <c r="D47" s="3"/>
      <c r="E47" s="3">
        <v>43.636363636363633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2"/>
      <c r="B48" s="4">
        <v>170804130069</v>
      </c>
      <c r="C48" s="3">
        <v>44.444444444444443</v>
      </c>
      <c r="D48" s="3"/>
      <c r="E48" s="3">
        <v>44.545454545454547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2"/>
      <c r="B49" s="4">
        <v>170804130071</v>
      </c>
      <c r="C49" s="3">
        <v>44.444444444444443</v>
      </c>
      <c r="D49" s="3"/>
      <c r="E49" s="3">
        <v>39.090909090909093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2"/>
      <c r="B50" s="4">
        <v>170804130075</v>
      </c>
      <c r="C50" s="3">
        <v>35.555555555555557</v>
      </c>
      <c r="D50" s="3"/>
      <c r="E50" s="3">
        <v>38.18181818181818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2"/>
      <c r="B51" s="4">
        <v>170804130076</v>
      </c>
      <c r="C51" s="3">
        <v>38.888888888888886</v>
      </c>
      <c r="D51" s="3"/>
      <c r="E51" s="3">
        <v>39.090909090909093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2"/>
      <c r="B52" s="4">
        <v>170804130077</v>
      </c>
      <c r="C52" s="3">
        <v>35.555555555555557</v>
      </c>
      <c r="D52" s="3"/>
      <c r="E52" s="3">
        <v>36.363636363636367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2"/>
      <c r="B53" s="4">
        <v>170804130078</v>
      </c>
      <c r="C53" s="3">
        <v>33.333333333333336</v>
      </c>
      <c r="D53" s="3"/>
      <c r="E53" s="3">
        <v>36.363636363636367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2"/>
      <c r="B54" s="4">
        <v>170804130079</v>
      </c>
      <c r="C54" s="3">
        <v>40</v>
      </c>
      <c r="D54" s="3"/>
      <c r="E54" s="3">
        <v>35.454545454545453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2"/>
      <c r="B55" s="4">
        <v>170804130080</v>
      </c>
      <c r="C55" s="3">
        <v>41.111111111111114</v>
      </c>
      <c r="D55" s="3"/>
      <c r="E55" s="3">
        <v>32.727272727272727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2"/>
      <c r="B56" s="4">
        <v>170804130081</v>
      </c>
      <c r="C56" s="3">
        <v>38.888888888888886</v>
      </c>
      <c r="D56" s="3"/>
      <c r="E56" s="3">
        <v>34.545454545454547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2"/>
      <c r="B57" s="4">
        <v>170804130082</v>
      </c>
      <c r="C57" s="3">
        <v>37.777777777777779</v>
      </c>
      <c r="D57" s="3"/>
      <c r="E57" s="3">
        <v>36.363636363636367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2"/>
      <c r="B58" s="4">
        <v>170804130083</v>
      </c>
      <c r="C58" s="3">
        <v>41.111111111111114</v>
      </c>
      <c r="D58" s="3"/>
      <c r="E58" s="3">
        <v>34.545454545454547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2"/>
      <c r="B59" s="4">
        <v>170804130084</v>
      </c>
      <c r="C59" s="3">
        <v>36.666666666666664</v>
      </c>
      <c r="D59" s="3"/>
      <c r="E59" s="3">
        <v>37.272727272727273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2"/>
      <c r="B60" s="4">
        <v>170804130085</v>
      </c>
      <c r="C60" s="3">
        <v>30</v>
      </c>
      <c r="D60" s="3"/>
      <c r="E60" s="3">
        <v>39.090909090909093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2"/>
      <c r="B61" s="4">
        <v>170804130086</v>
      </c>
      <c r="C61" s="3">
        <v>38.888888888888886</v>
      </c>
      <c r="D61" s="3"/>
      <c r="E61" s="3">
        <v>37.272727272727273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2"/>
      <c r="B62" s="4">
        <v>170804130089</v>
      </c>
      <c r="C62" s="3">
        <v>35.555555555555557</v>
      </c>
      <c r="D62" s="3"/>
      <c r="E62" s="3">
        <v>33.636363636363633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2"/>
      <c r="B63" s="4">
        <v>170804130090</v>
      </c>
      <c r="C63" s="3">
        <v>41.111111111111114</v>
      </c>
      <c r="D63" s="3"/>
      <c r="E63" s="3">
        <v>33.636363636363633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2"/>
      <c r="B64" s="4">
        <v>170804130091</v>
      </c>
      <c r="C64" s="3">
        <v>45.555555555555557</v>
      </c>
      <c r="D64" s="3"/>
      <c r="E64" s="3">
        <v>38.18181818181818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2"/>
      <c r="B65" s="4">
        <v>170804130092</v>
      </c>
      <c r="C65" s="3">
        <v>43.333333333333336</v>
      </c>
      <c r="D65" s="3"/>
      <c r="E65" s="3">
        <v>40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2"/>
      <c r="B66" s="4">
        <v>170804130093</v>
      </c>
      <c r="C66" s="3">
        <v>31.111111111111111</v>
      </c>
      <c r="D66" s="3"/>
      <c r="E66" s="3">
        <v>38.18181818181818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2"/>
      <c r="B67" s="4">
        <v>170804130094</v>
      </c>
      <c r="C67" s="3">
        <v>35.555555555555557</v>
      </c>
      <c r="D67" s="3"/>
      <c r="E67" s="3">
        <v>30.90909090909091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2"/>
      <c r="B68" s="4">
        <v>170804130096</v>
      </c>
      <c r="C68" s="3">
        <v>7.7777777777777777</v>
      </c>
      <c r="D68" s="3"/>
      <c r="E68" s="3">
        <v>30.90909090909091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2"/>
      <c r="B69" s="4">
        <v>170804130097</v>
      </c>
      <c r="C69" s="3">
        <v>41.111111111111114</v>
      </c>
      <c r="D69" s="3"/>
      <c r="E69" s="3">
        <v>38.18181818181818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2"/>
      <c r="B70" s="4">
        <v>170804130099</v>
      </c>
      <c r="C70" s="3">
        <v>37.777777777777779</v>
      </c>
      <c r="D70" s="3"/>
      <c r="E70" s="3">
        <v>36.363636363636367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2"/>
      <c r="B71" s="4">
        <v>170804130101</v>
      </c>
      <c r="C71" s="3">
        <v>34.444444444444443</v>
      </c>
      <c r="D71" s="3"/>
      <c r="E71" s="3">
        <v>27.272727272727273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2"/>
      <c r="B72" s="4">
        <v>170804130102</v>
      </c>
      <c r="C72" s="3">
        <v>36.666666666666664</v>
      </c>
      <c r="D72" s="3"/>
      <c r="E72" s="3">
        <v>37.272727272727273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2"/>
      <c r="B73" s="4">
        <v>170804130103</v>
      </c>
      <c r="C73" s="3">
        <v>40</v>
      </c>
      <c r="D73" s="3"/>
      <c r="E73" s="3">
        <v>40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2"/>
      <c r="B74" s="4">
        <v>170804130104</v>
      </c>
      <c r="C74" s="3">
        <v>33.333333333333336</v>
      </c>
      <c r="D74" s="3"/>
      <c r="E74" s="3">
        <v>35.454545454545453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2"/>
      <c r="B75" s="4">
        <v>170804130105</v>
      </c>
      <c r="C75" s="3">
        <v>40</v>
      </c>
      <c r="D75" s="3"/>
      <c r="E75" s="3">
        <v>30.90909090909091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2"/>
      <c r="B76" s="4">
        <v>170804130106</v>
      </c>
      <c r="C76" s="2">
        <v>38.888888888888886</v>
      </c>
      <c r="D76" s="2"/>
      <c r="E76" s="2">
        <v>40.909090909090907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2"/>
      <c r="B77" s="4">
        <v>170804130107</v>
      </c>
      <c r="C77" s="2">
        <v>36.666666666666664</v>
      </c>
      <c r="D77" s="2"/>
      <c r="E77" s="2">
        <v>36.363636363636367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5"/>
      <c r="B78" s="4">
        <v>170804130108</v>
      </c>
      <c r="C78" s="5">
        <v>43.333333333333336</v>
      </c>
      <c r="D78" s="5"/>
      <c r="E78" s="5">
        <v>37.272727272727273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5"/>
      <c r="B79" s="4">
        <v>170804130109</v>
      </c>
      <c r="C79" s="5">
        <v>32.222222222222221</v>
      </c>
      <c r="D79" s="5"/>
      <c r="E79" s="5">
        <v>25.454545454545453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5"/>
      <c r="B80" s="4">
        <v>170804130110</v>
      </c>
      <c r="C80" s="5">
        <v>32.222222222222221</v>
      </c>
      <c r="D80" s="5"/>
      <c r="E80" s="5">
        <v>32.727272727272727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75" x14ac:dyDescent="0.25">
      <c r="A81" s="5"/>
      <c r="B81" s="4">
        <v>170804130112</v>
      </c>
      <c r="C81" s="5">
        <v>38.888888888888886</v>
      </c>
      <c r="D81" s="5"/>
      <c r="E81" s="5">
        <v>37.272727272727273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x14ac:dyDescent="0.25">
      <c r="A82" s="5"/>
      <c r="B82" s="4">
        <v>170804130113</v>
      </c>
      <c r="C82" s="5">
        <v>33.333333333333336</v>
      </c>
      <c r="D82" s="5"/>
      <c r="E82" s="5">
        <v>36.363636363636367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5"/>
      <c r="B83" s="4" t="s">
        <v>0</v>
      </c>
      <c r="C83" s="5">
        <v>38.888888888888886</v>
      </c>
      <c r="D83" s="5"/>
      <c r="E83" s="5">
        <v>40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5"/>
      <c r="B84" s="4">
        <v>170804130118</v>
      </c>
      <c r="C84" s="5">
        <v>43.333333333333336</v>
      </c>
      <c r="D84" s="5"/>
      <c r="E84" s="5">
        <v>33.636363636363633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5"/>
      <c r="B85" s="4">
        <v>170804130119</v>
      </c>
      <c r="C85" s="5">
        <v>43.333333333333336</v>
      </c>
      <c r="D85" s="5"/>
      <c r="E85" s="5">
        <v>33.636363636363633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5"/>
      <c r="B86" s="4">
        <v>170804130120</v>
      </c>
      <c r="C86" s="5">
        <v>31.111111111111111</v>
      </c>
      <c r="D86" s="5"/>
      <c r="E86" s="5">
        <v>35.454545454545453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5"/>
      <c r="B87" s="4">
        <v>170804130123</v>
      </c>
      <c r="C87" s="5">
        <v>41.111111111111114</v>
      </c>
      <c r="D87" s="5"/>
      <c r="E87" s="5">
        <v>33.636363636363633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x14ac:dyDescent="0.25">
      <c r="A88" s="5"/>
      <c r="B88" s="4">
        <v>170804130124</v>
      </c>
      <c r="C88" s="5">
        <v>35.555555555555557</v>
      </c>
      <c r="D88" s="5"/>
      <c r="E88" s="5">
        <v>30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5"/>
      <c r="B89" s="4">
        <v>170804130125</v>
      </c>
      <c r="C89" s="5">
        <v>40</v>
      </c>
      <c r="D89" s="5"/>
      <c r="E89" s="5">
        <v>41.81818181818182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5"/>
      <c r="B90" s="4">
        <v>170804130126</v>
      </c>
      <c r="C90" s="5">
        <v>47.777777777777779</v>
      </c>
      <c r="D90" s="5"/>
      <c r="E90" s="5">
        <v>40.909090909090907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5"/>
      <c r="B91" s="4">
        <v>170804130127</v>
      </c>
      <c r="C91" s="5">
        <v>38.888888888888886</v>
      </c>
      <c r="D91" s="5"/>
      <c r="E91" s="5">
        <v>33.636363636363633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5"/>
      <c r="B92" s="4">
        <v>170804130128</v>
      </c>
      <c r="C92" s="5">
        <v>44.444444444444443</v>
      </c>
      <c r="D92" s="5"/>
      <c r="E92" s="5">
        <v>39.090909090909093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5"/>
      <c r="B93" s="4">
        <v>170804130131</v>
      </c>
      <c r="C93" s="5">
        <v>38.888888888888886</v>
      </c>
      <c r="D93" s="5"/>
      <c r="E93" s="5">
        <v>36.363636363636367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5"/>
      <c r="B94" s="4">
        <v>170804130132</v>
      </c>
      <c r="C94" s="5">
        <v>38.888888888888886</v>
      </c>
      <c r="D94" s="5"/>
      <c r="E94" s="5">
        <v>32.727272727272727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5"/>
      <c r="B95" s="4">
        <v>170804130133</v>
      </c>
      <c r="C95" s="5">
        <v>38.888888888888886</v>
      </c>
      <c r="D95" s="5"/>
      <c r="E95" s="5">
        <v>31.818181818181817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75" x14ac:dyDescent="0.25">
      <c r="A96" s="5"/>
      <c r="B96" s="4">
        <v>170804130134</v>
      </c>
      <c r="C96" s="5">
        <v>40</v>
      </c>
      <c r="D96" s="5"/>
      <c r="E96" s="5">
        <v>36.363636363636367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x14ac:dyDescent="0.25">
      <c r="A97" s="5"/>
      <c r="B97" s="4">
        <v>170804130135</v>
      </c>
      <c r="C97" s="5">
        <v>46.666666666666664</v>
      </c>
      <c r="D97" s="5"/>
      <c r="E97" s="5">
        <v>38.18181818181818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5"/>
      <c r="B98" s="4">
        <v>170804130136</v>
      </c>
      <c r="C98" s="5">
        <v>40</v>
      </c>
      <c r="D98" s="5"/>
      <c r="E98" s="5">
        <v>38.18181818181818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5"/>
      <c r="B99" s="4">
        <v>170804130137</v>
      </c>
      <c r="C99" s="5">
        <v>41.111111111111114</v>
      </c>
      <c r="D99" s="5"/>
      <c r="E99" s="5">
        <v>31.818181818181817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5"/>
      <c r="B100" s="4">
        <v>170804130139</v>
      </c>
      <c r="C100" s="5">
        <v>38.888888888888886</v>
      </c>
      <c r="D100" s="5"/>
      <c r="E100" s="5">
        <v>40.909090909090907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5"/>
      <c r="B101" s="4">
        <v>170804130140</v>
      </c>
      <c r="C101" s="5">
        <v>45.555555555555557</v>
      </c>
      <c r="D101" s="5"/>
      <c r="E101" s="5">
        <v>40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5"/>
      <c r="B102" s="4">
        <v>170804130142</v>
      </c>
      <c r="C102" s="5">
        <v>37.777777777777779</v>
      </c>
      <c r="D102" s="5"/>
      <c r="E102" s="5">
        <v>37.272727272727273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2"/>
      <c r="B103" s="4">
        <v>170804130143</v>
      </c>
      <c r="C103" s="2">
        <v>45.555555555555557</v>
      </c>
      <c r="D103" s="2"/>
      <c r="E103" s="2">
        <v>37.272727272727273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2"/>
      <c r="B104" s="4">
        <v>170804130144</v>
      </c>
      <c r="C104" s="2">
        <v>37.777777777777779</v>
      </c>
      <c r="D104" s="2"/>
      <c r="E104" s="2">
        <v>30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2"/>
      <c r="B105" s="4">
        <v>170804130145</v>
      </c>
      <c r="C105" s="2">
        <v>41.111111111111114</v>
      </c>
      <c r="D105" s="2"/>
      <c r="E105" s="2">
        <v>38.18181818181818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2"/>
      <c r="B106" s="4">
        <v>170804130146</v>
      </c>
      <c r="C106" s="2">
        <v>40</v>
      </c>
      <c r="D106" s="2"/>
      <c r="E106" s="2">
        <v>33.636363636363633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2"/>
      <c r="B107" s="4">
        <v>170804130147</v>
      </c>
      <c r="C107" s="2">
        <v>45.555555555555557</v>
      </c>
      <c r="D107" s="2"/>
      <c r="E107" s="2">
        <v>37.272727272727273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2"/>
      <c r="B108" s="4">
        <v>170804130148</v>
      </c>
      <c r="C108" s="2">
        <v>36.666666666666664</v>
      </c>
      <c r="D108" s="2"/>
      <c r="E108" s="2">
        <v>31.818181818181817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2"/>
      <c r="B109" s="4">
        <v>170804130149</v>
      </c>
      <c r="C109" s="2">
        <v>38.888888888888886</v>
      </c>
      <c r="D109" s="2"/>
      <c r="E109" s="2">
        <v>35.454545454545453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2"/>
      <c r="B110" s="4">
        <v>170804130150</v>
      </c>
      <c r="C110" s="2">
        <v>41.111111111111114</v>
      </c>
      <c r="D110" s="2"/>
      <c r="E110" s="2">
        <v>32.727272727272727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2"/>
      <c r="B111" s="4">
        <v>170804130151</v>
      </c>
      <c r="C111" s="2">
        <v>38.888888888888886</v>
      </c>
      <c r="D111" s="2"/>
      <c r="E111" s="2">
        <v>32.727272727272727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2"/>
      <c r="B112" s="4">
        <v>170804130152</v>
      </c>
      <c r="C112" s="2">
        <v>46.666666666666664</v>
      </c>
      <c r="D112" s="2"/>
      <c r="E112" s="2">
        <v>42.727272727272727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2"/>
      <c r="B113" s="4">
        <v>170804130154</v>
      </c>
      <c r="C113" s="2">
        <v>38.888888888888886</v>
      </c>
      <c r="D113" s="2"/>
      <c r="E113" s="2">
        <v>42.727272727272727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2"/>
      <c r="B114" s="4">
        <v>170804130155</v>
      </c>
      <c r="C114" s="2">
        <v>37.777777777777779</v>
      </c>
      <c r="D114" s="2"/>
      <c r="E114" s="2">
        <v>40.909090909090907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2"/>
      <c r="B115" s="4">
        <v>170804130157</v>
      </c>
      <c r="C115" s="2">
        <v>40</v>
      </c>
      <c r="D115" s="2"/>
      <c r="E115" s="2">
        <v>35.454545454545453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2"/>
      <c r="B116" s="4">
        <v>170804130158</v>
      </c>
      <c r="C116" s="2">
        <v>36.666666666666664</v>
      </c>
      <c r="D116" s="2"/>
      <c r="E116" s="2">
        <v>28.181818181818183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2"/>
      <c r="B117" s="4">
        <v>170804130159</v>
      </c>
      <c r="C117" s="2">
        <v>40</v>
      </c>
      <c r="D117" s="2"/>
      <c r="E117" s="2">
        <v>37.272727272727273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2"/>
      <c r="B118" s="4">
        <v>170804130160</v>
      </c>
      <c r="C118" s="2">
        <v>37.777777777777779</v>
      </c>
      <c r="D118" s="2"/>
      <c r="E118" s="2">
        <v>43.636363636363633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2"/>
      <c r="B119" s="4">
        <v>170804130161</v>
      </c>
      <c r="C119" s="2">
        <v>43.333333333333336</v>
      </c>
      <c r="D119" s="2"/>
      <c r="E119" s="2">
        <v>37.272727272727273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2"/>
      <c r="B120" s="4">
        <v>170804130162</v>
      </c>
      <c r="C120" s="2">
        <v>50</v>
      </c>
      <c r="D120" s="2"/>
      <c r="E120" s="2">
        <v>43.636363636363633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2"/>
      <c r="B121" s="4">
        <v>170804130163</v>
      </c>
      <c r="C121" s="2">
        <v>40</v>
      </c>
      <c r="D121" s="2"/>
      <c r="E121" s="2">
        <v>37.272727272727273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2"/>
      <c r="B122" s="4">
        <v>170804130166</v>
      </c>
      <c r="C122" s="2">
        <v>32.222222222222221</v>
      </c>
      <c r="D122" s="2"/>
      <c r="E122" s="2">
        <v>36.363636363636367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2"/>
      <c r="B123" s="4">
        <v>170804130167</v>
      </c>
      <c r="C123" s="2">
        <v>48.888888888888886</v>
      </c>
      <c r="D123" s="2"/>
      <c r="E123" s="2">
        <v>41.81818181818182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2"/>
      <c r="B124" s="4">
        <v>170804130168</v>
      </c>
      <c r="C124" s="2">
        <v>35.555555555555557</v>
      </c>
      <c r="D124" s="2"/>
      <c r="E124" s="2">
        <v>33.636363636363633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2"/>
      <c r="B125" s="4">
        <v>170804130169</v>
      </c>
      <c r="C125" s="2">
        <v>43.333333333333336</v>
      </c>
      <c r="D125" s="2"/>
      <c r="E125" s="2">
        <v>35.454545454545453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2"/>
      <c r="B126" s="4">
        <v>170804130171</v>
      </c>
      <c r="C126" s="2">
        <v>37.777777777777779</v>
      </c>
      <c r="D126" s="2"/>
      <c r="E126" s="2">
        <v>30.90909090909091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2"/>
      <c r="B127" s="4">
        <v>170804130172</v>
      </c>
      <c r="C127" s="2">
        <v>38.888888888888886</v>
      </c>
      <c r="D127" s="2"/>
      <c r="E127" s="2">
        <v>37.272727272727273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2"/>
      <c r="B128" s="4">
        <v>170804130173</v>
      </c>
      <c r="C128" s="2">
        <v>38.888888888888886</v>
      </c>
      <c r="D128" s="2"/>
      <c r="E128" s="2">
        <v>31.818181818181817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2"/>
      <c r="B129" s="4">
        <v>170804130174</v>
      </c>
      <c r="C129" s="2">
        <v>37.777777777777779</v>
      </c>
      <c r="D129" s="2"/>
      <c r="E129" s="2">
        <v>37.272727272727273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2"/>
      <c r="B130" s="4">
        <v>170804130176</v>
      </c>
      <c r="C130" s="2">
        <v>44.444444444444443</v>
      </c>
      <c r="D130" s="2"/>
      <c r="E130" s="2">
        <v>41.81818181818182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2"/>
      <c r="B131" s="4">
        <v>170804130177</v>
      </c>
      <c r="C131" s="2">
        <v>44.444444444444443</v>
      </c>
      <c r="D131" s="2"/>
      <c r="E131" s="2">
        <v>46.363636363636367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2"/>
      <c r="B132" s="4">
        <v>170804130178</v>
      </c>
      <c r="C132" s="2">
        <v>37.777777777777779</v>
      </c>
      <c r="D132" s="2"/>
      <c r="E132" s="2">
        <v>38.18181818181818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2"/>
      <c r="B133" s="4">
        <v>170804130179</v>
      </c>
      <c r="C133" s="2">
        <v>36.666666666666664</v>
      </c>
      <c r="D133" s="2"/>
      <c r="E133" s="2">
        <v>22.727272727272727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2"/>
      <c r="B134" s="4">
        <v>170804130180</v>
      </c>
      <c r="C134" s="2">
        <v>38.888888888888886</v>
      </c>
      <c r="D134" s="2"/>
      <c r="E134" s="2">
        <v>38.18181818181818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2"/>
      <c r="B135" s="4">
        <v>170804130181</v>
      </c>
      <c r="C135" s="2">
        <v>37.777777777777779</v>
      </c>
      <c r="D135" s="2"/>
      <c r="E135" s="2">
        <v>40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2"/>
      <c r="B136" s="4">
        <v>170804130183</v>
      </c>
      <c r="C136" s="2">
        <v>45.555555555555557</v>
      </c>
      <c r="D136" s="2"/>
      <c r="E136" s="2">
        <v>35.454545454545453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2"/>
      <c r="B137" s="4">
        <v>170804130185</v>
      </c>
      <c r="C137" s="2">
        <v>40</v>
      </c>
      <c r="D137" s="2"/>
      <c r="E137" s="2">
        <v>42.727272727272727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2"/>
      <c r="B138" s="4">
        <v>170804130186</v>
      </c>
      <c r="C138" s="2">
        <v>38.888888888888886</v>
      </c>
      <c r="D138" s="2"/>
      <c r="E138" s="2">
        <v>36.363636363636367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2"/>
      <c r="B139" s="4">
        <v>170804130187</v>
      </c>
      <c r="C139" s="2">
        <v>37.777777777777779</v>
      </c>
      <c r="D139" s="2"/>
      <c r="E139" s="2">
        <v>26.363636363636363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2"/>
      <c r="B140" s="4">
        <v>170804130188</v>
      </c>
      <c r="C140" s="2">
        <v>43.333333333333336</v>
      </c>
      <c r="D140" s="2"/>
      <c r="E140" s="2">
        <v>38.18181818181818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2"/>
      <c r="B141" s="4">
        <v>170804130189</v>
      </c>
      <c r="C141" s="2">
        <v>40</v>
      </c>
      <c r="D141" s="2"/>
      <c r="E141" s="2">
        <v>44.545454545454547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2"/>
      <c r="B142" s="4">
        <v>170804130190</v>
      </c>
      <c r="C142" s="2">
        <v>42.222222222222221</v>
      </c>
      <c r="D142" s="2"/>
      <c r="E142" s="2">
        <v>46.363636363636367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2"/>
      <c r="B143" s="4">
        <v>170804130191</v>
      </c>
      <c r="C143" s="2">
        <v>47.777777777777779</v>
      </c>
      <c r="D143" s="2"/>
      <c r="E143" s="2">
        <v>42.727272727272727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2"/>
      <c r="B144" s="4">
        <v>170804130192</v>
      </c>
      <c r="C144" s="2">
        <v>37.777777777777779</v>
      </c>
      <c r="D144" s="2"/>
      <c r="E144" s="2">
        <v>38.18181818181818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2"/>
      <c r="B145" s="4">
        <v>170804130195</v>
      </c>
      <c r="C145" s="2">
        <v>42.222222222222221</v>
      </c>
      <c r="D145" s="2"/>
      <c r="E145" s="2">
        <v>44.545454545454547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2"/>
      <c r="B146" s="4">
        <v>170804130196</v>
      </c>
      <c r="C146" s="2">
        <v>37.777777777777779</v>
      </c>
      <c r="D146" s="2"/>
      <c r="E146" s="2">
        <v>37.272727272727273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2"/>
      <c r="B147" s="4">
        <v>170804130197</v>
      </c>
      <c r="C147" s="2">
        <v>34.444444444444443</v>
      </c>
      <c r="D147" s="2"/>
      <c r="E147" s="2">
        <v>30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2"/>
      <c r="B148" s="4">
        <v>170804130198</v>
      </c>
      <c r="C148" s="2">
        <v>38.888888888888886</v>
      </c>
      <c r="D148" s="2"/>
      <c r="E148" s="2">
        <v>33.636363636363633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2"/>
      <c r="B149" s="4">
        <v>170804130199</v>
      </c>
      <c r="C149" s="2">
        <v>37.777777777777779</v>
      </c>
      <c r="D149" s="2"/>
      <c r="E149" s="2">
        <v>40.909090909090907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2"/>
      <c r="B150" s="4">
        <v>170804130200</v>
      </c>
      <c r="C150" s="2">
        <v>45.555555555555557</v>
      </c>
      <c r="D150" s="2"/>
      <c r="E150" s="2">
        <v>35.454545454545453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2"/>
      <c r="B151" s="4">
        <v>170804130202</v>
      </c>
      <c r="C151" s="2">
        <v>42.222222222222221</v>
      </c>
      <c r="D151" s="2"/>
      <c r="E151" s="2">
        <v>41.81818181818182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2"/>
      <c r="B152" s="4">
        <v>170804130203</v>
      </c>
      <c r="C152" s="2">
        <v>45.555555555555557</v>
      </c>
      <c r="D152" s="2"/>
      <c r="E152" s="2">
        <v>40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2"/>
      <c r="B153" s="4">
        <v>170804130204</v>
      </c>
      <c r="C153" s="2">
        <v>43.333333333333336</v>
      </c>
      <c r="D153" s="2"/>
      <c r="E153" s="2">
        <v>38.18181818181818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2"/>
      <c r="B154" s="4">
        <v>170804130205</v>
      </c>
      <c r="C154" s="2">
        <v>37.777777777777779</v>
      </c>
      <c r="D154" s="2"/>
      <c r="E154" s="2">
        <v>36.363636363636367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2"/>
      <c r="B155" s="4">
        <v>170804130206</v>
      </c>
      <c r="C155" s="2">
        <v>40</v>
      </c>
      <c r="D155" s="2"/>
      <c r="E155" s="2">
        <v>33.636363636363633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2"/>
      <c r="B156" s="4">
        <v>170804130207</v>
      </c>
      <c r="C156" s="2">
        <v>47.777777777777779</v>
      </c>
      <c r="D156" s="2"/>
      <c r="E156" s="2">
        <v>40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2"/>
      <c r="B157" s="4">
        <v>170804130208</v>
      </c>
      <c r="C157" s="2">
        <v>43.333333333333336</v>
      </c>
      <c r="D157" s="2"/>
      <c r="E157" s="2">
        <v>36.363636363636367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2"/>
      <c r="B158" s="4">
        <v>170804130209</v>
      </c>
      <c r="C158" s="2">
        <v>47.777777777777779</v>
      </c>
      <c r="D158" s="2"/>
      <c r="E158" s="2">
        <v>40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2"/>
      <c r="B159" s="4">
        <v>170804130211</v>
      </c>
      <c r="C159" s="2">
        <v>47.777777777777779</v>
      </c>
      <c r="D159" s="2"/>
      <c r="E159" s="2">
        <v>42.727272727272727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2"/>
      <c r="B160" s="4">
        <v>170804130212</v>
      </c>
      <c r="C160" s="2">
        <v>43.333333333333336</v>
      </c>
      <c r="D160" s="2"/>
      <c r="E160" s="2">
        <v>34.545454545454547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2"/>
      <c r="B161" s="4">
        <v>170804130213</v>
      </c>
      <c r="C161" s="2">
        <v>42.222222222222221</v>
      </c>
      <c r="D161" s="2"/>
      <c r="E161" s="2">
        <v>27.272727272727273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2"/>
      <c r="B162" s="4">
        <v>170804130214</v>
      </c>
      <c r="C162" s="2">
        <v>44.444444444444443</v>
      </c>
      <c r="D162" s="2"/>
      <c r="E162" s="2">
        <v>35.454545454545453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2"/>
      <c r="B163" s="4">
        <v>170804130216</v>
      </c>
      <c r="C163" s="2">
        <v>42.222222222222221</v>
      </c>
      <c r="D163" s="2"/>
      <c r="E163" s="2">
        <v>34.545454545454547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2"/>
      <c r="B164" s="4">
        <v>170804130217</v>
      </c>
      <c r="C164" s="2">
        <v>42.222222222222221</v>
      </c>
      <c r="D164" s="2"/>
      <c r="E164" s="2">
        <v>34.545454545454547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2"/>
      <c r="B165" s="4">
        <v>170804130218</v>
      </c>
      <c r="C165" s="2">
        <v>44.444444444444443</v>
      </c>
      <c r="D165" s="2"/>
      <c r="E165" s="2">
        <v>34.545454545454547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2"/>
      <c r="B166" s="4">
        <v>170804130220</v>
      </c>
      <c r="C166" s="2">
        <v>37.777777777777779</v>
      </c>
      <c r="D166" s="2"/>
      <c r="E166" s="2">
        <v>30.90909090909091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2"/>
      <c r="B167" s="4">
        <v>170804130221</v>
      </c>
      <c r="C167" s="2">
        <v>47.777777777777779</v>
      </c>
      <c r="D167" s="2"/>
      <c r="E167" s="2">
        <v>38.18181818181818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2"/>
      <c r="B168" s="4">
        <v>170804130222</v>
      </c>
      <c r="C168" s="2">
        <v>43.333333333333336</v>
      </c>
      <c r="D168" s="2"/>
      <c r="E168" s="2">
        <v>39.090909090909093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2"/>
      <c r="B169" s="4">
        <v>170804130223</v>
      </c>
      <c r="C169" s="2">
        <v>40</v>
      </c>
      <c r="D169" s="2"/>
      <c r="E169" s="2">
        <v>39.090909090909093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2"/>
      <c r="B170" s="4">
        <v>170804130224</v>
      </c>
      <c r="C170" s="2">
        <v>43.333333333333336</v>
      </c>
      <c r="D170" s="2"/>
      <c r="E170" s="2">
        <v>40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2"/>
      <c r="B171" s="4">
        <v>170804130226</v>
      </c>
      <c r="C171" s="2">
        <v>40</v>
      </c>
      <c r="D171" s="2"/>
      <c r="E171" s="2">
        <v>31.818181818181817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2"/>
      <c r="B172" s="4">
        <v>170804130227</v>
      </c>
      <c r="C172" s="2">
        <v>38.888888888888886</v>
      </c>
      <c r="D172" s="2"/>
      <c r="E172" s="2">
        <v>38.18181818181818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2"/>
      <c r="B173" s="4">
        <v>170804130228</v>
      </c>
      <c r="C173" s="2">
        <v>33.333333333333336</v>
      </c>
      <c r="D173" s="2"/>
      <c r="E173" s="2">
        <v>40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2"/>
      <c r="B174" s="4">
        <v>170804130229</v>
      </c>
      <c r="C174" s="2">
        <v>40</v>
      </c>
      <c r="D174" s="2"/>
      <c r="E174" s="2">
        <v>40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2"/>
      <c r="B175" s="4">
        <v>170804130231</v>
      </c>
      <c r="C175" s="2">
        <v>44.444444444444443</v>
      </c>
      <c r="D175" s="2"/>
      <c r="E175" s="2">
        <v>36.363636363636367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2"/>
      <c r="B176" s="4">
        <v>170804130233</v>
      </c>
      <c r="C176" s="2">
        <v>46.666666666666664</v>
      </c>
      <c r="D176" s="2"/>
      <c r="E176" s="2">
        <v>37.272727272727273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2"/>
      <c r="B177" s="4">
        <v>170804130234</v>
      </c>
      <c r="C177" s="2">
        <v>36.666666666666664</v>
      </c>
      <c r="D177" s="2"/>
      <c r="E177" s="2">
        <v>40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2"/>
      <c r="B178" s="4">
        <v>170804130241</v>
      </c>
      <c r="C178" s="2">
        <v>34.444444444444443</v>
      </c>
      <c r="D178" s="2"/>
      <c r="E178" s="2">
        <v>33.636363636363633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2"/>
      <c r="B179" s="4">
        <v>170804130242</v>
      </c>
      <c r="C179" s="2">
        <v>40</v>
      </c>
      <c r="D179" s="2"/>
      <c r="E179" s="2">
        <v>41.81818181818182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2"/>
      <c r="B180" s="4">
        <v>170804130243</v>
      </c>
      <c r="C180" s="2">
        <v>35.555555555555557</v>
      </c>
      <c r="D180" s="2"/>
      <c r="E180" s="2">
        <v>28.181818181818183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2"/>
      <c r="B181" s="4">
        <v>170804130244</v>
      </c>
      <c r="C181" s="2">
        <v>38.888888888888886</v>
      </c>
      <c r="D181" s="2"/>
      <c r="E181" s="2">
        <v>40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2"/>
      <c r="B182" s="4">
        <v>170804130245</v>
      </c>
      <c r="C182" s="2">
        <v>40</v>
      </c>
      <c r="D182" s="2"/>
      <c r="E182" s="2">
        <v>40.909090909090907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2"/>
      <c r="B183" s="4">
        <v>170804130246</v>
      </c>
      <c r="C183" s="2">
        <v>37.777777777777779</v>
      </c>
      <c r="D183" s="2"/>
      <c r="E183" s="2">
        <v>31.818181818181817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2"/>
      <c r="B184" s="4">
        <v>170804130247</v>
      </c>
      <c r="C184" s="2">
        <v>37.777777777777779</v>
      </c>
      <c r="D184" s="2"/>
      <c r="E184" s="2">
        <v>29.09090909090909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2"/>
      <c r="B185" s="4">
        <v>170804130248</v>
      </c>
      <c r="C185" s="2">
        <v>37.777777777777779</v>
      </c>
      <c r="D185" s="2"/>
      <c r="E185" s="2">
        <v>39.090909090909093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2"/>
      <c r="B186" s="4">
        <v>170804130249</v>
      </c>
      <c r="C186" s="2">
        <v>40</v>
      </c>
      <c r="D186" s="2"/>
      <c r="E186" s="2">
        <v>36.363636363636367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2"/>
      <c r="B187" s="4">
        <v>170804130250</v>
      </c>
      <c r="C187" s="2">
        <v>36.666666666666664</v>
      </c>
      <c r="D187" s="2"/>
      <c r="E187" s="2">
        <v>30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2"/>
      <c r="B188" s="4">
        <v>170804130251</v>
      </c>
      <c r="C188" s="2">
        <v>42.222222222222221</v>
      </c>
      <c r="D188" s="2"/>
      <c r="E188" s="2">
        <v>40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2"/>
      <c r="B189" s="4">
        <v>170804130253</v>
      </c>
      <c r="C189" s="2">
        <v>37.777777777777779</v>
      </c>
      <c r="D189" s="2"/>
      <c r="E189" s="2">
        <v>35.454545454545453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2"/>
      <c r="B190" s="4">
        <v>170804130254</v>
      </c>
      <c r="C190" s="2">
        <v>38.888888888888886</v>
      </c>
      <c r="D190" s="2"/>
      <c r="E190" s="2">
        <v>38.18181818181818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2"/>
      <c r="B191" s="4">
        <v>170804130255</v>
      </c>
      <c r="C191" s="2">
        <v>45.555555555555557</v>
      </c>
      <c r="D191" s="2"/>
      <c r="E191" s="2">
        <v>39.090909090909093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2"/>
      <c r="B192" s="4">
        <v>170804130256</v>
      </c>
      <c r="C192" s="2">
        <v>38.888888888888886</v>
      </c>
      <c r="D192" s="2"/>
      <c r="E192" s="2">
        <v>41.81818181818182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2"/>
      <c r="B193" s="4">
        <v>170804130257</v>
      </c>
      <c r="C193" s="2">
        <v>33.333333333333336</v>
      </c>
      <c r="D193" s="2"/>
      <c r="E193" s="2">
        <v>30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2"/>
      <c r="B194" s="4">
        <v>170804130258</v>
      </c>
      <c r="C194" s="2">
        <v>43.333333333333336</v>
      </c>
      <c r="D194" s="2"/>
      <c r="E194" s="2">
        <v>37.272727272727273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2"/>
      <c r="B195" s="4">
        <v>170804130259</v>
      </c>
      <c r="C195" s="2">
        <v>37.777777777777779</v>
      </c>
      <c r="D195" s="2"/>
      <c r="E195" s="2">
        <v>27.272727272727273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2"/>
      <c r="B196" s="4">
        <v>170804130260</v>
      </c>
      <c r="C196" s="2">
        <v>37.777777777777779</v>
      </c>
      <c r="D196" s="2"/>
      <c r="E196" s="2">
        <v>38.18181818181818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2"/>
      <c r="B197" s="4">
        <v>170804130262</v>
      </c>
      <c r="C197" s="2">
        <v>38.888888888888886</v>
      </c>
      <c r="D197" s="2"/>
      <c r="E197" s="2">
        <v>36.363636363636367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2"/>
      <c r="B198" s="4">
        <v>170804130263</v>
      </c>
      <c r="C198" s="2">
        <v>37.777777777777779</v>
      </c>
      <c r="D198" s="2"/>
      <c r="E198" s="2">
        <v>35.454545454545453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2"/>
      <c r="B199" s="4">
        <v>170804130264</v>
      </c>
      <c r="C199" s="2">
        <v>37.777777777777779</v>
      </c>
      <c r="D199" s="2"/>
      <c r="E199" s="2">
        <v>36.363636363636367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2"/>
      <c r="B200" s="4">
        <v>170804130265</v>
      </c>
      <c r="C200" s="2">
        <v>37.777777777777779</v>
      </c>
      <c r="D200" s="2"/>
      <c r="E200" s="2">
        <v>34.545454545454547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2"/>
      <c r="B201" s="4">
        <v>170804130266</v>
      </c>
      <c r="C201" s="2">
        <v>36.666666666666664</v>
      </c>
      <c r="D201" s="2"/>
      <c r="E201" s="2">
        <v>31.818181818181817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2"/>
      <c r="B202" s="4">
        <v>170804130267</v>
      </c>
      <c r="C202" s="2">
        <v>42.222222222222221</v>
      </c>
      <c r="D202" s="2"/>
      <c r="E202" s="2">
        <v>38.18181818181818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2"/>
      <c r="B203" s="4">
        <v>170804130269</v>
      </c>
      <c r="C203" s="2">
        <v>42.222222222222221</v>
      </c>
      <c r="D203" s="2"/>
      <c r="E203" s="2">
        <v>37.272727272727273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2"/>
      <c r="B204" s="4">
        <v>170804130270</v>
      </c>
      <c r="C204" s="2">
        <v>37.777777777777779</v>
      </c>
      <c r="D204" s="2"/>
      <c r="E204" s="2">
        <v>31.818181818181817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2"/>
      <c r="B205" s="4">
        <v>170804130271</v>
      </c>
      <c r="C205" s="2">
        <v>44.444444444444443</v>
      </c>
      <c r="D205" s="2"/>
      <c r="E205" s="2">
        <v>40.909090909090907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2"/>
      <c r="B206" s="4">
        <v>170804130272</v>
      </c>
      <c r="C206" s="2">
        <v>40</v>
      </c>
      <c r="D206" s="2"/>
      <c r="E206" s="2">
        <v>31.818181818181817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2"/>
      <c r="B207" s="4">
        <v>170804130273</v>
      </c>
      <c r="C207" s="2">
        <v>46.666666666666664</v>
      </c>
      <c r="D207" s="2"/>
      <c r="E207" s="2">
        <v>40.909090909090907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2"/>
      <c r="B208" s="4">
        <v>170804130274</v>
      </c>
      <c r="C208" s="2">
        <v>38.888888888888886</v>
      </c>
      <c r="D208" s="2"/>
      <c r="E208" s="2">
        <v>33.636363636363633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2"/>
      <c r="B209" s="4">
        <v>170804130275</v>
      </c>
      <c r="C209" s="2">
        <v>35.555555555555557</v>
      </c>
      <c r="D209" s="2"/>
      <c r="E209" s="2">
        <v>30.90909090909091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2"/>
      <c r="B210" s="4">
        <v>170804130276</v>
      </c>
      <c r="C210" s="2">
        <v>35.555555555555557</v>
      </c>
      <c r="D210" s="2"/>
      <c r="E210" s="2">
        <v>30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2"/>
      <c r="B211" s="4">
        <v>170804130277</v>
      </c>
      <c r="C211" s="2">
        <v>35.555555555555557</v>
      </c>
      <c r="D211" s="2"/>
      <c r="E211" s="2">
        <v>30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2"/>
      <c r="B212" s="4">
        <v>170804130279</v>
      </c>
      <c r="C212" s="2">
        <v>38.888888888888886</v>
      </c>
      <c r="D212" s="2"/>
      <c r="E212" s="2">
        <v>30.90909090909091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2"/>
      <c r="B213" s="4">
        <v>170804130280</v>
      </c>
      <c r="C213" s="2">
        <v>42.222222222222221</v>
      </c>
      <c r="D213" s="2"/>
      <c r="E213" s="2">
        <v>43.636363636363633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2"/>
      <c r="B214" s="4">
        <v>170804130281</v>
      </c>
      <c r="C214" s="2">
        <v>38.888888888888886</v>
      </c>
      <c r="D214" s="2"/>
      <c r="E214" s="2">
        <v>40.909090909090907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2"/>
      <c r="B215" s="4">
        <v>170804130282</v>
      </c>
      <c r="C215" s="2">
        <v>34.444444444444443</v>
      </c>
      <c r="D215" s="2"/>
      <c r="E215" s="2">
        <v>39.090909090909093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2"/>
      <c r="B216" s="4">
        <v>170804130283</v>
      </c>
      <c r="C216" s="2">
        <v>44.444444444444443</v>
      </c>
      <c r="D216" s="2"/>
      <c r="E216" s="2">
        <v>46.363636363636367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2"/>
      <c r="B217" s="4">
        <v>170804130284</v>
      </c>
      <c r="C217" s="2">
        <v>42.222222222222221</v>
      </c>
      <c r="D217" s="2"/>
      <c r="E217" s="2">
        <v>36.363636363636367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2"/>
      <c r="B218" s="4">
        <v>170804130285</v>
      </c>
      <c r="C218" s="2">
        <v>38.888888888888886</v>
      </c>
      <c r="D218" s="2"/>
      <c r="E218" s="2">
        <v>37.272727272727273</v>
      </c>
      <c r="F218" s="2"/>
    </row>
    <row r="219" spans="1:23" x14ac:dyDescent="0.25">
      <c r="A219" s="2"/>
      <c r="B219" s="4">
        <v>170804130286</v>
      </c>
      <c r="C219" s="2">
        <v>33.333333333333336</v>
      </c>
      <c r="D219" s="2"/>
      <c r="E219" s="2">
        <v>38.18181818181818</v>
      </c>
      <c r="F219" s="2"/>
    </row>
    <row r="220" spans="1:23" x14ac:dyDescent="0.25">
      <c r="A220" s="2"/>
      <c r="B220" s="4">
        <v>170804130287</v>
      </c>
      <c r="C220" s="2">
        <v>38.888888888888886</v>
      </c>
      <c r="D220" s="2"/>
      <c r="E220" s="2">
        <v>41.81818181818182</v>
      </c>
      <c r="F220" s="2"/>
    </row>
    <row r="221" spans="1:23" x14ac:dyDescent="0.25">
      <c r="B221" s="4">
        <v>170804130288</v>
      </c>
      <c r="C221" s="5">
        <v>41.111111111111114</v>
      </c>
      <c r="D221" s="5"/>
      <c r="E221" s="5">
        <v>39.090909090909093</v>
      </c>
      <c r="F221" s="5"/>
    </row>
    <row r="222" spans="1:23" x14ac:dyDescent="0.25">
      <c r="B222" s="4">
        <v>170804130289</v>
      </c>
      <c r="C222" s="5">
        <v>38.888888888888886</v>
      </c>
      <c r="D222" s="5"/>
      <c r="E222" s="5">
        <v>38.18181818181818</v>
      </c>
      <c r="F222" s="5"/>
    </row>
    <row r="223" spans="1:23" x14ac:dyDescent="0.25">
      <c r="B223" s="4">
        <v>170804130291</v>
      </c>
      <c r="C223" s="5">
        <v>46.666666666666664</v>
      </c>
      <c r="D223" s="5"/>
      <c r="E223" s="5">
        <v>42.727272727272727</v>
      </c>
      <c r="F223" s="5"/>
    </row>
    <row r="224" spans="1:23" x14ac:dyDescent="0.25">
      <c r="B224" s="4">
        <v>170804130292</v>
      </c>
      <c r="C224" s="5">
        <v>43.333333333333336</v>
      </c>
      <c r="D224" s="5"/>
      <c r="E224" s="5">
        <v>40.909090909090907</v>
      </c>
      <c r="F224" s="5"/>
    </row>
    <row r="225" spans="2:6" x14ac:dyDescent="0.25">
      <c r="B225" s="4">
        <v>170804130293</v>
      </c>
      <c r="C225" s="5">
        <v>38.888888888888886</v>
      </c>
      <c r="D225" s="5"/>
      <c r="E225" s="5">
        <v>40</v>
      </c>
      <c r="F225" s="5"/>
    </row>
    <row r="226" spans="2:6" x14ac:dyDescent="0.25">
      <c r="B226" s="4">
        <v>170804130294</v>
      </c>
      <c r="C226" s="5">
        <v>36.666666666666664</v>
      </c>
      <c r="D226" s="5"/>
      <c r="E226" s="5">
        <v>21.818181818181817</v>
      </c>
      <c r="F226" s="5"/>
    </row>
    <row r="227" spans="2:6" x14ac:dyDescent="0.25">
      <c r="B227" s="4">
        <v>170804130295</v>
      </c>
      <c r="C227" s="5">
        <v>42.222222222222221</v>
      </c>
      <c r="D227" s="5"/>
      <c r="E227" s="5">
        <v>38.18181818181818</v>
      </c>
      <c r="F227" s="5"/>
    </row>
    <row r="228" spans="2:6" x14ac:dyDescent="0.25">
      <c r="B228" s="4">
        <v>170804130296</v>
      </c>
      <c r="C228" s="5">
        <v>40</v>
      </c>
      <c r="D228" s="5"/>
      <c r="E228" s="5">
        <v>30</v>
      </c>
      <c r="F228" s="5"/>
    </row>
    <row r="229" spans="2:6" x14ac:dyDescent="0.25">
      <c r="B229" s="4">
        <v>170804130297</v>
      </c>
      <c r="C229" s="5">
        <v>41.111111111111114</v>
      </c>
      <c r="D229" s="5"/>
      <c r="E229" s="5">
        <v>42.727272727272727</v>
      </c>
      <c r="F229" s="5"/>
    </row>
    <row r="230" spans="2:6" x14ac:dyDescent="0.25">
      <c r="B230" s="4">
        <v>170804130298</v>
      </c>
      <c r="C230" s="5">
        <v>37.777777777777779</v>
      </c>
      <c r="D230" s="5"/>
      <c r="E230" s="5">
        <v>20</v>
      </c>
      <c r="F230" s="5"/>
    </row>
    <row r="231" spans="2:6" x14ac:dyDescent="0.25">
      <c r="B231" s="4">
        <v>170804130299</v>
      </c>
      <c r="C231" s="5">
        <v>38.888888888888886</v>
      </c>
      <c r="D231" s="5"/>
      <c r="E231" s="5">
        <v>37.272727272727273</v>
      </c>
      <c r="F231" s="5"/>
    </row>
    <row r="232" spans="2:6" x14ac:dyDescent="0.25">
      <c r="B232" s="4">
        <v>170804130300</v>
      </c>
      <c r="C232" s="5">
        <v>44.444444444444443</v>
      </c>
      <c r="D232" s="5"/>
      <c r="E232" s="5">
        <v>46.363636363636367</v>
      </c>
      <c r="F232" s="5"/>
    </row>
    <row r="233" spans="2:6" x14ac:dyDescent="0.25">
      <c r="B233" s="4">
        <v>170804130301</v>
      </c>
      <c r="C233" s="5">
        <v>32.222222222222221</v>
      </c>
      <c r="D233" s="5"/>
      <c r="E233" s="5">
        <v>44.545454545454547</v>
      </c>
      <c r="F233" s="5"/>
    </row>
    <row r="234" spans="2:6" x14ac:dyDescent="0.25">
      <c r="B234" s="4">
        <v>170804130302</v>
      </c>
      <c r="C234" s="5">
        <v>37.777777777777779</v>
      </c>
      <c r="D234" s="5"/>
      <c r="E234" s="5">
        <v>30</v>
      </c>
      <c r="F234" s="5"/>
    </row>
    <row r="235" spans="2:6" x14ac:dyDescent="0.25">
      <c r="B235" s="4">
        <v>170804130303</v>
      </c>
      <c r="C235" s="5">
        <v>34.444444444444443</v>
      </c>
      <c r="D235" s="5"/>
      <c r="E235" s="5">
        <v>33.636363636363633</v>
      </c>
      <c r="F235" s="5"/>
    </row>
    <row r="236" spans="2:6" x14ac:dyDescent="0.25">
      <c r="B236" s="4">
        <v>170804130304</v>
      </c>
      <c r="C236" s="5">
        <v>36.666666666666664</v>
      </c>
      <c r="D236" s="5"/>
      <c r="E236" s="5">
        <v>39.090909090909093</v>
      </c>
      <c r="F236" s="5"/>
    </row>
    <row r="237" spans="2:6" x14ac:dyDescent="0.25">
      <c r="B237" s="4">
        <v>170804130306</v>
      </c>
      <c r="C237" s="5">
        <v>40</v>
      </c>
      <c r="D237" s="5"/>
      <c r="E237" s="5">
        <v>37.272727272727273</v>
      </c>
      <c r="F237" s="5"/>
    </row>
    <row r="238" spans="2:6" x14ac:dyDescent="0.25">
      <c r="B238" s="4">
        <v>170804130307</v>
      </c>
      <c r="C238" s="5">
        <v>46.666666666666664</v>
      </c>
      <c r="D238" s="5"/>
      <c r="E238" s="5">
        <v>42.727272727272727</v>
      </c>
      <c r="F238" s="5"/>
    </row>
    <row r="239" spans="2:6" x14ac:dyDescent="0.25">
      <c r="B239" s="4">
        <v>170804130308</v>
      </c>
      <c r="C239" s="5">
        <v>38.888888888888886</v>
      </c>
      <c r="D239" s="5"/>
      <c r="E239" s="5">
        <v>36.363636363636367</v>
      </c>
      <c r="F239" s="5"/>
    </row>
    <row r="240" spans="2:6" x14ac:dyDescent="0.25">
      <c r="B240" s="4">
        <v>170804130309</v>
      </c>
      <c r="C240" s="5">
        <v>38.888888888888886</v>
      </c>
      <c r="D240" s="5"/>
      <c r="E240" s="5">
        <v>39.090909090909093</v>
      </c>
      <c r="F240" s="5"/>
    </row>
    <row r="241" spans="2:6" x14ac:dyDescent="0.25">
      <c r="B241" s="4">
        <v>170804130310</v>
      </c>
      <c r="C241" s="5">
        <v>37.777777777777779</v>
      </c>
      <c r="D241" s="5"/>
      <c r="E241" s="5">
        <v>33.636363636363633</v>
      </c>
      <c r="F241" s="5"/>
    </row>
    <row r="242" spans="2:6" x14ac:dyDescent="0.25">
      <c r="B242" s="4">
        <v>170804130311</v>
      </c>
      <c r="C242" s="5">
        <v>37.777777777777779</v>
      </c>
      <c r="D242" s="5"/>
      <c r="E242" s="5">
        <v>37.272727272727273</v>
      </c>
      <c r="F242" s="5"/>
    </row>
    <row r="243" spans="2:6" x14ac:dyDescent="0.25">
      <c r="B243" s="4">
        <v>170804130312</v>
      </c>
      <c r="C243" s="5">
        <v>37.777777777777779</v>
      </c>
      <c r="D243" s="5"/>
      <c r="E243" s="5">
        <v>30.90909090909091</v>
      </c>
      <c r="F243" s="5"/>
    </row>
    <row r="244" spans="2:6" x14ac:dyDescent="0.25">
      <c r="B244" s="4">
        <v>170804130313</v>
      </c>
      <c r="C244" s="5">
        <v>37.777777777777779</v>
      </c>
      <c r="D244" s="5"/>
      <c r="E244" s="5">
        <v>28.181818181818183</v>
      </c>
      <c r="F244" s="5"/>
    </row>
    <row r="245" spans="2:6" x14ac:dyDescent="0.25">
      <c r="B245" s="4">
        <v>170804130314</v>
      </c>
      <c r="C245" s="5">
        <v>42.222222222222221</v>
      </c>
      <c r="D245" s="5"/>
      <c r="E245" s="5">
        <v>38.18181818181818</v>
      </c>
      <c r="F245" s="5"/>
    </row>
    <row r="246" spans="2:6" x14ac:dyDescent="0.25">
      <c r="B246" s="4">
        <v>170804130315</v>
      </c>
      <c r="C246" s="5">
        <v>38.888888888888886</v>
      </c>
      <c r="D246" s="5"/>
      <c r="E246" s="5">
        <v>30</v>
      </c>
      <c r="F246" s="5"/>
    </row>
    <row r="247" spans="2:6" x14ac:dyDescent="0.25">
      <c r="B247" s="4">
        <v>170804130317</v>
      </c>
      <c r="C247" s="5">
        <v>38.888888888888886</v>
      </c>
      <c r="D247" s="5"/>
      <c r="E247" s="5">
        <v>36.363636363636367</v>
      </c>
      <c r="F247" s="5"/>
    </row>
    <row r="248" spans="2:6" x14ac:dyDescent="0.25">
      <c r="B248" s="4">
        <v>170804130318</v>
      </c>
      <c r="C248" s="5">
        <v>37.777777777777779</v>
      </c>
      <c r="D248" s="5"/>
      <c r="E248" s="5">
        <v>29.09090909090909</v>
      </c>
      <c r="F248" s="5"/>
    </row>
    <row r="249" spans="2:6" x14ac:dyDescent="0.25">
      <c r="B249" s="4">
        <v>170804130319</v>
      </c>
      <c r="C249" s="5">
        <v>36.666666666666664</v>
      </c>
      <c r="D249" s="5"/>
      <c r="E249" s="5">
        <v>40.909090909090907</v>
      </c>
      <c r="F249" s="5"/>
    </row>
    <row r="250" spans="2:6" x14ac:dyDescent="0.25">
      <c r="B250" s="4">
        <v>170804130320</v>
      </c>
      <c r="C250" s="5">
        <v>43.333333333333336</v>
      </c>
      <c r="D250" s="5"/>
      <c r="E250" s="5">
        <v>44.545454545454547</v>
      </c>
      <c r="F250" s="5"/>
    </row>
    <row r="251" spans="2:6" x14ac:dyDescent="0.25">
      <c r="B251" s="4">
        <v>170804130322</v>
      </c>
      <c r="C251" s="5">
        <v>37.777777777777779</v>
      </c>
      <c r="D251" s="5"/>
      <c r="E251" s="5">
        <v>38.18181818181818</v>
      </c>
      <c r="F251" s="5"/>
    </row>
    <row r="252" spans="2:6" x14ac:dyDescent="0.25">
      <c r="B252" s="4">
        <v>170804130323</v>
      </c>
      <c r="C252" s="5">
        <v>37.777777777777779</v>
      </c>
      <c r="D252" s="5"/>
      <c r="E252" s="5">
        <v>29.09090909090909</v>
      </c>
      <c r="F252" s="5"/>
    </row>
    <row r="253" spans="2:6" x14ac:dyDescent="0.25">
      <c r="B253" s="4">
        <v>170804130324</v>
      </c>
      <c r="C253" s="5">
        <v>41.111111111111114</v>
      </c>
      <c r="D253" s="5"/>
      <c r="E253" s="5">
        <v>37.272727272727273</v>
      </c>
      <c r="F253" s="5"/>
    </row>
    <row r="254" spans="2:6" x14ac:dyDescent="0.25">
      <c r="B254" s="4">
        <v>170804130325</v>
      </c>
      <c r="C254" s="5">
        <v>37.777777777777779</v>
      </c>
      <c r="D254" s="5"/>
      <c r="E254" s="5">
        <v>33.636363636363633</v>
      </c>
      <c r="F254" s="5"/>
    </row>
    <row r="255" spans="2:6" x14ac:dyDescent="0.25">
      <c r="B255" s="4">
        <v>170804130326</v>
      </c>
      <c r="C255" s="5">
        <v>38.888888888888886</v>
      </c>
      <c r="D255" s="5"/>
      <c r="E255" s="5">
        <v>35.454545454545453</v>
      </c>
      <c r="F255" s="5"/>
    </row>
    <row r="256" spans="2:6" x14ac:dyDescent="0.25">
      <c r="B256" s="4">
        <v>170804130327</v>
      </c>
      <c r="C256" s="5">
        <v>37.777777777777779</v>
      </c>
      <c r="D256" s="5"/>
      <c r="E256" s="5">
        <v>38.18181818181818</v>
      </c>
      <c r="F256" s="5"/>
    </row>
    <row r="257" spans="2:6" x14ac:dyDescent="0.25">
      <c r="B257" s="4">
        <v>170804130328</v>
      </c>
      <c r="C257" s="5">
        <v>37.777777777777779</v>
      </c>
      <c r="D257" s="5"/>
      <c r="E257" s="5">
        <v>35.454545454545453</v>
      </c>
      <c r="F257" s="5"/>
    </row>
    <row r="258" spans="2:6" x14ac:dyDescent="0.25">
      <c r="B258" s="4">
        <v>170804130329</v>
      </c>
      <c r="C258" s="5">
        <v>42.222222222222221</v>
      </c>
      <c r="D258" s="5"/>
      <c r="E258" s="5">
        <v>33.636363636363633</v>
      </c>
      <c r="F258" s="5"/>
    </row>
    <row r="259" spans="2:6" x14ac:dyDescent="0.25">
      <c r="B259" s="4">
        <v>170804130330</v>
      </c>
      <c r="C259" s="5">
        <v>37.777777777777779</v>
      </c>
      <c r="D259" s="5"/>
      <c r="E259" s="5">
        <v>36.363636363636367</v>
      </c>
      <c r="F259" s="5"/>
    </row>
    <row r="260" spans="2:6" x14ac:dyDescent="0.25">
      <c r="B260" s="4">
        <v>170804130331</v>
      </c>
      <c r="C260" s="5">
        <v>41.111111111111114</v>
      </c>
      <c r="D260" s="5"/>
      <c r="E260" s="5">
        <v>40.909090909090907</v>
      </c>
      <c r="F260" s="5"/>
    </row>
    <row r="261" spans="2:6" x14ac:dyDescent="0.25">
      <c r="B261" s="4">
        <v>170804130332</v>
      </c>
      <c r="C261" s="5">
        <v>33.333333333333336</v>
      </c>
      <c r="D261" s="5"/>
      <c r="E261" s="5">
        <v>25.454545454545453</v>
      </c>
      <c r="F261" s="5"/>
    </row>
    <row r="262" spans="2:6" x14ac:dyDescent="0.25">
      <c r="B262" s="4">
        <v>170804130333</v>
      </c>
      <c r="C262" s="5">
        <v>38.888888888888886</v>
      </c>
      <c r="D262" s="5"/>
      <c r="E262" s="5">
        <v>37.272727272727273</v>
      </c>
      <c r="F262" s="5"/>
    </row>
    <row r="263" spans="2:6" x14ac:dyDescent="0.25">
      <c r="B263" s="4">
        <v>170804130334</v>
      </c>
      <c r="C263" s="5">
        <v>42.222222222222221</v>
      </c>
      <c r="D263" s="5"/>
      <c r="E263" s="5">
        <v>44.545454545454547</v>
      </c>
      <c r="F263" s="5"/>
    </row>
    <row r="264" spans="2:6" x14ac:dyDescent="0.25">
      <c r="B264" s="4">
        <v>170804130336</v>
      </c>
      <c r="C264" s="5">
        <v>36.666666666666664</v>
      </c>
      <c r="D264" s="5"/>
      <c r="E264" s="5">
        <v>39.090909090909093</v>
      </c>
      <c r="F264" s="5"/>
    </row>
    <row r="265" spans="2:6" x14ac:dyDescent="0.25">
      <c r="B265" s="4">
        <v>170804130337</v>
      </c>
      <c r="C265" s="5">
        <v>33.333333333333336</v>
      </c>
      <c r="D265" s="5"/>
      <c r="E265" s="5">
        <v>36.363636363636367</v>
      </c>
      <c r="F265" s="5"/>
    </row>
    <row r="266" spans="2:6" x14ac:dyDescent="0.25">
      <c r="B266" s="4">
        <v>170804130338</v>
      </c>
      <c r="C266" s="5">
        <v>33.333333333333336</v>
      </c>
      <c r="D266" s="5"/>
      <c r="E266" s="5">
        <v>37.272727272727273</v>
      </c>
      <c r="F266" s="5"/>
    </row>
    <row r="267" spans="2:6" x14ac:dyDescent="0.25">
      <c r="B267" s="4">
        <v>170804130339</v>
      </c>
      <c r="C267" s="5">
        <v>37.777777777777779</v>
      </c>
      <c r="D267" s="5"/>
      <c r="E267" s="5">
        <v>37.272727272727273</v>
      </c>
      <c r="F267" s="5"/>
    </row>
    <row r="268" spans="2:6" x14ac:dyDescent="0.25">
      <c r="B268" s="4">
        <v>170804130340</v>
      </c>
      <c r="C268" s="5">
        <v>41.111111111111114</v>
      </c>
      <c r="D268" s="5"/>
      <c r="E268" s="5">
        <v>40.909090909090907</v>
      </c>
      <c r="F268" s="5"/>
    </row>
    <row r="269" spans="2:6" x14ac:dyDescent="0.25">
      <c r="B269" s="4">
        <v>170804130341</v>
      </c>
      <c r="C269" s="5">
        <v>42.222222222222221</v>
      </c>
      <c r="D269" s="5"/>
      <c r="E269" s="5">
        <v>43.636363636363633</v>
      </c>
      <c r="F269" s="5"/>
    </row>
    <row r="270" spans="2:6" x14ac:dyDescent="0.25">
      <c r="B270" s="4">
        <v>170804130342</v>
      </c>
      <c r="C270" s="5">
        <v>40</v>
      </c>
      <c r="D270" s="5"/>
      <c r="E270" s="5">
        <v>36.363636363636367</v>
      </c>
      <c r="F270" s="5"/>
    </row>
    <row r="271" spans="2:6" x14ac:dyDescent="0.25">
      <c r="B271" s="4">
        <v>170804130343</v>
      </c>
      <c r="C271" s="5">
        <v>40</v>
      </c>
      <c r="D271" s="5"/>
      <c r="E271" s="5">
        <v>40</v>
      </c>
      <c r="F271" s="5"/>
    </row>
    <row r="272" spans="2:6" x14ac:dyDescent="0.25">
      <c r="B272" s="4">
        <v>170804130344</v>
      </c>
      <c r="C272" s="5">
        <v>36.666666666666664</v>
      </c>
      <c r="D272" s="5"/>
      <c r="E272" s="5">
        <v>30.90909090909091</v>
      </c>
      <c r="F272" s="5"/>
    </row>
    <row r="273" spans="2:6" x14ac:dyDescent="0.25">
      <c r="B273" s="4">
        <v>170804130345</v>
      </c>
      <c r="C273" s="5">
        <v>36.666666666666664</v>
      </c>
      <c r="D273" s="5"/>
      <c r="E273" s="5">
        <v>27.272727272727273</v>
      </c>
      <c r="F273" s="5"/>
    </row>
    <row r="274" spans="2:6" x14ac:dyDescent="0.25">
      <c r="B274" s="4">
        <v>170804130346</v>
      </c>
      <c r="C274" s="5">
        <v>38.888888888888886</v>
      </c>
      <c r="D274" s="5"/>
      <c r="E274" s="5">
        <v>36.363636363636367</v>
      </c>
      <c r="F274" s="5"/>
    </row>
    <row r="275" spans="2:6" x14ac:dyDescent="0.25">
      <c r="B275" s="4">
        <v>170804130347</v>
      </c>
      <c r="C275" s="5">
        <v>37.777777777777779</v>
      </c>
      <c r="D275" s="5"/>
      <c r="E275" s="5">
        <v>40</v>
      </c>
      <c r="F275" s="5"/>
    </row>
    <row r="276" spans="2:6" x14ac:dyDescent="0.25">
      <c r="B276" s="4">
        <v>170804130348</v>
      </c>
      <c r="C276" s="5">
        <v>36.666666666666664</v>
      </c>
      <c r="D276" s="5"/>
      <c r="E276" s="5">
        <v>37.272727272727273</v>
      </c>
      <c r="F276" s="5"/>
    </row>
    <row r="277" spans="2:6" x14ac:dyDescent="0.25">
      <c r="B277" s="4">
        <v>170804130349</v>
      </c>
      <c r="C277" s="5">
        <v>46.666666666666664</v>
      </c>
      <c r="D277" s="5"/>
      <c r="E277" s="5">
        <v>40.909090909090907</v>
      </c>
      <c r="F277" s="5"/>
    </row>
    <row r="278" spans="2:6" x14ac:dyDescent="0.25">
      <c r="B278" s="4">
        <v>170804130350</v>
      </c>
      <c r="C278" s="5">
        <v>40</v>
      </c>
      <c r="D278" s="5"/>
      <c r="E278" s="5">
        <v>34.545454545454547</v>
      </c>
      <c r="F278" s="5"/>
    </row>
    <row r="279" spans="2:6" x14ac:dyDescent="0.25">
      <c r="B279" s="4">
        <v>170804130351</v>
      </c>
      <c r="C279" s="5">
        <v>46.666666666666664</v>
      </c>
      <c r="D279" s="5"/>
      <c r="E279" s="5">
        <v>38.18181818181818</v>
      </c>
      <c r="F279" s="5"/>
    </row>
    <row r="280" spans="2:6" x14ac:dyDescent="0.25">
      <c r="B280" s="4">
        <v>170804130353</v>
      </c>
      <c r="C280" s="5">
        <v>34.444444444444443</v>
      </c>
      <c r="D280" s="5"/>
      <c r="E280" s="5">
        <v>37.272727272727273</v>
      </c>
      <c r="F280" s="5"/>
    </row>
    <row r="281" spans="2:6" x14ac:dyDescent="0.25">
      <c r="B281" s="4">
        <v>170804130354</v>
      </c>
      <c r="C281" s="5">
        <v>32.222222222222221</v>
      </c>
      <c r="D281" s="5"/>
      <c r="E281" s="5">
        <v>38.18181818181818</v>
      </c>
      <c r="F281" s="5"/>
    </row>
    <row r="282" spans="2:6" x14ac:dyDescent="0.25">
      <c r="B282" s="4">
        <v>170804130356</v>
      </c>
      <c r="C282" s="5">
        <v>44.444444444444443</v>
      </c>
      <c r="D282" s="5"/>
      <c r="E282" s="5">
        <v>41.81818181818182</v>
      </c>
      <c r="F282" s="5"/>
    </row>
    <row r="283" spans="2:6" x14ac:dyDescent="0.25">
      <c r="B283" s="4">
        <v>170804130357</v>
      </c>
      <c r="C283" s="5">
        <v>37.777777777777779</v>
      </c>
      <c r="D283" s="5"/>
      <c r="E283" s="5">
        <v>40.909090909090907</v>
      </c>
      <c r="F283" s="5"/>
    </row>
    <row r="284" spans="2:6" x14ac:dyDescent="0.25">
      <c r="B284" s="4">
        <v>170804130358</v>
      </c>
      <c r="C284" s="5">
        <v>36.666666666666664</v>
      </c>
      <c r="D284" s="5"/>
      <c r="E284" s="5">
        <v>39.090909090909093</v>
      </c>
      <c r="F284" s="5"/>
    </row>
    <row r="285" spans="2:6" x14ac:dyDescent="0.25">
      <c r="B285" s="4">
        <v>170804130359</v>
      </c>
      <c r="C285" s="5">
        <v>37.777777777777779</v>
      </c>
      <c r="D285" s="5"/>
      <c r="E285" s="5">
        <v>40</v>
      </c>
      <c r="F285" s="5"/>
    </row>
    <row r="286" spans="2:6" x14ac:dyDescent="0.25">
      <c r="B286" s="4">
        <v>170804130360</v>
      </c>
      <c r="C286" s="5">
        <v>45.555555555555557</v>
      </c>
      <c r="D286" s="5"/>
      <c r="E286" s="5">
        <v>43.636363636363633</v>
      </c>
      <c r="F286" s="5"/>
    </row>
    <row r="287" spans="2:6" x14ac:dyDescent="0.25">
      <c r="B287" s="4">
        <v>170804130361</v>
      </c>
      <c r="C287" s="5">
        <v>37.777777777777779</v>
      </c>
      <c r="D287" s="5"/>
      <c r="E287" s="5">
        <v>34.545454545454547</v>
      </c>
      <c r="F287" s="5"/>
    </row>
    <row r="288" spans="2:6" x14ac:dyDescent="0.25">
      <c r="B288" s="4">
        <v>170804130362</v>
      </c>
      <c r="C288" s="5">
        <v>45.555555555555557</v>
      </c>
      <c r="D288" s="5"/>
      <c r="E288" s="5">
        <v>43.636363636363633</v>
      </c>
      <c r="F288" s="5"/>
    </row>
    <row r="289" spans="2:6" x14ac:dyDescent="0.25">
      <c r="B289" s="4">
        <v>170804130363</v>
      </c>
      <c r="C289" s="5">
        <v>42.222222222222221</v>
      </c>
      <c r="D289" s="5"/>
      <c r="E289" s="5">
        <v>40.909090909090907</v>
      </c>
      <c r="F289" s="5"/>
    </row>
    <row r="290" spans="2:6" x14ac:dyDescent="0.25">
      <c r="B290" s="4">
        <v>170804130364</v>
      </c>
      <c r="C290" s="5">
        <v>37.777777777777779</v>
      </c>
      <c r="D290" s="5"/>
      <c r="E290" s="5">
        <v>40</v>
      </c>
      <c r="F290" s="5"/>
    </row>
    <row r="291" spans="2:6" x14ac:dyDescent="0.25">
      <c r="B291" s="4">
        <v>170804130365</v>
      </c>
      <c r="C291" s="5">
        <v>42.222222222222221</v>
      </c>
      <c r="D291" s="5"/>
      <c r="E291" s="5">
        <v>38.18181818181818</v>
      </c>
      <c r="F291" s="5"/>
    </row>
  </sheetData>
  <mergeCells count="16">
    <mergeCell ref="A1:F1"/>
    <mergeCell ref="G1:M1"/>
    <mergeCell ref="A2:F2"/>
    <mergeCell ref="A3:F3"/>
    <mergeCell ref="O3:W7"/>
    <mergeCell ref="A4:F4"/>
    <mergeCell ref="A5:F5"/>
    <mergeCell ref="G16:I16"/>
    <mergeCell ref="H17:I17"/>
    <mergeCell ref="H18:I18"/>
    <mergeCell ref="G9:J9"/>
    <mergeCell ref="G10:J10"/>
    <mergeCell ref="G11:J11"/>
    <mergeCell ref="G12:J12"/>
    <mergeCell ref="G13:J13"/>
    <mergeCell ref="G14:J1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93F2-DF14-413C-A735-BAAB277773A7}">
  <dimension ref="A1:Y323"/>
  <sheetViews>
    <sheetView workbookViewId="0">
      <selection activeCell="F12" activeCellId="1" sqref="D12 F12"/>
    </sheetView>
  </sheetViews>
  <sheetFormatPr defaultRowHeight="15" x14ac:dyDescent="0.25"/>
  <cols>
    <col min="2" max="2" width="17.7109375" customWidth="1"/>
    <col min="3" max="3" width="12" customWidth="1"/>
    <col min="6" max="6" width="42" customWidth="1"/>
    <col min="7" max="7" width="43.28515625" customWidth="1"/>
    <col min="258" max="258" width="17.7109375" customWidth="1"/>
    <col min="259" max="259" width="12" customWidth="1"/>
    <col min="262" max="262" width="42" customWidth="1"/>
    <col min="263" max="263" width="43.28515625" customWidth="1"/>
    <col min="514" max="514" width="17.7109375" customWidth="1"/>
    <col min="515" max="515" width="12" customWidth="1"/>
    <col min="518" max="518" width="42" customWidth="1"/>
    <col min="519" max="519" width="43.28515625" customWidth="1"/>
    <col min="770" max="770" width="17.7109375" customWidth="1"/>
    <col min="771" max="771" width="12" customWidth="1"/>
    <col min="774" max="774" width="42" customWidth="1"/>
    <col min="775" max="775" width="43.28515625" customWidth="1"/>
    <col min="1026" max="1026" width="17.7109375" customWidth="1"/>
    <col min="1027" max="1027" width="12" customWidth="1"/>
    <col min="1030" max="1030" width="42" customWidth="1"/>
    <col min="1031" max="1031" width="43.28515625" customWidth="1"/>
    <col min="1282" max="1282" width="17.7109375" customWidth="1"/>
    <col min="1283" max="1283" width="12" customWidth="1"/>
    <col min="1286" max="1286" width="42" customWidth="1"/>
    <col min="1287" max="1287" width="43.28515625" customWidth="1"/>
    <col min="1538" max="1538" width="17.7109375" customWidth="1"/>
    <col min="1539" max="1539" width="12" customWidth="1"/>
    <col min="1542" max="1542" width="42" customWidth="1"/>
    <col min="1543" max="1543" width="43.28515625" customWidth="1"/>
    <col min="1794" max="1794" width="17.7109375" customWidth="1"/>
    <col min="1795" max="1795" width="12" customWidth="1"/>
    <col min="1798" max="1798" width="42" customWidth="1"/>
    <col min="1799" max="1799" width="43.28515625" customWidth="1"/>
    <col min="2050" max="2050" width="17.7109375" customWidth="1"/>
    <col min="2051" max="2051" width="12" customWidth="1"/>
    <col min="2054" max="2054" width="42" customWidth="1"/>
    <col min="2055" max="2055" width="43.28515625" customWidth="1"/>
    <col min="2306" max="2306" width="17.7109375" customWidth="1"/>
    <col min="2307" max="2307" width="12" customWidth="1"/>
    <col min="2310" max="2310" width="42" customWidth="1"/>
    <col min="2311" max="2311" width="43.28515625" customWidth="1"/>
    <col min="2562" max="2562" width="17.7109375" customWidth="1"/>
    <col min="2563" max="2563" width="12" customWidth="1"/>
    <col min="2566" max="2566" width="42" customWidth="1"/>
    <col min="2567" max="2567" width="43.28515625" customWidth="1"/>
    <col min="2818" max="2818" width="17.7109375" customWidth="1"/>
    <col min="2819" max="2819" width="12" customWidth="1"/>
    <col min="2822" max="2822" width="42" customWidth="1"/>
    <col min="2823" max="2823" width="43.28515625" customWidth="1"/>
    <col min="3074" max="3074" width="17.7109375" customWidth="1"/>
    <col min="3075" max="3075" width="12" customWidth="1"/>
    <col min="3078" max="3078" width="42" customWidth="1"/>
    <col min="3079" max="3079" width="43.28515625" customWidth="1"/>
    <col min="3330" max="3330" width="17.7109375" customWidth="1"/>
    <col min="3331" max="3331" width="12" customWidth="1"/>
    <col min="3334" max="3334" width="42" customWidth="1"/>
    <col min="3335" max="3335" width="43.28515625" customWidth="1"/>
    <col min="3586" max="3586" width="17.7109375" customWidth="1"/>
    <col min="3587" max="3587" width="12" customWidth="1"/>
    <col min="3590" max="3590" width="42" customWidth="1"/>
    <col min="3591" max="3591" width="43.28515625" customWidth="1"/>
    <col min="3842" max="3842" width="17.7109375" customWidth="1"/>
    <col min="3843" max="3843" width="12" customWidth="1"/>
    <col min="3846" max="3846" width="42" customWidth="1"/>
    <col min="3847" max="3847" width="43.28515625" customWidth="1"/>
    <col min="4098" max="4098" width="17.7109375" customWidth="1"/>
    <col min="4099" max="4099" width="12" customWidth="1"/>
    <col min="4102" max="4102" width="42" customWidth="1"/>
    <col min="4103" max="4103" width="43.28515625" customWidth="1"/>
    <col min="4354" max="4354" width="17.7109375" customWidth="1"/>
    <col min="4355" max="4355" width="12" customWidth="1"/>
    <col min="4358" max="4358" width="42" customWidth="1"/>
    <col min="4359" max="4359" width="43.28515625" customWidth="1"/>
    <col min="4610" max="4610" width="17.7109375" customWidth="1"/>
    <col min="4611" max="4611" width="12" customWidth="1"/>
    <col min="4614" max="4614" width="42" customWidth="1"/>
    <col min="4615" max="4615" width="43.28515625" customWidth="1"/>
    <col min="4866" max="4866" width="17.7109375" customWidth="1"/>
    <col min="4867" max="4867" width="12" customWidth="1"/>
    <col min="4870" max="4870" width="42" customWidth="1"/>
    <col min="4871" max="4871" width="43.28515625" customWidth="1"/>
    <col min="5122" max="5122" width="17.7109375" customWidth="1"/>
    <col min="5123" max="5123" width="12" customWidth="1"/>
    <col min="5126" max="5126" width="42" customWidth="1"/>
    <col min="5127" max="5127" width="43.28515625" customWidth="1"/>
    <col min="5378" max="5378" width="17.7109375" customWidth="1"/>
    <col min="5379" max="5379" width="12" customWidth="1"/>
    <col min="5382" max="5382" width="42" customWidth="1"/>
    <col min="5383" max="5383" width="43.28515625" customWidth="1"/>
    <col min="5634" max="5634" width="17.7109375" customWidth="1"/>
    <col min="5635" max="5635" width="12" customWidth="1"/>
    <col min="5638" max="5638" width="42" customWidth="1"/>
    <col min="5639" max="5639" width="43.28515625" customWidth="1"/>
    <col min="5890" max="5890" width="17.7109375" customWidth="1"/>
    <col min="5891" max="5891" width="12" customWidth="1"/>
    <col min="5894" max="5894" width="42" customWidth="1"/>
    <col min="5895" max="5895" width="43.28515625" customWidth="1"/>
    <col min="6146" max="6146" width="17.7109375" customWidth="1"/>
    <col min="6147" max="6147" width="12" customWidth="1"/>
    <col min="6150" max="6150" width="42" customWidth="1"/>
    <col min="6151" max="6151" width="43.28515625" customWidth="1"/>
    <col min="6402" max="6402" width="17.7109375" customWidth="1"/>
    <col min="6403" max="6403" width="12" customWidth="1"/>
    <col min="6406" max="6406" width="42" customWidth="1"/>
    <col min="6407" max="6407" width="43.28515625" customWidth="1"/>
    <col min="6658" max="6658" width="17.7109375" customWidth="1"/>
    <col min="6659" max="6659" width="12" customWidth="1"/>
    <col min="6662" max="6662" width="42" customWidth="1"/>
    <col min="6663" max="6663" width="43.28515625" customWidth="1"/>
    <col min="6914" max="6914" width="17.7109375" customWidth="1"/>
    <col min="6915" max="6915" width="12" customWidth="1"/>
    <col min="6918" max="6918" width="42" customWidth="1"/>
    <col min="6919" max="6919" width="43.28515625" customWidth="1"/>
    <col min="7170" max="7170" width="17.7109375" customWidth="1"/>
    <col min="7171" max="7171" width="12" customWidth="1"/>
    <col min="7174" max="7174" width="42" customWidth="1"/>
    <col min="7175" max="7175" width="43.28515625" customWidth="1"/>
    <col min="7426" max="7426" width="17.7109375" customWidth="1"/>
    <col min="7427" max="7427" width="12" customWidth="1"/>
    <col min="7430" max="7430" width="42" customWidth="1"/>
    <col min="7431" max="7431" width="43.28515625" customWidth="1"/>
    <col min="7682" max="7682" width="17.7109375" customWidth="1"/>
    <col min="7683" max="7683" width="12" customWidth="1"/>
    <col min="7686" max="7686" width="42" customWidth="1"/>
    <col min="7687" max="7687" width="43.28515625" customWidth="1"/>
    <col min="7938" max="7938" width="17.7109375" customWidth="1"/>
    <col min="7939" max="7939" width="12" customWidth="1"/>
    <col min="7942" max="7942" width="42" customWidth="1"/>
    <col min="7943" max="7943" width="43.28515625" customWidth="1"/>
    <col min="8194" max="8194" width="17.7109375" customWidth="1"/>
    <col min="8195" max="8195" width="12" customWidth="1"/>
    <col min="8198" max="8198" width="42" customWidth="1"/>
    <col min="8199" max="8199" width="43.28515625" customWidth="1"/>
    <col min="8450" max="8450" width="17.7109375" customWidth="1"/>
    <col min="8451" max="8451" width="12" customWidth="1"/>
    <col min="8454" max="8454" width="42" customWidth="1"/>
    <col min="8455" max="8455" width="43.28515625" customWidth="1"/>
    <col min="8706" max="8706" width="17.7109375" customWidth="1"/>
    <col min="8707" max="8707" width="12" customWidth="1"/>
    <col min="8710" max="8710" width="42" customWidth="1"/>
    <col min="8711" max="8711" width="43.28515625" customWidth="1"/>
    <col min="8962" max="8962" width="17.7109375" customWidth="1"/>
    <col min="8963" max="8963" width="12" customWidth="1"/>
    <col min="8966" max="8966" width="42" customWidth="1"/>
    <col min="8967" max="8967" width="43.28515625" customWidth="1"/>
    <col min="9218" max="9218" width="17.7109375" customWidth="1"/>
    <col min="9219" max="9219" width="12" customWidth="1"/>
    <col min="9222" max="9222" width="42" customWidth="1"/>
    <col min="9223" max="9223" width="43.28515625" customWidth="1"/>
    <col min="9474" max="9474" width="17.7109375" customWidth="1"/>
    <col min="9475" max="9475" width="12" customWidth="1"/>
    <col min="9478" max="9478" width="42" customWidth="1"/>
    <col min="9479" max="9479" width="43.28515625" customWidth="1"/>
    <col min="9730" max="9730" width="17.7109375" customWidth="1"/>
    <col min="9731" max="9731" width="12" customWidth="1"/>
    <col min="9734" max="9734" width="42" customWidth="1"/>
    <col min="9735" max="9735" width="43.28515625" customWidth="1"/>
    <col min="9986" max="9986" width="17.7109375" customWidth="1"/>
    <col min="9987" max="9987" width="12" customWidth="1"/>
    <col min="9990" max="9990" width="42" customWidth="1"/>
    <col min="9991" max="9991" width="43.28515625" customWidth="1"/>
    <col min="10242" max="10242" width="17.7109375" customWidth="1"/>
    <col min="10243" max="10243" width="12" customWidth="1"/>
    <col min="10246" max="10246" width="42" customWidth="1"/>
    <col min="10247" max="10247" width="43.28515625" customWidth="1"/>
    <col min="10498" max="10498" width="17.7109375" customWidth="1"/>
    <col min="10499" max="10499" width="12" customWidth="1"/>
    <col min="10502" max="10502" width="42" customWidth="1"/>
    <col min="10503" max="10503" width="43.28515625" customWidth="1"/>
    <col min="10754" max="10754" width="17.7109375" customWidth="1"/>
    <col min="10755" max="10755" width="12" customWidth="1"/>
    <col min="10758" max="10758" width="42" customWidth="1"/>
    <col min="10759" max="10759" width="43.28515625" customWidth="1"/>
    <col min="11010" max="11010" width="17.7109375" customWidth="1"/>
    <col min="11011" max="11011" width="12" customWidth="1"/>
    <col min="11014" max="11014" width="42" customWidth="1"/>
    <col min="11015" max="11015" width="43.28515625" customWidth="1"/>
    <col min="11266" max="11266" width="17.7109375" customWidth="1"/>
    <col min="11267" max="11267" width="12" customWidth="1"/>
    <col min="11270" max="11270" width="42" customWidth="1"/>
    <col min="11271" max="11271" width="43.28515625" customWidth="1"/>
    <col min="11522" max="11522" width="17.7109375" customWidth="1"/>
    <col min="11523" max="11523" width="12" customWidth="1"/>
    <col min="11526" max="11526" width="42" customWidth="1"/>
    <col min="11527" max="11527" width="43.28515625" customWidth="1"/>
    <col min="11778" max="11778" width="17.7109375" customWidth="1"/>
    <col min="11779" max="11779" width="12" customWidth="1"/>
    <col min="11782" max="11782" width="42" customWidth="1"/>
    <col min="11783" max="11783" width="43.28515625" customWidth="1"/>
    <col min="12034" max="12034" width="17.7109375" customWidth="1"/>
    <col min="12035" max="12035" width="12" customWidth="1"/>
    <col min="12038" max="12038" width="42" customWidth="1"/>
    <col min="12039" max="12039" width="43.28515625" customWidth="1"/>
    <col min="12290" max="12290" width="17.7109375" customWidth="1"/>
    <col min="12291" max="12291" width="12" customWidth="1"/>
    <col min="12294" max="12294" width="42" customWidth="1"/>
    <col min="12295" max="12295" width="43.28515625" customWidth="1"/>
    <col min="12546" max="12546" width="17.7109375" customWidth="1"/>
    <col min="12547" max="12547" width="12" customWidth="1"/>
    <col min="12550" max="12550" width="42" customWidth="1"/>
    <col min="12551" max="12551" width="43.28515625" customWidth="1"/>
    <col min="12802" max="12802" width="17.7109375" customWidth="1"/>
    <col min="12803" max="12803" width="12" customWidth="1"/>
    <col min="12806" max="12806" width="42" customWidth="1"/>
    <col min="12807" max="12807" width="43.28515625" customWidth="1"/>
    <col min="13058" max="13058" width="17.7109375" customWidth="1"/>
    <col min="13059" max="13059" width="12" customWidth="1"/>
    <col min="13062" max="13062" width="42" customWidth="1"/>
    <col min="13063" max="13063" width="43.28515625" customWidth="1"/>
    <col min="13314" max="13314" width="17.7109375" customWidth="1"/>
    <col min="13315" max="13315" width="12" customWidth="1"/>
    <col min="13318" max="13318" width="42" customWidth="1"/>
    <col min="13319" max="13319" width="43.28515625" customWidth="1"/>
    <col min="13570" max="13570" width="17.7109375" customWidth="1"/>
    <col min="13571" max="13571" width="12" customWidth="1"/>
    <col min="13574" max="13574" width="42" customWidth="1"/>
    <col min="13575" max="13575" width="43.28515625" customWidth="1"/>
    <col min="13826" max="13826" width="17.7109375" customWidth="1"/>
    <col min="13827" max="13827" width="12" customWidth="1"/>
    <col min="13830" max="13830" width="42" customWidth="1"/>
    <col min="13831" max="13831" width="43.28515625" customWidth="1"/>
    <col min="14082" max="14082" width="17.7109375" customWidth="1"/>
    <col min="14083" max="14083" width="12" customWidth="1"/>
    <col min="14086" max="14086" width="42" customWidth="1"/>
    <col min="14087" max="14087" width="43.28515625" customWidth="1"/>
    <col min="14338" max="14338" width="17.7109375" customWidth="1"/>
    <col min="14339" max="14339" width="12" customWidth="1"/>
    <col min="14342" max="14342" width="42" customWidth="1"/>
    <col min="14343" max="14343" width="43.28515625" customWidth="1"/>
    <col min="14594" max="14594" width="17.7109375" customWidth="1"/>
    <col min="14595" max="14595" width="12" customWidth="1"/>
    <col min="14598" max="14598" width="42" customWidth="1"/>
    <col min="14599" max="14599" width="43.28515625" customWidth="1"/>
    <col min="14850" max="14850" width="17.7109375" customWidth="1"/>
    <col min="14851" max="14851" width="12" customWidth="1"/>
    <col min="14854" max="14854" width="42" customWidth="1"/>
    <col min="14855" max="14855" width="43.28515625" customWidth="1"/>
    <col min="15106" max="15106" width="17.7109375" customWidth="1"/>
    <col min="15107" max="15107" width="12" customWidth="1"/>
    <col min="15110" max="15110" width="42" customWidth="1"/>
    <col min="15111" max="15111" width="43.28515625" customWidth="1"/>
    <col min="15362" max="15362" width="17.7109375" customWidth="1"/>
    <col min="15363" max="15363" width="12" customWidth="1"/>
    <col min="15366" max="15366" width="42" customWidth="1"/>
    <col min="15367" max="15367" width="43.28515625" customWidth="1"/>
    <col min="15618" max="15618" width="17.7109375" customWidth="1"/>
    <col min="15619" max="15619" width="12" customWidth="1"/>
    <col min="15622" max="15622" width="42" customWidth="1"/>
    <col min="15623" max="15623" width="43.28515625" customWidth="1"/>
    <col min="15874" max="15874" width="17.7109375" customWidth="1"/>
    <col min="15875" max="15875" width="12" customWidth="1"/>
    <col min="15878" max="15878" width="42" customWidth="1"/>
    <col min="15879" max="15879" width="43.28515625" customWidth="1"/>
    <col min="16130" max="16130" width="17.7109375" customWidth="1"/>
    <col min="16131" max="16131" width="12" customWidth="1"/>
    <col min="16134" max="16134" width="42" customWidth="1"/>
    <col min="16135" max="16135" width="43.28515625" customWidth="1"/>
  </cols>
  <sheetData>
    <row r="1" spans="1:25" x14ac:dyDescent="0.25">
      <c r="A1" s="170" t="s">
        <v>52</v>
      </c>
      <c r="B1" s="170"/>
      <c r="C1" s="170"/>
      <c r="D1" s="170"/>
      <c r="E1" s="170"/>
      <c r="F1" s="170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7"/>
    </row>
    <row r="2" spans="1:25" x14ac:dyDescent="0.25">
      <c r="A2" s="170" t="s">
        <v>51</v>
      </c>
      <c r="B2" s="170"/>
      <c r="C2" s="170"/>
      <c r="D2" s="170"/>
      <c r="E2" s="170"/>
      <c r="F2" s="170"/>
      <c r="G2" s="45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7"/>
      <c r="Y2" s="7"/>
    </row>
    <row r="3" spans="1:25" ht="75" x14ac:dyDescent="0.25">
      <c r="A3" s="170" t="s">
        <v>62</v>
      </c>
      <c r="B3" s="170"/>
      <c r="C3" s="170"/>
      <c r="D3" s="170"/>
      <c r="E3" s="170"/>
      <c r="F3" s="170"/>
      <c r="G3" s="45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  <c r="X3" s="7"/>
      <c r="Y3" s="7"/>
    </row>
    <row r="4" spans="1:25" ht="21" x14ac:dyDescent="0.25">
      <c r="A4" s="166" t="s">
        <v>63</v>
      </c>
      <c r="B4" s="167"/>
      <c r="C4" s="167"/>
      <c r="D4" s="167"/>
      <c r="E4" s="167"/>
      <c r="F4" s="168"/>
      <c r="G4" s="45" t="s">
        <v>41</v>
      </c>
      <c r="H4" s="17"/>
      <c r="I4" s="15"/>
      <c r="J4" s="1"/>
      <c r="K4" s="42" t="s">
        <v>40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  <c r="X4" s="7"/>
      <c r="Y4" s="7"/>
    </row>
    <row r="5" spans="1:25" ht="21" x14ac:dyDescent="0.25">
      <c r="A5" s="170" t="s">
        <v>64</v>
      </c>
      <c r="B5" s="170"/>
      <c r="C5" s="170"/>
      <c r="D5" s="170"/>
      <c r="E5" s="170"/>
      <c r="F5" s="170"/>
      <c r="G5" s="45" t="s">
        <v>38</v>
      </c>
      <c r="H5" s="40">
        <f>D12</f>
        <v>94.661921708185048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  <c r="X5" s="7"/>
      <c r="Y5" s="7"/>
    </row>
    <row r="6" spans="1:25" ht="21" x14ac:dyDescent="0.25">
      <c r="A6" s="2"/>
      <c r="B6" s="5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6">
        <f>F12</f>
        <v>41.281138790035584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  <c r="X6" s="7"/>
      <c r="Y6" s="7"/>
    </row>
    <row r="7" spans="1:25" ht="21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67.971530249110316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  <c r="U7" s="171"/>
      <c r="V7" s="171"/>
      <c r="W7" s="171"/>
      <c r="X7" s="7"/>
      <c r="Y7" s="7"/>
    </row>
    <row r="8" spans="1:25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6"/>
      <c r="Y8" s="56"/>
    </row>
    <row r="9" spans="1:25" ht="15.75" x14ac:dyDescent="0.25">
      <c r="A9" s="2"/>
      <c r="B9" s="25" t="s">
        <v>21</v>
      </c>
      <c r="C9" s="23" t="s">
        <v>65</v>
      </c>
      <c r="D9" s="23"/>
      <c r="E9" s="23" t="s">
        <v>65</v>
      </c>
      <c r="F9" s="23"/>
      <c r="G9" s="176"/>
      <c r="H9" s="177"/>
      <c r="I9" s="177"/>
      <c r="J9" s="178"/>
      <c r="K9" s="57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82" t="s">
        <v>5</v>
      </c>
      <c r="H10" s="183"/>
      <c r="I10" s="183"/>
      <c r="J10" s="184"/>
      <c r="K10" s="45">
        <v>2</v>
      </c>
      <c r="L10" s="26">
        <v>3</v>
      </c>
      <c r="M10" s="17">
        <v>3</v>
      </c>
      <c r="N10" s="17">
        <v>3</v>
      </c>
      <c r="O10" s="17">
        <v>2</v>
      </c>
      <c r="P10" s="17">
        <v>2</v>
      </c>
      <c r="Q10" s="17">
        <v>3</v>
      </c>
      <c r="R10" s="17">
        <v>2</v>
      </c>
      <c r="S10" s="17">
        <v>1</v>
      </c>
      <c r="T10" s="17">
        <v>2</v>
      </c>
      <c r="U10" s="17">
        <v>3</v>
      </c>
      <c r="V10" s="17">
        <v>1</v>
      </c>
      <c r="W10" s="17">
        <v>3</v>
      </c>
      <c r="X10" s="15"/>
      <c r="Y10" s="15"/>
    </row>
    <row r="11" spans="1:25" ht="15.75" x14ac:dyDescent="0.25">
      <c r="A11" s="2"/>
      <c r="B11" s="4">
        <v>170804130001</v>
      </c>
      <c r="C11" s="3">
        <v>38.888888888888886</v>
      </c>
      <c r="D11" s="3">
        <f>COUNTIF(C11:C291,"&gt;="&amp;D10)</f>
        <v>230</v>
      </c>
      <c r="E11" s="3">
        <v>25.454545454545453</v>
      </c>
      <c r="F11" s="3">
        <f>COUNTIF(E11:E291,"&gt;="&amp;F10)</f>
        <v>116</v>
      </c>
      <c r="G11" s="182" t="s">
        <v>4</v>
      </c>
      <c r="H11" s="183"/>
      <c r="I11" s="183"/>
      <c r="J11" s="184"/>
      <c r="K11" s="58">
        <v>3</v>
      </c>
      <c r="L11" s="16">
        <v>1</v>
      </c>
      <c r="M11" s="17">
        <v>2</v>
      </c>
      <c r="N11" s="17">
        <v>2</v>
      </c>
      <c r="O11" s="17">
        <v>1</v>
      </c>
      <c r="P11" s="17">
        <v>3</v>
      </c>
      <c r="Q11" s="17">
        <v>3</v>
      </c>
      <c r="R11" s="17"/>
      <c r="S11" s="17">
        <v>3</v>
      </c>
      <c r="T11" s="17">
        <v>3</v>
      </c>
      <c r="U11" s="17">
        <v>2</v>
      </c>
      <c r="V11" s="17">
        <v>2</v>
      </c>
      <c r="W11" s="17">
        <v>2</v>
      </c>
      <c r="X11" s="15"/>
      <c r="Y11" s="15"/>
    </row>
    <row r="12" spans="1:25" ht="15.75" x14ac:dyDescent="0.25">
      <c r="A12" s="2"/>
      <c r="B12" s="4">
        <v>170804130004</v>
      </c>
      <c r="C12" s="3">
        <v>42.222222222222221</v>
      </c>
      <c r="D12" s="19">
        <f>(266/281)*100</f>
        <v>94.661921708185048</v>
      </c>
      <c r="E12" s="3">
        <v>36.363636363636367</v>
      </c>
      <c r="F12" s="19">
        <f>(116/281)*100</f>
        <v>41.281138790035584</v>
      </c>
      <c r="G12" s="182" t="s">
        <v>3</v>
      </c>
      <c r="H12" s="183"/>
      <c r="I12" s="183"/>
      <c r="J12" s="184"/>
      <c r="K12" s="58">
        <v>2</v>
      </c>
      <c r="L12" s="16">
        <v>2</v>
      </c>
      <c r="M12" s="17">
        <v>2</v>
      </c>
      <c r="N12" s="17">
        <v>3</v>
      </c>
      <c r="O12" s="17">
        <v>2</v>
      </c>
      <c r="P12" s="17">
        <v>3</v>
      </c>
      <c r="Q12" s="17">
        <v>3</v>
      </c>
      <c r="R12" s="17"/>
      <c r="S12" s="17">
        <v>2</v>
      </c>
      <c r="T12" s="17">
        <v>1</v>
      </c>
      <c r="U12" s="17">
        <v>2</v>
      </c>
      <c r="V12" s="17">
        <v>3</v>
      </c>
      <c r="W12" s="17">
        <v>3</v>
      </c>
      <c r="X12" s="15"/>
      <c r="Y12" s="15"/>
    </row>
    <row r="13" spans="1:25" ht="15.75" x14ac:dyDescent="0.25">
      <c r="A13" s="2"/>
      <c r="B13" s="4">
        <v>170804130005</v>
      </c>
      <c r="C13" s="3">
        <v>42.222222222222221</v>
      </c>
      <c r="D13" s="3"/>
      <c r="E13" s="3">
        <v>26.363636363636363</v>
      </c>
      <c r="F13" s="8"/>
      <c r="G13" s="185" t="s">
        <v>2</v>
      </c>
      <c r="H13" s="185"/>
      <c r="I13" s="185"/>
      <c r="J13" s="186"/>
      <c r="K13" s="52">
        <f t="shared" ref="K13:W13" si="0">AVERAGE(K10:K12)</f>
        <v>2.3333333333333335</v>
      </c>
      <c r="L13" s="52">
        <f t="shared" si="0"/>
        <v>2</v>
      </c>
      <c r="M13" s="52">
        <f t="shared" si="0"/>
        <v>2.3333333333333335</v>
      </c>
      <c r="N13" s="52">
        <f t="shared" si="0"/>
        <v>2.6666666666666665</v>
      </c>
      <c r="O13" s="52">
        <f t="shared" si="0"/>
        <v>1.6666666666666667</v>
      </c>
      <c r="P13" s="52">
        <f t="shared" si="0"/>
        <v>2.6666666666666665</v>
      </c>
      <c r="Q13" s="52">
        <f t="shared" si="0"/>
        <v>3</v>
      </c>
      <c r="R13" s="52">
        <f t="shared" si="0"/>
        <v>2</v>
      </c>
      <c r="S13" s="52">
        <f t="shared" si="0"/>
        <v>2</v>
      </c>
      <c r="T13" s="52">
        <f t="shared" si="0"/>
        <v>2</v>
      </c>
      <c r="U13" s="52">
        <f t="shared" si="0"/>
        <v>2.3333333333333335</v>
      </c>
      <c r="V13" s="52">
        <f t="shared" si="0"/>
        <v>2</v>
      </c>
      <c r="W13" s="52">
        <f t="shared" si="0"/>
        <v>2.6666666666666665</v>
      </c>
      <c r="X13" s="15"/>
      <c r="Y13" s="15"/>
    </row>
    <row r="14" spans="1:25" ht="15.75" x14ac:dyDescent="0.25">
      <c r="A14" s="7"/>
      <c r="B14" s="4">
        <v>170804130006</v>
      </c>
      <c r="C14" s="3">
        <v>38.888888888888886</v>
      </c>
      <c r="D14" s="3"/>
      <c r="E14" s="3">
        <v>29.09090909090909</v>
      </c>
      <c r="F14" s="8"/>
      <c r="G14" s="187" t="s">
        <v>1</v>
      </c>
      <c r="H14" s="188"/>
      <c r="I14" s="188"/>
      <c r="J14" s="189"/>
      <c r="K14" s="59">
        <f>(67.97*K12)/100</f>
        <v>1.3593999999999999</v>
      </c>
      <c r="L14" s="59">
        <f t="shared" ref="L14:W14" si="1">(67.97*L12)/100</f>
        <v>1.3593999999999999</v>
      </c>
      <c r="M14" s="59">
        <f t="shared" si="1"/>
        <v>1.3593999999999999</v>
      </c>
      <c r="N14" s="59">
        <f t="shared" si="1"/>
        <v>2.0390999999999999</v>
      </c>
      <c r="O14" s="59">
        <f t="shared" si="1"/>
        <v>1.3593999999999999</v>
      </c>
      <c r="P14" s="59">
        <f t="shared" si="1"/>
        <v>2.0390999999999999</v>
      </c>
      <c r="Q14" s="59">
        <f t="shared" si="1"/>
        <v>2.0390999999999999</v>
      </c>
      <c r="R14" s="59">
        <f t="shared" si="1"/>
        <v>0</v>
      </c>
      <c r="S14" s="59">
        <f t="shared" si="1"/>
        <v>1.3593999999999999</v>
      </c>
      <c r="T14" s="59">
        <f t="shared" si="1"/>
        <v>0.67969999999999997</v>
      </c>
      <c r="U14" s="59">
        <f t="shared" si="1"/>
        <v>1.3593999999999999</v>
      </c>
      <c r="V14" s="59">
        <f t="shared" si="1"/>
        <v>2.0390999999999999</v>
      </c>
      <c r="W14" s="59">
        <f t="shared" si="1"/>
        <v>2.0390999999999999</v>
      </c>
      <c r="X14" s="15"/>
      <c r="Y14" s="15"/>
    </row>
    <row r="15" spans="1:25" x14ac:dyDescent="0.25">
      <c r="A15" s="2"/>
      <c r="B15" s="4">
        <v>170804130009</v>
      </c>
      <c r="C15" s="3">
        <v>43.333333333333336</v>
      </c>
      <c r="D15" s="3"/>
      <c r="E15" s="3">
        <v>29.09090909090909</v>
      </c>
      <c r="F15" s="3"/>
      <c r="G15" s="191"/>
      <c r="H15" s="191"/>
      <c r="I15" s="191"/>
      <c r="J15" s="191"/>
      <c r="K15" s="1" t="s">
        <v>22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5"/>
    </row>
    <row r="16" spans="1:25" x14ac:dyDescent="0.25">
      <c r="A16" s="2"/>
      <c r="B16" s="4">
        <v>170804130010</v>
      </c>
      <c r="C16" s="3">
        <v>42.222222222222221</v>
      </c>
      <c r="D16" s="3"/>
      <c r="E16" s="3">
        <v>32.727272727272727</v>
      </c>
      <c r="F16" s="49"/>
      <c r="G16" s="2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5"/>
    </row>
    <row r="17" spans="1:25" x14ac:dyDescent="0.25">
      <c r="A17" s="2"/>
      <c r="B17" s="4">
        <v>170804130012</v>
      </c>
      <c r="C17" s="3">
        <v>37.777777777777779</v>
      </c>
      <c r="D17" s="3"/>
      <c r="E17" s="3">
        <v>26.363636363636363</v>
      </c>
      <c r="F17" s="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13.333333333333334</v>
      </c>
      <c r="D18" s="3"/>
      <c r="E18" s="3">
        <v>17.272727272727273</v>
      </c>
      <c r="F18" s="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37.777777777777779</v>
      </c>
      <c r="D19" s="3"/>
      <c r="E19" s="3">
        <v>42.727272727272727</v>
      </c>
      <c r="F19" s="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31.111111111111111</v>
      </c>
      <c r="D20" s="3"/>
      <c r="E20" s="3">
        <v>20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34.444444444444443</v>
      </c>
      <c r="D21" s="3"/>
      <c r="E21" s="3">
        <v>30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37.777777777777779</v>
      </c>
      <c r="D22" s="3"/>
      <c r="E22" s="3">
        <v>31.818181818181817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36.666666666666664</v>
      </c>
      <c r="D23" s="3"/>
      <c r="E23" s="3">
        <v>29.09090909090909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38.888888888888886</v>
      </c>
      <c r="D24" s="3"/>
      <c r="E24" s="3">
        <v>26.363636363636363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40</v>
      </c>
      <c r="D25" s="3"/>
      <c r="E25" s="3">
        <v>28.181818181818183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41.111111111111114</v>
      </c>
      <c r="D26" s="3"/>
      <c r="E26" s="3">
        <v>39.090909090909093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40</v>
      </c>
      <c r="D27" s="3"/>
      <c r="E27" s="3">
        <v>33.636363636363633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41.111111111111114</v>
      </c>
      <c r="D28" s="3"/>
      <c r="E28" s="3">
        <v>28.181818181818183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43.333333333333336</v>
      </c>
      <c r="D29" s="3"/>
      <c r="E29" s="3">
        <v>36.363636363636367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35.555555555555557</v>
      </c>
      <c r="D30" s="3"/>
      <c r="E30" s="3">
        <v>25.454545454545453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41.111111111111114</v>
      </c>
      <c r="D31" s="3"/>
      <c r="E31" s="3">
        <v>26.363636363636363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36.666666666666664</v>
      </c>
      <c r="D32" s="3"/>
      <c r="E32" s="3">
        <v>27.272727272727273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37.777777777777779</v>
      </c>
      <c r="D33" s="3"/>
      <c r="E33" s="3">
        <v>34.545454545454547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34.444444444444443</v>
      </c>
      <c r="D34" s="3"/>
      <c r="E34" s="3">
        <v>17.272727272727273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40</v>
      </c>
      <c r="D35" s="3"/>
      <c r="E35" s="3">
        <v>24.545454545454547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37.777777777777779</v>
      </c>
      <c r="D36" s="3"/>
      <c r="E36" s="3">
        <v>27.272727272727273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41.111111111111114</v>
      </c>
      <c r="D37" s="3"/>
      <c r="E37" s="3">
        <v>30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37.777777777777779</v>
      </c>
      <c r="D38" s="3"/>
      <c r="E38" s="3">
        <v>30.90909090909091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35.555555555555557</v>
      </c>
      <c r="D39" s="3"/>
      <c r="E39" s="3">
        <v>25.454545454545453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41.111111111111114</v>
      </c>
      <c r="D40" s="3"/>
      <c r="E40" s="3">
        <v>30.90909090909091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42.222222222222221</v>
      </c>
      <c r="D41" s="3"/>
      <c r="E41" s="3">
        <v>35.454545454545453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38.888888888888886</v>
      </c>
      <c r="D42" s="3"/>
      <c r="E42" s="3">
        <v>26.363636363636363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41.111111111111114</v>
      </c>
      <c r="D43" s="3"/>
      <c r="E43" s="3">
        <v>32.727272727272727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38.888888888888886</v>
      </c>
      <c r="D44" s="3"/>
      <c r="E44" s="3">
        <v>28.181818181818183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34.444444444444443</v>
      </c>
      <c r="D45" s="3"/>
      <c r="E45" s="3">
        <v>23.636363636363637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44.444444444444443</v>
      </c>
      <c r="D46" s="3"/>
      <c r="E46" s="3">
        <v>33.636363636363633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44.444444444444443</v>
      </c>
      <c r="D47" s="3"/>
      <c r="E47" s="3">
        <v>35.454545454545453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46.666666666666664</v>
      </c>
      <c r="D48" s="3"/>
      <c r="E48" s="3">
        <v>40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44.444444444444443</v>
      </c>
      <c r="D49" s="3"/>
      <c r="E49" s="3">
        <v>39.090909090909093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42.222222222222221</v>
      </c>
      <c r="D50" s="3"/>
      <c r="E50" s="3">
        <v>31.818181818181817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43.333333333333336</v>
      </c>
      <c r="D51" s="3"/>
      <c r="E51" s="3">
        <v>29.09090909090909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41.111111111111114</v>
      </c>
      <c r="D52" s="3"/>
      <c r="E52" s="3">
        <v>30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41.111111111111114</v>
      </c>
      <c r="D53" s="3"/>
      <c r="E53" s="3">
        <v>33.636363636363633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42.222222222222221</v>
      </c>
      <c r="D54" s="3"/>
      <c r="E54" s="3">
        <v>27.272727272727273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35.555555555555557</v>
      </c>
      <c r="D55" s="3"/>
      <c r="E55" s="3">
        <v>22.727272727272727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42.222222222222221</v>
      </c>
      <c r="D56" s="3"/>
      <c r="E56" s="3">
        <v>29.09090909090909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37.777777777777779</v>
      </c>
      <c r="D57" s="3"/>
      <c r="E57" s="3">
        <v>31.818181818181817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41.111111111111114</v>
      </c>
      <c r="D58" s="3"/>
      <c r="E58" s="3">
        <v>37.272727272727273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42.222222222222221</v>
      </c>
      <c r="D59" s="3"/>
      <c r="E59" s="3">
        <v>29.09090909090909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36.666666666666664</v>
      </c>
      <c r="D60" s="3"/>
      <c r="E60" s="3">
        <v>31.818181818181817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46.666666666666664</v>
      </c>
      <c r="D61" s="3"/>
      <c r="E61" s="3">
        <v>27.272727272727273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41.111111111111114</v>
      </c>
      <c r="D62" s="3"/>
      <c r="E62" s="3">
        <v>34.545454545454547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45.555555555555557</v>
      </c>
      <c r="D63" s="3"/>
      <c r="E63" s="3">
        <v>27.272727272727273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42.222222222222221</v>
      </c>
      <c r="D64" s="3"/>
      <c r="E64" s="3">
        <v>36.363636363636367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42.222222222222221</v>
      </c>
      <c r="D65" s="3"/>
      <c r="E65" s="3">
        <v>41.81818181818182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170804130093</v>
      </c>
      <c r="C66" s="3">
        <v>33.333333333333336</v>
      </c>
      <c r="D66" s="3"/>
      <c r="E66" s="3">
        <v>40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170804130094</v>
      </c>
      <c r="C67" s="3">
        <v>34.444444444444443</v>
      </c>
      <c r="D67" s="3"/>
      <c r="E67" s="3">
        <v>26.363636363636363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170804130096</v>
      </c>
      <c r="C68" s="3">
        <v>8.8888888888888893</v>
      </c>
      <c r="D68" s="3"/>
      <c r="E68" s="3">
        <v>29.09090909090909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170804130097</v>
      </c>
      <c r="C69" s="3">
        <v>42.222222222222221</v>
      </c>
      <c r="D69" s="3"/>
      <c r="E69" s="3">
        <v>35.454545454545453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170804130099</v>
      </c>
      <c r="C70" s="3">
        <v>40</v>
      </c>
      <c r="D70" s="3"/>
      <c r="E70" s="3">
        <v>37.272727272727273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170804130101</v>
      </c>
      <c r="C71" s="3">
        <v>32.222222222222221</v>
      </c>
      <c r="D71" s="3"/>
      <c r="E71" s="3">
        <v>25.454545454545453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170804130102</v>
      </c>
      <c r="C72" s="3">
        <v>44.444444444444443</v>
      </c>
      <c r="D72" s="3"/>
      <c r="E72" s="3">
        <v>29.09090909090909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170804130103</v>
      </c>
      <c r="C73" s="3">
        <v>41.111111111111114</v>
      </c>
      <c r="D73" s="3"/>
      <c r="E73" s="3">
        <v>30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170804130104</v>
      </c>
      <c r="C74" s="3">
        <v>38.888888888888886</v>
      </c>
      <c r="D74" s="3"/>
      <c r="E74" s="3">
        <v>26.363636363636363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170804130105</v>
      </c>
      <c r="C75" s="3">
        <v>41.111111111111114</v>
      </c>
      <c r="D75" s="3"/>
      <c r="E75" s="3">
        <v>24.545454545454547</v>
      </c>
      <c r="F75" s="49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170804130106</v>
      </c>
      <c r="C76" s="2">
        <v>38.888888888888886</v>
      </c>
      <c r="D76" s="2"/>
      <c r="E76" s="2">
        <v>31.818181818181817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170804130107</v>
      </c>
      <c r="C77" s="2">
        <v>42.222222222222221</v>
      </c>
      <c r="D77" s="2"/>
      <c r="E77" s="2">
        <v>35.454545454545453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170804130108</v>
      </c>
      <c r="C78" s="5">
        <v>42.222222222222221</v>
      </c>
      <c r="D78" s="5"/>
      <c r="E78" s="5">
        <v>32.727272727272727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170804130109</v>
      </c>
      <c r="C79" s="5">
        <v>33.333333333333336</v>
      </c>
      <c r="D79" s="5"/>
      <c r="E79" s="5">
        <v>26.363636363636363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170804130110</v>
      </c>
      <c r="C80" s="5">
        <v>40</v>
      </c>
      <c r="D80" s="5"/>
      <c r="E80" s="5">
        <v>30.90909090909091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170804130112</v>
      </c>
      <c r="C81" s="5">
        <v>41.111111111111114</v>
      </c>
      <c r="D81" s="5"/>
      <c r="E81" s="5">
        <v>30</v>
      </c>
      <c r="F81" s="5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x14ac:dyDescent="0.25">
      <c r="A82" s="5"/>
      <c r="B82" s="4">
        <v>170804130113</v>
      </c>
      <c r="C82" s="5">
        <v>41.111111111111114</v>
      </c>
      <c r="D82" s="5"/>
      <c r="E82" s="5">
        <v>29.09090909090909</v>
      </c>
      <c r="F82" s="5"/>
      <c r="G82" s="5"/>
      <c r="H82" s="5"/>
      <c r="I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1"/>
    </row>
    <row r="83" spans="1:25" x14ac:dyDescent="0.25">
      <c r="A83" s="5"/>
      <c r="B83" s="4" t="s">
        <v>0</v>
      </c>
      <c r="C83" s="5">
        <v>40</v>
      </c>
      <c r="D83" s="5"/>
      <c r="E83" s="5">
        <v>31.818181818181817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x14ac:dyDescent="0.25">
      <c r="A84" s="5"/>
      <c r="B84" s="4">
        <v>170804130118</v>
      </c>
      <c r="C84" s="5">
        <v>38.888888888888886</v>
      </c>
      <c r="D84" s="5"/>
      <c r="E84" s="5">
        <v>26.363636363636363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6"/>
    </row>
    <row r="85" spans="1:25" x14ac:dyDescent="0.25">
      <c r="A85" s="5"/>
      <c r="B85" s="4">
        <v>170804130119</v>
      </c>
      <c r="C85" s="5">
        <v>44.444444444444443</v>
      </c>
      <c r="D85" s="5"/>
      <c r="E85" s="5">
        <v>28.181818181818183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170804130120</v>
      </c>
      <c r="C86" s="5">
        <v>36.666666666666664</v>
      </c>
      <c r="D86" s="5"/>
      <c r="E86" s="5">
        <v>28.181818181818183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170804130123</v>
      </c>
      <c r="C87" s="5">
        <v>42.222222222222221</v>
      </c>
      <c r="D87" s="5"/>
      <c r="E87" s="5">
        <v>30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>
        <v>170804130124</v>
      </c>
      <c r="C88" s="5">
        <v>32.222222222222221</v>
      </c>
      <c r="D88" s="5"/>
      <c r="E88" s="5">
        <v>20.90909090909091</v>
      </c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x14ac:dyDescent="0.25">
      <c r="A89" s="5"/>
      <c r="B89" s="4">
        <v>170804130125</v>
      </c>
      <c r="C89" s="5">
        <v>40</v>
      </c>
      <c r="D89" s="5"/>
      <c r="E89" s="5">
        <v>40.909090909090907</v>
      </c>
      <c r="F89" s="5"/>
      <c r="G89" s="5"/>
      <c r="H89" s="5"/>
      <c r="I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1"/>
    </row>
    <row r="90" spans="1:25" x14ac:dyDescent="0.25">
      <c r="A90" s="5"/>
      <c r="B90" s="4">
        <v>170804130126</v>
      </c>
      <c r="C90" s="5">
        <v>48.888888888888886</v>
      </c>
      <c r="D90" s="5"/>
      <c r="E90" s="5">
        <v>46.363636363636367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x14ac:dyDescent="0.25">
      <c r="A91" s="5"/>
      <c r="B91" s="4">
        <v>170804130127</v>
      </c>
      <c r="C91" s="5">
        <v>40</v>
      </c>
      <c r="D91" s="5"/>
      <c r="E91" s="5">
        <v>30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6"/>
    </row>
    <row r="92" spans="1:25" x14ac:dyDescent="0.25">
      <c r="A92" s="5"/>
      <c r="B92" s="4">
        <v>170804130128</v>
      </c>
      <c r="C92" s="5">
        <v>41.111111111111114</v>
      </c>
      <c r="D92" s="5"/>
      <c r="E92" s="5">
        <v>37.272727272727273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170804130131</v>
      </c>
      <c r="C93" s="5">
        <v>38.888888888888886</v>
      </c>
      <c r="D93" s="5"/>
      <c r="E93" s="5">
        <v>26.363636363636363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170804130132</v>
      </c>
      <c r="C94" s="5">
        <v>24.444444444444443</v>
      </c>
      <c r="D94" s="5"/>
      <c r="E94" s="5">
        <v>23.636363636363637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170804130133</v>
      </c>
      <c r="C95" s="5">
        <v>40</v>
      </c>
      <c r="D95" s="5"/>
      <c r="E95" s="5">
        <v>39.090909090909093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>
        <v>170804130134</v>
      </c>
      <c r="C96" s="5">
        <v>36.666666666666664</v>
      </c>
      <c r="D96" s="5"/>
      <c r="E96" s="5">
        <v>34.545454545454547</v>
      </c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x14ac:dyDescent="0.25">
      <c r="A97" s="5"/>
      <c r="B97" s="4">
        <v>170804130135</v>
      </c>
      <c r="C97" s="5">
        <v>22.222222222222221</v>
      </c>
      <c r="D97" s="5"/>
      <c r="E97" s="5">
        <v>36.363636363636367</v>
      </c>
      <c r="F97" s="5"/>
      <c r="G97" s="5"/>
      <c r="H97" s="5"/>
      <c r="I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1"/>
    </row>
    <row r="98" spans="1:25" x14ac:dyDescent="0.25">
      <c r="A98" s="5"/>
      <c r="B98" s="4">
        <v>170804130136</v>
      </c>
      <c r="C98" s="5">
        <v>38.888888888888886</v>
      </c>
      <c r="D98" s="5"/>
      <c r="E98" s="5">
        <v>26.363636363636363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x14ac:dyDescent="0.25">
      <c r="A99" s="5"/>
      <c r="B99" s="4">
        <v>170804130137</v>
      </c>
      <c r="C99" s="5">
        <v>43.333333333333336</v>
      </c>
      <c r="D99" s="5"/>
      <c r="E99" s="5">
        <v>42.727272727272727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6"/>
    </row>
    <row r="100" spans="1:25" x14ac:dyDescent="0.25">
      <c r="A100" s="5"/>
      <c r="B100" s="4">
        <v>170804130139</v>
      </c>
      <c r="C100" s="5">
        <v>35.555555555555557</v>
      </c>
      <c r="D100" s="5"/>
      <c r="E100" s="5">
        <v>29.09090909090909</v>
      </c>
      <c r="F100" s="5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170804130140</v>
      </c>
      <c r="C101" s="5">
        <v>46.666666666666664</v>
      </c>
      <c r="D101" s="5"/>
      <c r="E101" s="5">
        <v>40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170804130142</v>
      </c>
      <c r="C102" s="5">
        <v>40</v>
      </c>
      <c r="D102" s="5"/>
      <c r="E102" s="5">
        <v>36.363636363636367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170804130143</v>
      </c>
      <c r="C103" s="2">
        <v>45.555555555555557</v>
      </c>
      <c r="D103" s="2"/>
      <c r="E103" s="2">
        <v>42.727272727272727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170804130144</v>
      </c>
      <c r="C104" s="2">
        <v>34.444444444444443</v>
      </c>
      <c r="D104" s="2"/>
      <c r="E104" s="2">
        <v>35.454545454545453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170804130145</v>
      </c>
      <c r="C105" s="2">
        <v>41.111111111111114</v>
      </c>
      <c r="D105" s="2"/>
      <c r="E105" s="2">
        <v>34.545454545454547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170804130146</v>
      </c>
      <c r="C106" s="2">
        <v>38.888888888888886</v>
      </c>
      <c r="D106" s="2"/>
      <c r="E106" s="2">
        <v>35.454545454545453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170804130147</v>
      </c>
      <c r="C107" s="2">
        <v>43.333333333333336</v>
      </c>
      <c r="D107" s="2"/>
      <c r="E107" s="2">
        <v>42.727272727272727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170804130148</v>
      </c>
      <c r="C108" s="2">
        <v>33.333333333333336</v>
      </c>
      <c r="D108" s="2"/>
      <c r="E108" s="2">
        <v>23.636363636363637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170804130149</v>
      </c>
      <c r="C109" s="2">
        <v>40</v>
      </c>
      <c r="D109" s="2"/>
      <c r="E109" s="2">
        <v>25.454545454545453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170804130150</v>
      </c>
      <c r="C110" s="2">
        <v>42.222222222222221</v>
      </c>
      <c r="D110" s="2"/>
      <c r="E110" s="2">
        <v>36.363636363636367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170804130151</v>
      </c>
      <c r="C111" s="2">
        <v>36.666666666666664</v>
      </c>
      <c r="D111" s="2"/>
      <c r="E111" s="2">
        <v>37.272727272727273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170804130152</v>
      </c>
      <c r="C112" s="2">
        <v>43.333333333333336</v>
      </c>
      <c r="D112" s="2"/>
      <c r="E112" s="2">
        <v>42.727272727272727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170804130154</v>
      </c>
      <c r="C113" s="2">
        <v>45.555555555555557</v>
      </c>
      <c r="D113" s="2"/>
      <c r="E113" s="2">
        <v>38.18181818181818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170804130155</v>
      </c>
      <c r="C114" s="2">
        <v>38.888888888888886</v>
      </c>
      <c r="D114" s="2"/>
      <c r="E114" s="2">
        <v>36.363636363636367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170804130157</v>
      </c>
      <c r="C115" s="2">
        <v>36.666666666666664</v>
      </c>
      <c r="D115" s="2"/>
      <c r="E115" s="2">
        <v>35.454545454545453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170804130158</v>
      </c>
      <c r="C116" s="2">
        <v>38.888888888888886</v>
      </c>
      <c r="D116" s="2"/>
      <c r="E116" s="2">
        <v>19.09090909090909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170804130159</v>
      </c>
      <c r="C117" s="2">
        <v>43.333333333333336</v>
      </c>
      <c r="D117" s="2"/>
      <c r="E117" s="2">
        <v>27.272727272727273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170804130160</v>
      </c>
      <c r="C118" s="2">
        <v>42.222222222222221</v>
      </c>
      <c r="D118" s="2"/>
      <c r="E118" s="2">
        <v>40.909090909090907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170804130161</v>
      </c>
      <c r="C119" s="2">
        <v>27.777777777777779</v>
      </c>
      <c r="D119" s="2"/>
      <c r="E119" s="2">
        <v>41.81818181818182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170804130162</v>
      </c>
      <c r="C120" s="2">
        <v>43.333333333333336</v>
      </c>
      <c r="D120" s="2"/>
      <c r="E120" s="2">
        <v>45.454545454545453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170804130163</v>
      </c>
      <c r="C121" s="2">
        <v>43.333333333333336</v>
      </c>
      <c r="D121" s="2"/>
      <c r="E121" s="2">
        <v>37.272727272727273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170804130166</v>
      </c>
      <c r="C122" s="2">
        <v>6.666666666666667</v>
      </c>
      <c r="D122" s="2"/>
      <c r="E122" s="2">
        <v>36.363636363636367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170804130167</v>
      </c>
      <c r="C123" s="2">
        <v>46.666666666666664</v>
      </c>
      <c r="D123" s="2"/>
      <c r="E123" s="2">
        <v>45.454545454545453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170804130168</v>
      </c>
      <c r="C124" s="2">
        <v>37.777777777777779</v>
      </c>
      <c r="D124" s="2"/>
      <c r="E124" s="2">
        <v>33.636363636363633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170804130169</v>
      </c>
      <c r="C125" s="2">
        <v>46.666666666666664</v>
      </c>
      <c r="D125" s="2"/>
      <c r="E125" s="2">
        <v>43.636363636363633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170804130171</v>
      </c>
      <c r="C126" s="2">
        <v>20</v>
      </c>
      <c r="D126" s="2"/>
      <c r="E126" s="2">
        <v>38.18181818181818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170804130172</v>
      </c>
      <c r="C127" s="2">
        <v>44.444444444444443</v>
      </c>
      <c r="D127" s="2"/>
      <c r="E127" s="2">
        <v>38.18181818181818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170804130173</v>
      </c>
      <c r="C128" s="2">
        <v>34.444444444444443</v>
      </c>
      <c r="D128" s="2"/>
      <c r="E128" s="2">
        <v>33.636363636363633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170804130174</v>
      </c>
      <c r="C129" s="2">
        <v>33.333333333333336</v>
      </c>
      <c r="D129" s="2"/>
      <c r="E129" s="2">
        <v>26.363636363636363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170804130176</v>
      </c>
      <c r="C130" s="2">
        <v>46.666666666666664</v>
      </c>
      <c r="D130" s="2"/>
      <c r="E130" s="2">
        <v>34.545454545454547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170804130177</v>
      </c>
      <c r="C131" s="2">
        <v>45.555555555555557</v>
      </c>
      <c r="D131" s="2"/>
      <c r="E131" s="2">
        <v>42.727272727272727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170804130178</v>
      </c>
      <c r="C132" s="2">
        <v>40</v>
      </c>
      <c r="D132" s="2"/>
      <c r="E132" s="2">
        <v>37.272727272727273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170804130179</v>
      </c>
      <c r="C133" s="2">
        <v>36.666666666666664</v>
      </c>
      <c r="D133" s="2"/>
      <c r="E133" s="2">
        <v>19.09090909090909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170804130180</v>
      </c>
      <c r="C134" s="2">
        <v>42.222222222222221</v>
      </c>
      <c r="D134" s="2"/>
      <c r="E134" s="2">
        <v>43.636363636363633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170804130181</v>
      </c>
      <c r="C135" s="2">
        <v>40</v>
      </c>
      <c r="D135" s="2"/>
      <c r="E135" s="2">
        <v>36.363636363636367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170804130183</v>
      </c>
      <c r="C136" s="2">
        <v>42.222222222222221</v>
      </c>
      <c r="D136" s="2"/>
      <c r="E136" s="2">
        <v>42.727272727272727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170804130185</v>
      </c>
      <c r="C137" s="2">
        <v>41.111111111111114</v>
      </c>
      <c r="D137" s="2"/>
      <c r="E137" s="2">
        <v>36.363636363636367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170804130186</v>
      </c>
      <c r="C138" s="2">
        <v>42.222222222222221</v>
      </c>
      <c r="D138" s="2"/>
      <c r="E138" s="2">
        <v>35.454545454545453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170804130187</v>
      </c>
      <c r="C139" s="2">
        <v>31.111111111111111</v>
      </c>
      <c r="D139" s="2"/>
      <c r="E139" s="2">
        <v>26.363636363636363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170804130188</v>
      </c>
      <c r="C140" s="2">
        <v>45.555555555555557</v>
      </c>
      <c r="D140" s="2"/>
      <c r="E140" s="2">
        <v>39.090909090909093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170804130189</v>
      </c>
      <c r="C141" s="2">
        <v>47.777777777777779</v>
      </c>
      <c r="D141" s="2"/>
      <c r="E141" s="2">
        <v>42.727272727272727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170804130190</v>
      </c>
      <c r="C142" s="2">
        <v>47.777777777777779</v>
      </c>
      <c r="D142" s="2"/>
      <c r="E142" s="2">
        <v>43.636363636363633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170804130191</v>
      </c>
      <c r="C143" s="2">
        <v>47.777777777777779</v>
      </c>
      <c r="D143" s="2"/>
      <c r="E143" s="2">
        <v>43.636363636363633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170804130192</v>
      </c>
      <c r="C144" s="2">
        <v>43.333333333333336</v>
      </c>
      <c r="D144" s="2"/>
      <c r="E144" s="2">
        <v>25.454545454545453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170804130195</v>
      </c>
      <c r="C145" s="2">
        <v>47.777777777777779</v>
      </c>
      <c r="D145" s="2"/>
      <c r="E145" s="2">
        <v>42.727272727272727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170804130196</v>
      </c>
      <c r="C146" s="2">
        <v>41.111111111111114</v>
      </c>
      <c r="D146" s="2"/>
      <c r="E146" s="2">
        <v>34.545454545454547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170804130197</v>
      </c>
      <c r="C147" s="2">
        <v>31.111111111111111</v>
      </c>
      <c r="D147" s="2"/>
      <c r="E147" s="2">
        <v>25.454545454545453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170804130198</v>
      </c>
      <c r="C148" s="2">
        <v>35.555555555555557</v>
      </c>
      <c r="D148" s="2"/>
      <c r="E148" s="2">
        <v>31.818181818181817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170804130199</v>
      </c>
      <c r="C149" s="2">
        <v>42.222222222222221</v>
      </c>
      <c r="D149" s="2"/>
      <c r="E149" s="2">
        <v>27.272727272727273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170804130200</v>
      </c>
      <c r="C150" s="2">
        <v>47.777777777777779</v>
      </c>
      <c r="D150" s="2"/>
      <c r="E150" s="2">
        <v>40.909090909090907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170804130202</v>
      </c>
      <c r="C151" s="2">
        <v>41.111111111111114</v>
      </c>
      <c r="D151" s="2"/>
      <c r="E151" s="2">
        <v>36.363636363636367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170804130203</v>
      </c>
      <c r="C152" s="2">
        <v>44.444444444444443</v>
      </c>
      <c r="D152" s="2"/>
      <c r="E152" s="2">
        <v>40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170804130204</v>
      </c>
      <c r="C153" s="2">
        <v>42.222222222222221</v>
      </c>
      <c r="D153" s="2"/>
      <c r="E153" s="2">
        <v>33.636363636363633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170804130205</v>
      </c>
      <c r="C154" s="2">
        <v>37.777777777777779</v>
      </c>
      <c r="D154" s="2"/>
      <c r="E154" s="2">
        <v>33.636363636363633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170804130206</v>
      </c>
      <c r="C155" s="2">
        <v>42.222222222222221</v>
      </c>
      <c r="D155" s="2"/>
      <c r="E155" s="2">
        <v>36.363636363636367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170804130207</v>
      </c>
      <c r="C156" s="2">
        <v>45.555555555555557</v>
      </c>
      <c r="D156" s="2"/>
      <c r="E156" s="2">
        <v>38.18181818181818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170804130208</v>
      </c>
      <c r="C157" s="2">
        <v>44.444444444444443</v>
      </c>
      <c r="D157" s="2"/>
      <c r="E157" s="2">
        <v>41.81818181818182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170804130209</v>
      </c>
      <c r="C158" s="2">
        <v>44.444444444444443</v>
      </c>
      <c r="D158" s="2"/>
      <c r="E158" s="2">
        <v>46.363636363636367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170804130211</v>
      </c>
      <c r="C159" s="2">
        <v>45.555555555555557</v>
      </c>
      <c r="D159" s="2"/>
      <c r="E159" s="2">
        <v>41.81818181818182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170804130212</v>
      </c>
      <c r="C160" s="2">
        <v>45.555555555555557</v>
      </c>
      <c r="D160" s="2"/>
      <c r="E160" s="2">
        <v>40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170804130213</v>
      </c>
      <c r="C161" s="2">
        <v>42.222222222222221</v>
      </c>
      <c r="D161" s="2"/>
      <c r="E161" s="2">
        <v>38.18181818181818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170804130214</v>
      </c>
      <c r="C162" s="2">
        <v>45.555555555555557</v>
      </c>
      <c r="D162" s="2"/>
      <c r="E162" s="2">
        <v>38.18181818181818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170804130216</v>
      </c>
      <c r="C163" s="2">
        <v>36.666666666666664</v>
      </c>
      <c r="D163" s="2"/>
      <c r="E163" s="2">
        <v>34.545454545454547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170804130217</v>
      </c>
      <c r="C164" s="2">
        <v>41.111111111111114</v>
      </c>
      <c r="D164" s="2"/>
      <c r="E164" s="2">
        <v>37.272727272727273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170804130218</v>
      </c>
      <c r="C165" s="2">
        <v>42.222222222222221</v>
      </c>
      <c r="D165" s="2"/>
      <c r="E165" s="2">
        <v>41.81818181818182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170804130220</v>
      </c>
      <c r="C166" s="2">
        <v>43.333333333333336</v>
      </c>
      <c r="D166" s="2"/>
      <c r="E166" s="2">
        <v>35.454545454545453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170804130221</v>
      </c>
      <c r="C167" s="2">
        <v>44.444444444444443</v>
      </c>
      <c r="D167" s="2"/>
      <c r="E167" s="2">
        <v>41.81818181818182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170804130222</v>
      </c>
      <c r="C168" s="2">
        <v>42.222222222222221</v>
      </c>
      <c r="D168" s="2"/>
      <c r="E168" s="2">
        <v>40.909090909090907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170804130223</v>
      </c>
      <c r="C169" s="2">
        <v>37.777777777777779</v>
      </c>
      <c r="D169" s="2"/>
      <c r="E169" s="2">
        <v>34.545454545454547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170804130224</v>
      </c>
      <c r="C170" s="2">
        <v>45.555555555555557</v>
      </c>
      <c r="D170" s="2"/>
      <c r="E170" s="2">
        <v>41.81818181818182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170804130226</v>
      </c>
      <c r="C171" s="2">
        <v>37.777777777777779</v>
      </c>
      <c r="D171" s="2"/>
      <c r="E171" s="2">
        <v>29.09090909090909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170804130227</v>
      </c>
      <c r="C172" s="2">
        <v>42.222222222222221</v>
      </c>
      <c r="D172" s="2"/>
      <c r="E172" s="2">
        <v>32.727272727272727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170804130228</v>
      </c>
      <c r="C173" s="2">
        <v>35.555555555555557</v>
      </c>
      <c r="D173" s="2"/>
      <c r="E173" s="2">
        <v>27.272727272727273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170804130229</v>
      </c>
      <c r="C174" s="2">
        <v>40</v>
      </c>
      <c r="D174" s="2"/>
      <c r="E174" s="2">
        <v>41.81818181818182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170804130231</v>
      </c>
      <c r="C175" s="2">
        <v>45.555555555555557</v>
      </c>
      <c r="D175" s="2"/>
      <c r="E175" s="2">
        <v>40.909090909090907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170804130233</v>
      </c>
      <c r="C176" s="2">
        <v>46.666666666666664</v>
      </c>
      <c r="D176" s="2"/>
      <c r="E176" s="2">
        <v>44.545454545454547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170804130234</v>
      </c>
      <c r="C177" s="2">
        <v>43.333333333333336</v>
      </c>
      <c r="D177" s="2"/>
      <c r="E177" s="2">
        <v>40.909090909090907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170804130241</v>
      </c>
      <c r="C178" s="2">
        <v>32.222222222222221</v>
      </c>
      <c r="D178" s="2"/>
      <c r="E178" s="2">
        <v>26.363636363636363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170804130242</v>
      </c>
      <c r="C179" s="2">
        <v>43.333333333333336</v>
      </c>
      <c r="D179" s="2"/>
      <c r="E179" s="2">
        <v>40.909090909090907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170804130243</v>
      </c>
      <c r="C180" s="2">
        <v>33.333333333333336</v>
      </c>
      <c r="D180" s="2"/>
      <c r="E180" s="2">
        <v>27.272727272727273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170804130244</v>
      </c>
      <c r="C181" s="2">
        <v>42.222222222222221</v>
      </c>
      <c r="D181" s="2"/>
      <c r="E181" s="2">
        <v>26.363636363636363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170804130245</v>
      </c>
      <c r="C182" s="2">
        <v>40</v>
      </c>
      <c r="D182" s="2"/>
      <c r="E182" s="2">
        <v>28.181818181818183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170804130246</v>
      </c>
      <c r="C183" s="2">
        <v>20</v>
      </c>
      <c r="D183" s="2"/>
      <c r="E183" s="2">
        <v>29.09090909090909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170804130247</v>
      </c>
      <c r="C184" s="2">
        <v>24.444444444444443</v>
      </c>
      <c r="D184" s="2"/>
      <c r="E184" s="2">
        <v>25.454545454545453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170804130248</v>
      </c>
      <c r="C185" s="2">
        <v>44.444444444444443</v>
      </c>
      <c r="D185" s="2"/>
      <c r="E185" s="2">
        <v>39.090909090909093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170804130249</v>
      </c>
      <c r="C186" s="2">
        <v>41.111111111111114</v>
      </c>
      <c r="D186" s="2"/>
      <c r="E186" s="2">
        <v>36.363636363636367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170804130250</v>
      </c>
      <c r="C187" s="2">
        <v>20</v>
      </c>
      <c r="D187" s="2"/>
      <c r="E187" s="2">
        <v>29.09090909090909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170804130251</v>
      </c>
      <c r="C188" s="2">
        <v>43.333333333333336</v>
      </c>
      <c r="D188" s="2"/>
      <c r="E188" s="2">
        <v>31.818181818181817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170804130253</v>
      </c>
      <c r="C189" s="2">
        <v>33.333333333333336</v>
      </c>
      <c r="D189" s="2"/>
      <c r="E189" s="2">
        <v>26.363636363636363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170804130254</v>
      </c>
      <c r="C190" s="2">
        <v>36.666666666666664</v>
      </c>
      <c r="D190" s="2"/>
      <c r="E190" s="2">
        <v>28.181818181818183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170804130255</v>
      </c>
      <c r="C191" s="2">
        <v>40</v>
      </c>
      <c r="D191" s="2"/>
      <c r="E191" s="2">
        <v>41.81818181818182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170804130256</v>
      </c>
      <c r="C192" s="2">
        <v>41.111111111111114</v>
      </c>
      <c r="D192" s="2"/>
      <c r="E192" s="2">
        <v>39.090909090909093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170804130257</v>
      </c>
      <c r="C193" s="2">
        <v>37.777777777777779</v>
      </c>
      <c r="D193" s="2"/>
      <c r="E193" s="2">
        <v>23.636363636363637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170804130258</v>
      </c>
      <c r="C194" s="2">
        <v>42.222222222222221</v>
      </c>
      <c r="D194" s="2"/>
      <c r="E194" s="2">
        <v>40.909090909090907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170804130259</v>
      </c>
      <c r="C195" s="2">
        <v>21.111111111111111</v>
      </c>
      <c r="D195" s="2"/>
      <c r="E195" s="2">
        <v>25.454545454545453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170804130260</v>
      </c>
      <c r="C196" s="2">
        <v>38.888888888888886</v>
      </c>
      <c r="D196" s="2"/>
      <c r="E196" s="2">
        <v>33.636363636363633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170804130262</v>
      </c>
      <c r="C197" s="2">
        <v>42.222222222222221</v>
      </c>
      <c r="D197" s="2"/>
      <c r="E197" s="2">
        <v>30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170804130263</v>
      </c>
      <c r="C198" s="2">
        <v>36.666666666666664</v>
      </c>
      <c r="D198" s="2"/>
      <c r="E198" s="2">
        <v>32.727272727272727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170804130264</v>
      </c>
      <c r="C199" s="2">
        <v>43.333333333333336</v>
      </c>
      <c r="D199" s="2"/>
      <c r="E199" s="2">
        <v>38.18181818181818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170804130265</v>
      </c>
      <c r="C200" s="2">
        <v>30</v>
      </c>
      <c r="D200" s="2"/>
      <c r="E200" s="2">
        <v>24.545454545454547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170804130266</v>
      </c>
      <c r="C201" s="2">
        <v>32.222222222222221</v>
      </c>
      <c r="D201" s="2"/>
      <c r="E201" s="2">
        <v>23.636363636363637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170804130267</v>
      </c>
      <c r="C202" s="2">
        <v>40</v>
      </c>
      <c r="D202" s="2"/>
      <c r="E202" s="2">
        <v>38.18181818181818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170804130269</v>
      </c>
      <c r="C203" s="2">
        <v>36.666666666666664</v>
      </c>
      <c r="D203" s="2"/>
      <c r="E203" s="2">
        <v>34.545454545454547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170804130270</v>
      </c>
      <c r="C204" s="2">
        <v>30</v>
      </c>
      <c r="D204" s="2"/>
      <c r="E204" s="2">
        <v>25.454545454545453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170804130271</v>
      </c>
      <c r="C205" s="2">
        <v>43.333333333333336</v>
      </c>
      <c r="D205" s="2"/>
      <c r="E205" s="2">
        <v>38.18181818181818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170804130272</v>
      </c>
      <c r="C206" s="2">
        <v>40</v>
      </c>
      <c r="D206" s="2"/>
      <c r="E206" s="2">
        <v>31.818181818181817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170804130273</v>
      </c>
      <c r="C207" s="2">
        <v>45.555555555555557</v>
      </c>
      <c r="D207" s="2"/>
      <c r="E207" s="2">
        <v>40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170804130274</v>
      </c>
      <c r="C208" s="2">
        <v>42.222222222222221</v>
      </c>
      <c r="D208" s="2"/>
      <c r="E208" s="2">
        <v>23.636363636363637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170804130275</v>
      </c>
      <c r="C209" s="2">
        <v>34.444444444444443</v>
      </c>
      <c r="D209" s="2"/>
      <c r="E209" s="2">
        <v>29.09090909090909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170804130276</v>
      </c>
      <c r="C210" s="2">
        <v>38.888888888888886</v>
      </c>
      <c r="D210" s="2"/>
      <c r="E210" s="2">
        <v>33.636363636363633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170804130277</v>
      </c>
      <c r="C211" s="2">
        <v>25.555555555555557</v>
      </c>
      <c r="D211" s="2"/>
      <c r="E211" s="2">
        <v>33.636363636363633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170804130279</v>
      </c>
      <c r="C212" s="2">
        <v>31.111111111111111</v>
      </c>
      <c r="D212" s="2"/>
      <c r="E212" s="2">
        <v>26.363636363636363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170804130280</v>
      </c>
      <c r="C213" s="2">
        <v>35.555555555555557</v>
      </c>
      <c r="D213" s="2"/>
      <c r="E213" s="2">
        <v>41.81818181818182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170804130281</v>
      </c>
      <c r="C214" s="2">
        <v>41.111111111111114</v>
      </c>
      <c r="D214" s="2"/>
      <c r="E214" s="2">
        <v>35.454545454545453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170804130282</v>
      </c>
      <c r="C215" s="2">
        <v>13.333333333333334</v>
      </c>
      <c r="D215" s="2"/>
      <c r="E215" s="2">
        <v>34.545454545454547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170804130283</v>
      </c>
      <c r="C216" s="2">
        <v>46.666666666666664</v>
      </c>
      <c r="D216" s="2"/>
      <c r="E216" s="2">
        <v>40.909090909090907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170804130284</v>
      </c>
      <c r="C217" s="2">
        <v>40</v>
      </c>
      <c r="D217" s="2"/>
      <c r="E217" s="2">
        <v>32.727272727272727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170804130285</v>
      </c>
      <c r="C218" s="2">
        <v>38.888888888888886</v>
      </c>
      <c r="D218" s="2"/>
      <c r="E218" s="2">
        <v>33.636363636363633</v>
      </c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>
        <v>170804130286</v>
      </c>
      <c r="C219" s="2">
        <v>38.888888888888886</v>
      </c>
      <c r="D219" s="2"/>
      <c r="E219" s="2">
        <v>32.727272727272727</v>
      </c>
      <c r="F219" s="2"/>
      <c r="Y219" s="1"/>
    </row>
    <row r="220" spans="1:25" x14ac:dyDescent="0.25">
      <c r="A220" s="2"/>
      <c r="B220" s="4">
        <v>170804130287</v>
      </c>
      <c r="C220" s="2">
        <v>42.222222222222221</v>
      </c>
      <c r="D220" s="2"/>
      <c r="E220" s="2">
        <v>32.727272727272727</v>
      </c>
      <c r="F220" s="2"/>
      <c r="Y220" s="1"/>
    </row>
    <row r="221" spans="1:25" x14ac:dyDescent="0.25">
      <c r="B221" s="4">
        <v>170804130288</v>
      </c>
      <c r="C221">
        <v>40</v>
      </c>
      <c r="E221">
        <v>30</v>
      </c>
    </row>
    <row r="222" spans="1:25" x14ac:dyDescent="0.25">
      <c r="B222" s="4">
        <v>170804130289</v>
      </c>
      <c r="C222" s="5">
        <v>33.333333333333336</v>
      </c>
      <c r="D222" s="5"/>
      <c r="E222" s="5">
        <v>29.09090909090909</v>
      </c>
      <c r="F222" s="5"/>
    </row>
    <row r="223" spans="1:25" x14ac:dyDescent="0.25">
      <c r="B223" s="4">
        <v>170804130291</v>
      </c>
      <c r="C223" s="5">
        <v>43.333333333333336</v>
      </c>
      <c r="D223" s="5"/>
      <c r="E223" s="5">
        <v>40</v>
      </c>
      <c r="F223" s="5"/>
    </row>
    <row r="224" spans="1:25" x14ac:dyDescent="0.25">
      <c r="B224" s="4">
        <v>170804130292</v>
      </c>
      <c r="C224" s="5">
        <v>41.111111111111114</v>
      </c>
      <c r="D224" s="5"/>
      <c r="E224" s="5">
        <v>33.636363636363633</v>
      </c>
      <c r="F224" s="5"/>
    </row>
    <row r="225" spans="2:6" x14ac:dyDescent="0.25">
      <c r="B225" s="4">
        <v>170804130293</v>
      </c>
      <c r="C225" s="5">
        <v>37.777777777777779</v>
      </c>
      <c r="D225" s="5"/>
      <c r="E225" s="5">
        <v>30.90909090909091</v>
      </c>
      <c r="F225" s="5"/>
    </row>
    <row r="226" spans="2:6" x14ac:dyDescent="0.25">
      <c r="B226" s="4">
        <v>170804130294</v>
      </c>
      <c r="C226" s="5">
        <v>23.333333333333332</v>
      </c>
      <c r="D226" s="5"/>
      <c r="E226" s="5">
        <v>24.545454545454547</v>
      </c>
      <c r="F226" s="5"/>
    </row>
    <row r="227" spans="2:6" x14ac:dyDescent="0.25">
      <c r="B227" s="4">
        <v>170804130295</v>
      </c>
      <c r="C227" s="5">
        <v>44.444444444444443</v>
      </c>
      <c r="D227" s="5"/>
      <c r="E227" s="5">
        <v>29.09090909090909</v>
      </c>
      <c r="F227" s="5"/>
    </row>
    <row r="228" spans="2:6" x14ac:dyDescent="0.25">
      <c r="B228" s="4">
        <v>170804130296</v>
      </c>
      <c r="C228" s="5">
        <v>32.222222222222221</v>
      </c>
      <c r="D228" s="5"/>
      <c r="E228" s="5">
        <v>23.636363636363637</v>
      </c>
      <c r="F228" s="5"/>
    </row>
    <row r="229" spans="2:6" x14ac:dyDescent="0.25">
      <c r="B229" s="4">
        <v>170804130297</v>
      </c>
      <c r="C229" s="5">
        <v>38.888888888888886</v>
      </c>
      <c r="D229" s="5"/>
      <c r="E229" s="5">
        <v>41.81818181818182</v>
      </c>
      <c r="F229" s="5"/>
    </row>
    <row r="230" spans="2:6" x14ac:dyDescent="0.25">
      <c r="B230" s="4">
        <v>170804130298</v>
      </c>
      <c r="C230" s="5">
        <v>32.222222222222221</v>
      </c>
      <c r="D230" s="5"/>
      <c r="E230" s="5">
        <v>26.363636363636363</v>
      </c>
      <c r="F230" s="5"/>
    </row>
    <row r="231" spans="2:6" x14ac:dyDescent="0.25">
      <c r="B231" s="4">
        <v>170804130299</v>
      </c>
      <c r="C231" s="5">
        <v>38.888888888888886</v>
      </c>
      <c r="D231" s="5"/>
      <c r="E231" s="5">
        <v>34.545454545454547</v>
      </c>
      <c r="F231" s="5"/>
    </row>
    <row r="232" spans="2:6" x14ac:dyDescent="0.25">
      <c r="B232" s="4">
        <v>170804130300</v>
      </c>
      <c r="C232" s="5">
        <v>45.555555555555557</v>
      </c>
      <c r="D232" s="5"/>
      <c r="E232" s="5">
        <v>43.636363636363633</v>
      </c>
      <c r="F232" s="5"/>
    </row>
    <row r="233" spans="2:6" x14ac:dyDescent="0.25">
      <c r="B233" s="4">
        <v>170804130301</v>
      </c>
      <c r="C233" s="5">
        <v>8.8888888888888893</v>
      </c>
      <c r="D233" s="5"/>
      <c r="E233" s="5">
        <v>41.81818181818182</v>
      </c>
      <c r="F233" s="5"/>
    </row>
    <row r="234" spans="2:6" x14ac:dyDescent="0.25">
      <c r="B234" s="4">
        <v>170804130302</v>
      </c>
      <c r="C234" s="5">
        <v>43.333333333333336</v>
      </c>
      <c r="D234" s="5"/>
      <c r="E234" s="5">
        <v>20.90909090909091</v>
      </c>
      <c r="F234" s="5"/>
    </row>
    <row r="235" spans="2:6" x14ac:dyDescent="0.25">
      <c r="B235" s="4">
        <v>170804130303</v>
      </c>
      <c r="C235" s="5">
        <v>36.666666666666664</v>
      </c>
      <c r="D235" s="5"/>
      <c r="E235" s="5">
        <v>30.90909090909091</v>
      </c>
      <c r="F235" s="5"/>
    </row>
    <row r="236" spans="2:6" x14ac:dyDescent="0.25">
      <c r="B236" s="4">
        <v>170804130304</v>
      </c>
      <c r="C236" s="5">
        <v>44.444444444444443</v>
      </c>
      <c r="D236" s="5"/>
      <c r="E236" s="5">
        <v>26.363636363636363</v>
      </c>
      <c r="F236" s="5"/>
    </row>
    <row r="237" spans="2:6" x14ac:dyDescent="0.25">
      <c r="B237" s="4">
        <v>170804130306</v>
      </c>
      <c r="C237" s="5">
        <v>40</v>
      </c>
      <c r="D237" s="5"/>
      <c r="E237" s="5">
        <v>40.909090909090907</v>
      </c>
      <c r="F237" s="5"/>
    </row>
    <row r="238" spans="2:6" x14ac:dyDescent="0.25">
      <c r="B238" s="4">
        <v>170804130307</v>
      </c>
      <c r="C238" s="5">
        <v>41.111111111111114</v>
      </c>
      <c r="D238" s="5"/>
      <c r="E238" s="5">
        <v>38.18181818181818</v>
      </c>
      <c r="F238" s="5"/>
    </row>
    <row r="239" spans="2:6" x14ac:dyDescent="0.25">
      <c r="B239" s="4">
        <v>170804130308</v>
      </c>
      <c r="C239" s="5">
        <v>40</v>
      </c>
      <c r="D239" s="5"/>
      <c r="E239" s="5">
        <v>30.90909090909091</v>
      </c>
      <c r="F239" s="5"/>
    </row>
    <row r="240" spans="2:6" x14ac:dyDescent="0.25">
      <c r="B240" s="4">
        <v>170804130309</v>
      </c>
      <c r="C240" s="5">
        <v>42.222222222222221</v>
      </c>
      <c r="D240" s="5"/>
      <c r="E240" s="5">
        <v>25.454545454545453</v>
      </c>
      <c r="F240" s="5"/>
    </row>
    <row r="241" spans="2:6" x14ac:dyDescent="0.25">
      <c r="B241" s="4">
        <v>170804130310</v>
      </c>
      <c r="C241" s="5">
        <v>35.555555555555557</v>
      </c>
      <c r="D241" s="5"/>
      <c r="E241" s="5">
        <v>33.636363636363633</v>
      </c>
      <c r="F241" s="5"/>
    </row>
    <row r="242" spans="2:6" x14ac:dyDescent="0.25">
      <c r="B242" s="4">
        <v>170804130311</v>
      </c>
      <c r="C242" s="5">
        <v>38.888888888888886</v>
      </c>
      <c r="D242" s="5"/>
      <c r="E242" s="5">
        <v>34.545454545454547</v>
      </c>
      <c r="F242" s="5"/>
    </row>
    <row r="243" spans="2:6" x14ac:dyDescent="0.25">
      <c r="B243" s="4">
        <v>170804130312</v>
      </c>
      <c r="C243" s="5">
        <v>31.111111111111111</v>
      </c>
      <c r="D243" s="5"/>
      <c r="E243" s="5">
        <v>22.727272727272727</v>
      </c>
      <c r="F243" s="5"/>
    </row>
    <row r="244" spans="2:6" x14ac:dyDescent="0.25">
      <c r="B244" s="4">
        <v>170804130313</v>
      </c>
      <c r="C244" s="5">
        <v>34.444444444444443</v>
      </c>
      <c r="D244" s="5"/>
      <c r="E244" s="5">
        <v>19.09090909090909</v>
      </c>
      <c r="F244" s="5"/>
    </row>
    <row r="245" spans="2:6" x14ac:dyDescent="0.25">
      <c r="B245" s="4">
        <v>170804130314</v>
      </c>
      <c r="C245" s="5">
        <v>38.888888888888886</v>
      </c>
      <c r="D245" s="5"/>
      <c r="E245" s="5">
        <v>35.454545454545453</v>
      </c>
      <c r="F245" s="5"/>
    </row>
    <row r="246" spans="2:6" x14ac:dyDescent="0.25">
      <c r="B246" s="4">
        <v>170804130315</v>
      </c>
      <c r="C246" s="5">
        <v>37.777777777777779</v>
      </c>
      <c r="D246" s="5"/>
      <c r="E246" s="5">
        <v>34.545454545454547</v>
      </c>
      <c r="F246" s="5"/>
    </row>
    <row r="247" spans="2:6" x14ac:dyDescent="0.25">
      <c r="B247" s="4">
        <v>170804130317</v>
      </c>
      <c r="C247" s="5">
        <v>41.111111111111114</v>
      </c>
      <c r="D247" s="5"/>
      <c r="E247" s="5">
        <v>30</v>
      </c>
      <c r="F247" s="5"/>
    </row>
    <row r="248" spans="2:6" x14ac:dyDescent="0.25">
      <c r="B248" s="4">
        <v>170804130318</v>
      </c>
      <c r="C248" s="5">
        <v>36.666666666666664</v>
      </c>
      <c r="D248" s="5"/>
      <c r="E248" s="5">
        <v>20.90909090909091</v>
      </c>
      <c r="F248" s="5"/>
    </row>
    <row r="249" spans="2:6" x14ac:dyDescent="0.25">
      <c r="B249" s="4">
        <v>170804130319</v>
      </c>
      <c r="C249" s="5">
        <v>41.111111111111114</v>
      </c>
      <c r="D249" s="5"/>
      <c r="E249" s="5">
        <v>30.90909090909091</v>
      </c>
      <c r="F249" s="5"/>
    </row>
    <row r="250" spans="2:6" x14ac:dyDescent="0.25">
      <c r="B250" s="4">
        <v>170804130320</v>
      </c>
      <c r="C250" s="5">
        <v>42.222222222222221</v>
      </c>
      <c r="D250" s="5"/>
      <c r="E250" s="5">
        <v>39.090909090909093</v>
      </c>
      <c r="F250" s="5"/>
    </row>
    <row r="251" spans="2:6" x14ac:dyDescent="0.25">
      <c r="B251" s="4">
        <v>170804130322</v>
      </c>
      <c r="C251" s="5">
        <v>45.555555555555557</v>
      </c>
      <c r="D251" s="5"/>
      <c r="E251" s="5">
        <v>29.09090909090909</v>
      </c>
      <c r="F251" s="5"/>
    </row>
    <row r="252" spans="2:6" x14ac:dyDescent="0.25">
      <c r="B252" s="4">
        <v>170804130323</v>
      </c>
      <c r="C252" s="5">
        <v>37.777777777777779</v>
      </c>
      <c r="D252" s="5"/>
      <c r="E252" s="5">
        <v>27.272727272727273</v>
      </c>
      <c r="F252" s="5"/>
    </row>
    <row r="253" spans="2:6" x14ac:dyDescent="0.25">
      <c r="B253" s="4">
        <v>170804130324</v>
      </c>
      <c r="C253" s="5">
        <v>44.444444444444443</v>
      </c>
      <c r="D253" s="5"/>
      <c r="E253" s="5">
        <v>35.454545454545453</v>
      </c>
      <c r="F253" s="5"/>
    </row>
    <row r="254" spans="2:6" x14ac:dyDescent="0.25">
      <c r="B254" s="4">
        <v>170804130325</v>
      </c>
      <c r="C254" s="5">
        <v>32.222222222222221</v>
      </c>
      <c r="D254" s="5"/>
      <c r="E254" s="5">
        <v>26.363636363636363</v>
      </c>
      <c r="F254" s="5"/>
    </row>
    <row r="255" spans="2:6" x14ac:dyDescent="0.25">
      <c r="B255" s="4">
        <v>170804130326</v>
      </c>
      <c r="C255" s="5">
        <v>32.222222222222221</v>
      </c>
      <c r="D255" s="5"/>
      <c r="E255" s="5">
        <v>29.09090909090909</v>
      </c>
      <c r="F255" s="5"/>
    </row>
    <row r="256" spans="2:6" x14ac:dyDescent="0.25">
      <c r="B256" s="4">
        <v>170804130327</v>
      </c>
      <c r="C256" s="5">
        <v>38.888888888888886</v>
      </c>
      <c r="D256" s="5"/>
      <c r="E256" s="5">
        <v>30</v>
      </c>
      <c r="F256" s="5"/>
    </row>
    <row r="257" spans="2:6" x14ac:dyDescent="0.25">
      <c r="B257" s="4">
        <v>170804130328</v>
      </c>
      <c r="C257" s="5">
        <v>32.222222222222221</v>
      </c>
      <c r="D257" s="5"/>
      <c r="E257" s="5">
        <v>29.09090909090909</v>
      </c>
      <c r="F257" s="5"/>
    </row>
    <row r="258" spans="2:6" x14ac:dyDescent="0.25">
      <c r="B258" s="4">
        <v>170804130329</v>
      </c>
      <c r="C258" s="5">
        <v>38.888888888888886</v>
      </c>
      <c r="D258" s="5"/>
      <c r="E258" s="5">
        <v>31.818181818181817</v>
      </c>
      <c r="F258" s="5"/>
    </row>
    <row r="259" spans="2:6" x14ac:dyDescent="0.25">
      <c r="B259" s="4">
        <v>170804130330</v>
      </c>
      <c r="C259" s="5">
        <v>42.222222222222221</v>
      </c>
      <c r="D259" s="5"/>
      <c r="E259" s="5">
        <v>33.636363636363633</v>
      </c>
      <c r="F259" s="5"/>
    </row>
    <row r="260" spans="2:6" x14ac:dyDescent="0.25">
      <c r="B260" s="4">
        <v>170804130331</v>
      </c>
      <c r="C260" s="5">
        <v>44.444444444444443</v>
      </c>
      <c r="D260" s="5"/>
      <c r="E260" s="5">
        <v>39.090909090909093</v>
      </c>
      <c r="F260" s="5"/>
    </row>
    <row r="261" spans="2:6" x14ac:dyDescent="0.25">
      <c r="B261" s="4">
        <v>170804130332</v>
      </c>
      <c r="C261" s="5">
        <v>32.222222222222221</v>
      </c>
      <c r="D261" s="5"/>
      <c r="E261" s="5">
        <v>27.272727272727273</v>
      </c>
      <c r="F261" s="5"/>
    </row>
    <row r="262" spans="2:6" x14ac:dyDescent="0.25">
      <c r="B262" s="4">
        <v>170804130333</v>
      </c>
      <c r="C262" s="5">
        <v>40</v>
      </c>
      <c r="D262" s="5"/>
      <c r="E262" s="5">
        <v>29.09090909090909</v>
      </c>
      <c r="F262" s="5"/>
    </row>
    <row r="263" spans="2:6" x14ac:dyDescent="0.25">
      <c r="B263" s="4">
        <v>170804130334</v>
      </c>
      <c r="C263" s="5">
        <v>45.555555555555557</v>
      </c>
      <c r="D263" s="5"/>
      <c r="E263" s="5">
        <v>42.727272727272727</v>
      </c>
      <c r="F263" s="5"/>
    </row>
    <row r="264" spans="2:6" x14ac:dyDescent="0.25">
      <c r="B264" s="4">
        <v>170804130336</v>
      </c>
      <c r="C264" s="5">
        <v>40</v>
      </c>
      <c r="D264" s="5"/>
      <c r="E264" s="5">
        <v>37.272727272727273</v>
      </c>
      <c r="F264" s="5"/>
    </row>
    <row r="265" spans="2:6" x14ac:dyDescent="0.25">
      <c r="B265" s="4">
        <v>170804130337</v>
      </c>
      <c r="C265" s="5">
        <v>40</v>
      </c>
      <c r="D265" s="5"/>
      <c r="E265" s="5">
        <v>29.09090909090909</v>
      </c>
      <c r="F265" s="5"/>
    </row>
    <row r="266" spans="2:6" x14ac:dyDescent="0.25">
      <c r="B266" s="4">
        <v>170804130338</v>
      </c>
      <c r="C266" s="5">
        <v>36.666666666666664</v>
      </c>
      <c r="D266" s="5"/>
      <c r="E266" s="5">
        <v>37.272727272727273</v>
      </c>
      <c r="F266" s="5"/>
    </row>
    <row r="267" spans="2:6" x14ac:dyDescent="0.25">
      <c r="B267" s="4">
        <v>170804130339</v>
      </c>
      <c r="C267" s="5">
        <v>43.333333333333336</v>
      </c>
      <c r="D267" s="5"/>
      <c r="E267" s="5">
        <v>35.454545454545453</v>
      </c>
      <c r="F267" s="5"/>
    </row>
    <row r="268" spans="2:6" x14ac:dyDescent="0.25">
      <c r="B268" s="4">
        <v>170804130340</v>
      </c>
      <c r="C268" s="5">
        <v>36.666666666666664</v>
      </c>
      <c r="D268" s="5"/>
      <c r="E268" s="5">
        <v>38.18181818181818</v>
      </c>
      <c r="F268" s="5"/>
    </row>
    <row r="269" spans="2:6" x14ac:dyDescent="0.25">
      <c r="B269" s="4">
        <v>170804130341</v>
      </c>
      <c r="C269" s="5">
        <v>43.333333333333336</v>
      </c>
      <c r="D269" s="5"/>
      <c r="E269" s="5">
        <v>36.363636363636367</v>
      </c>
      <c r="F269" s="5"/>
    </row>
    <row r="270" spans="2:6" x14ac:dyDescent="0.25">
      <c r="B270" s="4">
        <v>170804130342</v>
      </c>
      <c r="C270" s="5">
        <v>35.555555555555557</v>
      </c>
      <c r="D270" s="5"/>
      <c r="E270" s="5">
        <v>30</v>
      </c>
      <c r="F270" s="5"/>
    </row>
    <row r="271" spans="2:6" x14ac:dyDescent="0.25">
      <c r="B271" s="4">
        <v>170804130343</v>
      </c>
      <c r="C271" s="5">
        <v>43.333333333333336</v>
      </c>
      <c r="D271" s="5"/>
      <c r="E271" s="5">
        <v>39.090909090909093</v>
      </c>
      <c r="F271" s="5"/>
    </row>
    <row r="272" spans="2:6" x14ac:dyDescent="0.25">
      <c r="B272" s="4">
        <v>170804130344</v>
      </c>
      <c r="C272" s="5">
        <v>31.111111111111111</v>
      </c>
      <c r="D272" s="5"/>
      <c r="E272" s="5">
        <v>33.636363636363633</v>
      </c>
      <c r="F272" s="5"/>
    </row>
    <row r="273" spans="2:6" x14ac:dyDescent="0.25">
      <c r="B273" s="4">
        <v>170804130345</v>
      </c>
      <c r="C273" s="5">
        <v>33.333333333333336</v>
      </c>
      <c r="D273" s="5"/>
      <c r="E273" s="5">
        <v>33.636363636363633</v>
      </c>
      <c r="F273" s="5"/>
    </row>
    <row r="274" spans="2:6" x14ac:dyDescent="0.25">
      <c r="B274" s="4">
        <v>170804130346</v>
      </c>
      <c r="C274" s="5">
        <v>43.333333333333336</v>
      </c>
      <c r="D274" s="5"/>
      <c r="E274" s="5">
        <v>25.454545454545453</v>
      </c>
      <c r="F274" s="5"/>
    </row>
    <row r="275" spans="2:6" x14ac:dyDescent="0.25">
      <c r="B275" s="4">
        <v>170804130347</v>
      </c>
      <c r="C275" s="5">
        <v>32.222222222222221</v>
      </c>
      <c r="D275" s="5"/>
      <c r="E275" s="5">
        <v>33.636363636363633</v>
      </c>
      <c r="F275" s="5"/>
    </row>
    <row r="276" spans="2:6" x14ac:dyDescent="0.25">
      <c r="B276" s="4">
        <v>170804130348</v>
      </c>
      <c r="C276" s="5">
        <v>34.444444444444443</v>
      </c>
      <c r="D276" s="5"/>
      <c r="E276" s="5">
        <v>35.454545454545453</v>
      </c>
      <c r="F276" s="5"/>
    </row>
    <row r="277" spans="2:6" x14ac:dyDescent="0.25">
      <c r="B277" s="4">
        <v>170804130349</v>
      </c>
      <c r="C277" s="5">
        <v>43.333333333333336</v>
      </c>
      <c r="D277" s="5"/>
      <c r="E277" s="5">
        <v>42.727272727272727</v>
      </c>
      <c r="F277" s="5"/>
    </row>
    <row r="278" spans="2:6" x14ac:dyDescent="0.25">
      <c r="B278" s="4">
        <v>170804130350</v>
      </c>
      <c r="C278" s="5">
        <v>43.333333333333336</v>
      </c>
      <c r="D278" s="5"/>
      <c r="E278" s="5">
        <v>32.727272727272727</v>
      </c>
      <c r="F278" s="5"/>
    </row>
    <row r="279" spans="2:6" x14ac:dyDescent="0.25">
      <c r="B279" s="4">
        <v>170804130351</v>
      </c>
      <c r="C279" s="5">
        <v>44.444444444444443</v>
      </c>
      <c r="D279" s="5"/>
      <c r="E279" s="5">
        <v>35.454545454545453</v>
      </c>
      <c r="F279" s="5"/>
    </row>
    <row r="280" spans="2:6" x14ac:dyDescent="0.25">
      <c r="B280" s="4">
        <v>170804130353</v>
      </c>
      <c r="C280" s="5">
        <v>41.111111111111114</v>
      </c>
      <c r="D280" s="5"/>
      <c r="E280" s="5">
        <v>34.545454545454547</v>
      </c>
      <c r="F280" s="5"/>
    </row>
    <row r="281" spans="2:6" x14ac:dyDescent="0.25">
      <c r="B281" s="4">
        <v>170804130354</v>
      </c>
      <c r="C281" s="5">
        <v>40</v>
      </c>
      <c r="D281" s="5"/>
      <c r="E281" s="5">
        <v>29.09090909090909</v>
      </c>
      <c r="F281" s="5"/>
    </row>
    <row r="282" spans="2:6" x14ac:dyDescent="0.25">
      <c r="B282" s="4">
        <v>170804130356</v>
      </c>
      <c r="C282" s="5">
        <v>43.333333333333336</v>
      </c>
      <c r="D282" s="5"/>
      <c r="E282" s="5">
        <v>41.81818181818182</v>
      </c>
      <c r="F282" s="5"/>
    </row>
    <row r="283" spans="2:6" x14ac:dyDescent="0.25">
      <c r="B283" s="4">
        <v>170804130357</v>
      </c>
      <c r="C283" s="5">
        <v>35.555555555555557</v>
      </c>
      <c r="D283" s="5"/>
      <c r="E283" s="5">
        <v>35.454545454545453</v>
      </c>
      <c r="F283" s="5"/>
    </row>
    <row r="284" spans="2:6" x14ac:dyDescent="0.25">
      <c r="B284" s="4">
        <v>170804130358</v>
      </c>
      <c r="C284" s="5">
        <v>36.666666666666664</v>
      </c>
      <c r="D284" s="5"/>
      <c r="E284" s="5">
        <v>36.363636363636367</v>
      </c>
      <c r="F284" s="5"/>
    </row>
    <row r="285" spans="2:6" x14ac:dyDescent="0.25">
      <c r="B285" s="4">
        <v>170804130359</v>
      </c>
      <c r="C285" s="5">
        <v>44.444444444444443</v>
      </c>
      <c r="D285" s="5"/>
      <c r="E285" s="5">
        <v>37.272727272727273</v>
      </c>
      <c r="F285" s="5"/>
    </row>
    <row r="286" spans="2:6" x14ac:dyDescent="0.25">
      <c r="B286" s="4">
        <v>170804130360</v>
      </c>
      <c r="C286" s="5">
        <v>43.333333333333336</v>
      </c>
      <c r="D286" s="5"/>
      <c r="E286" s="5">
        <v>39.090909090909093</v>
      </c>
      <c r="F286" s="5"/>
    </row>
    <row r="287" spans="2:6" x14ac:dyDescent="0.25">
      <c r="B287" s="4">
        <v>170804130361</v>
      </c>
      <c r="C287" s="5">
        <v>40</v>
      </c>
      <c r="D287" s="5"/>
      <c r="E287" s="5">
        <v>30.90909090909091</v>
      </c>
      <c r="F287" s="5"/>
    </row>
    <row r="288" spans="2:6" x14ac:dyDescent="0.25">
      <c r="B288" s="4">
        <v>170804130362</v>
      </c>
      <c r="C288" s="5">
        <v>46.666666666666664</v>
      </c>
      <c r="D288" s="5"/>
      <c r="E288" s="5">
        <v>44.545454545454547</v>
      </c>
      <c r="F288" s="5"/>
    </row>
    <row r="289" spans="2:6" x14ac:dyDescent="0.25">
      <c r="B289" s="4">
        <v>170804130363</v>
      </c>
      <c r="C289" s="5">
        <v>45.555555555555557</v>
      </c>
      <c r="D289" s="5"/>
      <c r="E289" s="5">
        <v>30.90909090909091</v>
      </c>
      <c r="F289" s="5"/>
    </row>
    <row r="290" spans="2:6" x14ac:dyDescent="0.25">
      <c r="B290" s="4">
        <v>170804130364</v>
      </c>
      <c r="C290" s="5">
        <v>37.777777777777779</v>
      </c>
      <c r="D290" s="5"/>
      <c r="E290" s="5">
        <v>35.454545454545453</v>
      </c>
      <c r="F290" s="5"/>
    </row>
    <row r="291" spans="2:6" x14ac:dyDescent="0.25">
      <c r="B291" s="4">
        <v>170804130365</v>
      </c>
      <c r="C291" s="5">
        <v>46.666666666666664</v>
      </c>
      <c r="D291" s="5"/>
      <c r="E291" s="5">
        <v>38.18181818181818</v>
      </c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4">
    <mergeCell ref="A1:F1"/>
    <mergeCell ref="G1:M1"/>
    <mergeCell ref="A2:F2"/>
    <mergeCell ref="A3:F3"/>
    <mergeCell ref="O3:W7"/>
    <mergeCell ref="A4:F4"/>
    <mergeCell ref="A5:F5"/>
    <mergeCell ref="G15:J15"/>
    <mergeCell ref="G9:J9"/>
    <mergeCell ref="G10:J10"/>
    <mergeCell ref="G11:J11"/>
    <mergeCell ref="G12:J12"/>
    <mergeCell ref="G13:J13"/>
    <mergeCell ref="G14:J14"/>
  </mergeCells>
  <pageMargins left="0.7" right="0.7" top="0.75" bottom="0.75" header="0.3" footer="0.3"/>
  <pageSetup paperSize="9" orientation="portrait" horizontalDpi="100" verticalDpi="1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4B196-C73F-49B9-BC39-727B526E3CDB}">
  <dimension ref="A1:Y323"/>
  <sheetViews>
    <sheetView workbookViewId="0">
      <selection activeCell="F12" activeCellId="1" sqref="D12 F12"/>
    </sheetView>
  </sheetViews>
  <sheetFormatPr defaultRowHeight="15" x14ac:dyDescent="0.25"/>
  <cols>
    <col min="2" max="2" width="17.7109375" customWidth="1"/>
    <col min="3" max="3" width="12" customWidth="1"/>
    <col min="6" max="6" width="19.5703125" customWidth="1"/>
    <col min="7" max="7" width="52.7109375" customWidth="1"/>
    <col min="8" max="8" width="11.5703125" customWidth="1"/>
    <col min="258" max="258" width="17.7109375" customWidth="1"/>
    <col min="259" max="259" width="12" customWidth="1"/>
    <col min="262" max="262" width="19.5703125" customWidth="1"/>
    <col min="263" max="263" width="52.7109375" customWidth="1"/>
    <col min="264" max="264" width="11.5703125" customWidth="1"/>
    <col min="514" max="514" width="17.7109375" customWidth="1"/>
    <col min="515" max="515" width="12" customWidth="1"/>
    <col min="518" max="518" width="19.5703125" customWidth="1"/>
    <col min="519" max="519" width="52.7109375" customWidth="1"/>
    <col min="520" max="520" width="11.5703125" customWidth="1"/>
    <col min="770" max="770" width="17.7109375" customWidth="1"/>
    <col min="771" max="771" width="12" customWidth="1"/>
    <col min="774" max="774" width="19.5703125" customWidth="1"/>
    <col min="775" max="775" width="52.7109375" customWidth="1"/>
    <col min="776" max="776" width="11.5703125" customWidth="1"/>
    <col min="1026" max="1026" width="17.7109375" customWidth="1"/>
    <col min="1027" max="1027" width="12" customWidth="1"/>
    <col min="1030" max="1030" width="19.5703125" customWidth="1"/>
    <col min="1031" max="1031" width="52.7109375" customWidth="1"/>
    <col min="1032" max="1032" width="11.5703125" customWidth="1"/>
    <col min="1282" max="1282" width="17.7109375" customWidth="1"/>
    <col min="1283" max="1283" width="12" customWidth="1"/>
    <col min="1286" max="1286" width="19.5703125" customWidth="1"/>
    <col min="1287" max="1287" width="52.7109375" customWidth="1"/>
    <col min="1288" max="1288" width="11.5703125" customWidth="1"/>
    <col min="1538" max="1538" width="17.7109375" customWidth="1"/>
    <col min="1539" max="1539" width="12" customWidth="1"/>
    <col min="1542" max="1542" width="19.5703125" customWidth="1"/>
    <col min="1543" max="1543" width="52.7109375" customWidth="1"/>
    <col min="1544" max="1544" width="11.5703125" customWidth="1"/>
    <col min="1794" max="1794" width="17.7109375" customWidth="1"/>
    <col min="1795" max="1795" width="12" customWidth="1"/>
    <col min="1798" max="1798" width="19.5703125" customWidth="1"/>
    <col min="1799" max="1799" width="52.7109375" customWidth="1"/>
    <col min="1800" max="1800" width="11.5703125" customWidth="1"/>
    <col min="2050" max="2050" width="17.7109375" customWidth="1"/>
    <col min="2051" max="2051" width="12" customWidth="1"/>
    <col min="2054" max="2054" width="19.5703125" customWidth="1"/>
    <col min="2055" max="2055" width="52.7109375" customWidth="1"/>
    <col min="2056" max="2056" width="11.5703125" customWidth="1"/>
    <col min="2306" max="2306" width="17.7109375" customWidth="1"/>
    <col min="2307" max="2307" width="12" customWidth="1"/>
    <col min="2310" max="2310" width="19.5703125" customWidth="1"/>
    <col min="2311" max="2311" width="52.7109375" customWidth="1"/>
    <col min="2312" max="2312" width="11.5703125" customWidth="1"/>
    <col min="2562" max="2562" width="17.7109375" customWidth="1"/>
    <col min="2563" max="2563" width="12" customWidth="1"/>
    <col min="2566" max="2566" width="19.5703125" customWidth="1"/>
    <col min="2567" max="2567" width="52.7109375" customWidth="1"/>
    <col min="2568" max="2568" width="11.5703125" customWidth="1"/>
    <col min="2818" max="2818" width="17.7109375" customWidth="1"/>
    <col min="2819" max="2819" width="12" customWidth="1"/>
    <col min="2822" max="2822" width="19.5703125" customWidth="1"/>
    <col min="2823" max="2823" width="52.7109375" customWidth="1"/>
    <col min="2824" max="2824" width="11.5703125" customWidth="1"/>
    <col min="3074" max="3074" width="17.7109375" customWidth="1"/>
    <col min="3075" max="3075" width="12" customWidth="1"/>
    <col min="3078" max="3078" width="19.5703125" customWidth="1"/>
    <col min="3079" max="3079" width="52.7109375" customWidth="1"/>
    <col min="3080" max="3080" width="11.5703125" customWidth="1"/>
    <col min="3330" max="3330" width="17.7109375" customWidth="1"/>
    <col min="3331" max="3331" width="12" customWidth="1"/>
    <col min="3334" max="3334" width="19.5703125" customWidth="1"/>
    <col min="3335" max="3335" width="52.7109375" customWidth="1"/>
    <col min="3336" max="3336" width="11.5703125" customWidth="1"/>
    <col min="3586" max="3586" width="17.7109375" customWidth="1"/>
    <col min="3587" max="3587" width="12" customWidth="1"/>
    <col min="3590" max="3590" width="19.5703125" customWidth="1"/>
    <col min="3591" max="3591" width="52.7109375" customWidth="1"/>
    <col min="3592" max="3592" width="11.5703125" customWidth="1"/>
    <col min="3842" max="3842" width="17.7109375" customWidth="1"/>
    <col min="3843" max="3843" width="12" customWidth="1"/>
    <col min="3846" max="3846" width="19.5703125" customWidth="1"/>
    <col min="3847" max="3847" width="52.7109375" customWidth="1"/>
    <col min="3848" max="3848" width="11.5703125" customWidth="1"/>
    <col min="4098" max="4098" width="17.7109375" customWidth="1"/>
    <col min="4099" max="4099" width="12" customWidth="1"/>
    <col min="4102" max="4102" width="19.5703125" customWidth="1"/>
    <col min="4103" max="4103" width="52.7109375" customWidth="1"/>
    <col min="4104" max="4104" width="11.5703125" customWidth="1"/>
    <col min="4354" max="4354" width="17.7109375" customWidth="1"/>
    <col min="4355" max="4355" width="12" customWidth="1"/>
    <col min="4358" max="4358" width="19.5703125" customWidth="1"/>
    <col min="4359" max="4359" width="52.7109375" customWidth="1"/>
    <col min="4360" max="4360" width="11.5703125" customWidth="1"/>
    <col min="4610" max="4610" width="17.7109375" customWidth="1"/>
    <col min="4611" max="4611" width="12" customWidth="1"/>
    <col min="4614" max="4614" width="19.5703125" customWidth="1"/>
    <col min="4615" max="4615" width="52.7109375" customWidth="1"/>
    <col min="4616" max="4616" width="11.5703125" customWidth="1"/>
    <col min="4866" max="4866" width="17.7109375" customWidth="1"/>
    <col min="4867" max="4867" width="12" customWidth="1"/>
    <col min="4870" max="4870" width="19.5703125" customWidth="1"/>
    <col min="4871" max="4871" width="52.7109375" customWidth="1"/>
    <col min="4872" max="4872" width="11.5703125" customWidth="1"/>
    <col min="5122" max="5122" width="17.7109375" customWidth="1"/>
    <col min="5123" max="5123" width="12" customWidth="1"/>
    <col min="5126" max="5126" width="19.5703125" customWidth="1"/>
    <col min="5127" max="5127" width="52.7109375" customWidth="1"/>
    <col min="5128" max="5128" width="11.5703125" customWidth="1"/>
    <col min="5378" max="5378" width="17.7109375" customWidth="1"/>
    <col min="5379" max="5379" width="12" customWidth="1"/>
    <col min="5382" max="5382" width="19.5703125" customWidth="1"/>
    <col min="5383" max="5383" width="52.7109375" customWidth="1"/>
    <col min="5384" max="5384" width="11.5703125" customWidth="1"/>
    <col min="5634" max="5634" width="17.7109375" customWidth="1"/>
    <col min="5635" max="5635" width="12" customWidth="1"/>
    <col min="5638" max="5638" width="19.5703125" customWidth="1"/>
    <col min="5639" max="5639" width="52.7109375" customWidth="1"/>
    <col min="5640" max="5640" width="11.5703125" customWidth="1"/>
    <col min="5890" max="5890" width="17.7109375" customWidth="1"/>
    <col min="5891" max="5891" width="12" customWidth="1"/>
    <col min="5894" max="5894" width="19.5703125" customWidth="1"/>
    <col min="5895" max="5895" width="52.7109375" customWidth="1"/>
    <col min="5896" max="5896" width="11.5703125" customWidth="1"/>
    <col min="6146" max="6146" width="17.7109375" customWidth="1"/>
    <col min="6147" max="6147" width="12" customWidth="1"/>
    <col min="6150" max="6150" width="19.5703125" customWidth="1"/>
    <col min="6151" max="6151" width="52.7109375" customWidth="1"/>
    <col min="6152" max="6152" width="11.5703125" customWidth="1"/>
    <col min="6402" max="6402" width="17.7109375" customWidth="1"/>
    <col min="6403" max="6403" width="12" customWidth="1"/>
    <col min="6406" max="6406" width="19.5703125" customWidth="1"/>
    <col min="6407" max="6407" width="52.7109375" customWidth="1"/>
    <col min="6408" max="6408" width="11.5703125" customWidth="1"/>
    <col min="6658" max="6658" width="17.7109375" customWidth="1"/>
    <col min="6659" max="6659" width="12" customWidth="1"/>
    <col min="6662" max="6662" width="19.5703125" customWidth="1"/>
    <col min="6663" max="6663" width="52.7109375" customWidth="1"/>
    <col min="6664" max="6664" width="11.5703125" customWidth="1"/>
    <col min="6914" max="6914" width="17.7109375" customWidth="1"/>
    <col min="6915" max="6915" width="12" customWidth="1"/>
    <col min="6918" max="6918" width="19.5703125" customWidth="1"/>
    <col min="6919" max="6919" width="52.7109375" customWidth="1"/>
    <col min="6920" max="6920" width="11.5703125" customWidth="1"/>
    <col min="7170" max="7170" width="17.7109375" customWidth="1"/>
    <col min="7171" max="7171" width="12" customWidth="1"/>
    <col min="7174" max="7174" width="19.5703125" customWidth="1"/>
    <col min="7175" max="7175" width="52.7109375" customWidth="1"/>
    <col min="7176" max="7176" width="11.5703125" customWidth="1"/>
    <col min="7426" max="7426" width="17.7109375" customWidth="1"/>
    <col min="7427" max="7427" width="12" customWidth="1"/>
    <col min="7430" max="7430" width="19.5703125" customWidth="1"/>
    <col min="7431" max="7431" width="52.7109375" customWidth="1"/>
    <col min="7432" max="7432" width="11.5703125" customWidth="1"/>
    <col min="7682" max="7682" width="17.7109375" customWidth="1"/>
    <col min="7683" max="7683" width="12" customWidth="1"/>
    <col min="7686" max="7686" width="19.5703125" customWidth="1"/>
    <col min="7687" max="7687" width="52.7109375" customWidth="1"/>
    <col min="7688" max="7688" width="11.5703125" customWidth="1"/>
    <col min="7938" max="7938" width="17.7109375" customWidth="1"/>
    <col min="7939" max="7939" width="12" customWidth="1"/>
    <col min="7942" max="7942" width="19.5703125" customWidth="1"/>
    <col min="7943" max="7943" width="52.7109375" customWidth="1"/>
    <col min="7944" max="7944" width="11.5703125" customWidth="1"/>
    <col min="8194" max="8194" width="17.7109375" customWidth="1"/>
    <col min="8195" max="8195" width="12" customWidth="1"/>
    <col min="8198" max="8198" width="19.5703125" customWidth="1"/>
    <col min="8199" max="8199" width="52.7109375" customWidth="1"/>
    <col min="8200" max="8200" width="11.5703125" customWidth="1"/>
    <col min="8450" max="8450" width="17.7109375" customWidth="1"/>
    <col min="8451" max="8451" width="12" customWidth="1"/>
    <col min="8454" max="8454" width="19.5703125" customWidth="1"/>
    <col min="8455" max="8455" width="52.7109375" customWidth="1"/>
    <col min="8456" max="8456" width="11.5703125" customWidth="1"/>
    <col min="8706" max="8706" width="17.7109375" customWidth="1"/>
    <col min="8707" max="8707" width="12" customWidth="1"/>
    <col min="8710" max="8710" width="19.5703125" customWidth="1"/>
    <col min="8711" max="8711" width="52.7109375" customWidth="1"/>
    <col min="8712" max="8712" width="11.5703125" customWidth="1"/>
    <col min="8962" max="8962" width="17.7109375" customWidth="1"/>
    <col min="8963" max="8963" width="12" customWidth="1"/>
    <col min="8966" max="8966" width="19.5703125" customWidth="1"/>
    <col min="8967" max="8967" width="52.7109375" customWidth="1"/>
    <col min="8968" max="8968" width="11.5703125" customWidth="1"/>
    <col min="9218" max="9218" width="17.7109375" customWidth="1"/>
    <col min="9219" max="9219" width="12" customWidth="1"/>
    <col min="9222" max="9222" width="19.5703125" customWidth="1"/>
    <col min="9223" max="9223" width="52.7109375" customWidth="1"/>
    <col min="9224" max="9224" width="11.5703125" customWidth="1"/>
    <col min="9474" max="9474" width="17.7109375" customWidth="1"/>
    <col min="9475" max="9475" width="12" customWidth="1"/>
    <col min="9478" max="9478" width="19.5703125" customWidth="1"/>
    <col min="9479" max="9479" width="52.7109375" customWidth="1"/>
    <col min="9480" max="9480" width="11.5703125" customWidth="1"/>
    <col min="9730" max="9730" width="17.7109375" customWidth="1"/>
    <col min="9731" max="9731" width="12" customWidth="1"/>
    <col min="9734" max="9734" width="19.5703125" customWidth="1"/>
    <col min="9735" max="9735" width="52.7109375" customWidth="1"/>
    <col min="9736" max="9736" width="11.5703125" customWidth="1"/>
    <col min="9986" max="9986" width="17.7109375" customWidth="1"/>
    <col min="9987" max="9987" width="12" customWidth="1"/>
    <col min="9990" max="9990" width="19.5703125" customWidth="1"/>
    <col min="9991" max="9991" width="52.7109375" customWidth="1"/>
    <col min="9992" max="9992" width="11.5703125" customWidth="1"/>
    <col min="10242" max="10242" width="17.7109375" customWidth="1"/>
    <col min="10243" max="10243" width="12" customWidth="1"/>
    <col min="10246" max="10246" width="19.5703125" customWidth="1"/>
    <col min="10247" max="10247" width="52.7109375" customWidth="1"/>
    <col min="10248" max="10248" width="11.5703125" customWidth="1"/>
    <col min="10498" max="10498" width="17.7109375" customWidth="1"/>
    <col min="10499" max="10499" width="12" customWidth="1"/>
    <col min="10502" max="10502" width="19.5703125" customWidth="1"/>
    <col min="10503" max="10503" width="52.7109375" customWidth="1"/>
    <col min="10504" max="10504" width="11.5703125" customWidth="1"/>
    <col min="10754" max="10754" width="17.7109375" customWidth="1"/>
    <col min="10755" max="10755" width="12" customWidth="1"/>
    <col min="10758" max="10758" width="19.5703125" customWidth="1"/>
    <col min="10759" max="10759" width="52.7109375" customWidth="1"/>
    <col min="10760" max="10760" width="11.5703125" customWidth="1"/>
    <col min="11010" max="11010" width="17.7109375" customWidth="1"/>
    <col min="11011" max="11011" width="12" customWidth="1"/>
    <col min="11014" max="11014" width="19.5703125" customWidth="1"/>
    <col min="11015" max="11015" width="52.7109375" customWidth="1"/>
    <col min="11016" max="11016" width="11.5703125" customWidth="1"/>
    <col min="11266" max="11266" width="17.7109375" customWidth="1"/>
    <col min="11267" max="11267" width="12" customWidth="1"/>
    <col min="11270" max="11270" width="19.5703125" customWidth="1"/>
    <col min="11271" max="11271" width="52.7109375" customWidth="1"/>
    <col min="11272" max="11272" width="11.5703125" customWidth="1"/>
    <col min="11522" max="11522" width="17.7109375" customWidth="1"/>
    <col min="11523" max="11523" width="12" customWidth="1"/>
    <col min="11526" max="11526" width="19.5703125" customWidth="1"/>
    <col min="11527" max="11527" width="52.7109375" customWidth="1"/>
    <col min="11528" max="11528" width="11.5703125" customWidth="1"/>
    <col min="11778" max="11778" width="17.7109375" customWidth="1"/>
    <col min="11779" max="11779" width="12" customWidth="1"/>
    <col min="11782" max="11782" width="19.5703125" customWidth="1"/>
    <col min="11783" max="11783" width="52.7109375" customWidth="1"/>
    <col min="11784" max="11784" width="11.5703125" customWidth="1"/>
    <col min="12034" max="12034" width="17.7109375" customWidth="1"/>
    <col min="12035" max="12035" width="12" customWidth="1"/>
    <col min="12038" max="12038" width="19.5703125" customWidth="1"/>
    <col min="12039" max="12039" width="52.7109375" customWidth="1"/>
    <col min="12040" max="12040" width="11.5703125" customWidth="1"/>
    <col min="12290" max="12290" width="17.7109375" customWidth="1"/>
    <col min="12291" max="12291" width="12" customWidth="1"/>
    <col min="12294" max="12294" width="19.5703125" customWidth="1"/>
    <col min="12295" max="12295" width="52.7109375" customWidth="1"/>
    <col min="12296" max="12296" width="11.5703125" customWidth="1"/>
    <col min="12546" max="12546" width="17.7109375" customWidth="1"/>
    <col min="12547" max="12547" width="12" customWidth="1"/>
    <col min="12550" max="12550" width="19.5703125" customWidth="1"/>
    <col min="12551" max="12551" width="52.7109375" customWidth="1"/>
    <col min="12552" max="12552" width="11.5703125" customWidth="1"/>
    <col min="12802" max="12802" width="17.7109375" customWidth="1"/>
    <col min="12803" max="12803" width="12" customWidth="1"/>
    <col min="12806" max="12806" width="19.5703125" customWidth="1"/>
    <col min="12807" max="12807" width="52.7109375" customWidth="1"/>
    <col min="12808" max="12808" width="11.5703125" customWidth="1"/>
    <col min="13058" max="13058" width="17.7109375" customWidth="1"/>
    <col min="13059" max="13059" width="12" customWidth="1"/>
    <col min="13062" max="13062" width="19.5703125" customWidth="1"/>
    <col min="13063" max="13063" width="52.7109375" customWidth="1"/>
    <col min="13064" max="13064" width="11.5703125" customWidth="1"/>
    <col min="13314" max="13314" width="17.7109375" customWidth="1"/>
    <col min="13315" max="13315" width="12" customWidth="1"/>
    <col min="13318" max="13318" width="19.5703125" customWidth="1"/>
    <col min="13319" max="13319" width="52.7109375" customWidth="1"/>
    <col min="13320" max="13320" width="11.5703125" customWidth="1"/>
    <col min="13570" max="13570" width="17.7109375" customWidth="1"/>
    <col min="13571" max="13571" width="12" customWidth="1"/>
    <col min="13574" max="13574" width="19.5703125" customWidth="1"/>
    <col min="13575" max="13575" width="52.7109375" customWidth="1"/>
    <col min="13576" max="13576" width="11.5703125" customWidth="1"/>
    <col min="13826" max="13826" width="17.7109375" customWidth="1"/>
    <col min="13827" max="13827" width="12" customWidth="1"/>
    <col min="13830" max="13830" width="19.5703125" customWidth="1"/>
    <col min="13831" max="13831" width="52.7109375" customWidth="1"/>
    <col min="13832" max="13832" width="11.5703125" customWidth="1"/>
    <col min="14082" max="14082" width="17.7109375" customWidth="1"/>
    <col min="14083" max="14083" width="12" customWidth="1"/>
    <col min="14086" max="14086" width="19.5703125" customWidth="1"/>
    <col min="14087" max="14087" width="52.7109375" customWidth="1"/>
    <col min="14088" max="14088" width="11.5703125" customWidth="1"/>
    <col min="14338" max="14338" width="17.7109375" customWidth="1"/>
    <col min="14339" max="14339" width="12" customWidth="1"/>
    <col min="14342" max="14342" width="19.5703125" customWidth="1"/>
    <col min="14343" max="14343" width="52.7109375" customWidth="1"/>
    <col min="14344" max="14344" width="11.5703125" customWidth="1"/>
    <col min="14594" max="14594" width="17.7109375" customWidth="1"/>
    <col min="14595" max="14595" width="12" customWidth="1"/>
    <col min="14598" max="14598" width="19.5703125" customWidth="1"/>
    <col min="14599" max="14599" width="52.7109375" customWidth="1"/>
    <col min="14600" max="14600" width="11.5703125" customWidth="1"/>
    <col min="14850" max="14850" width="17.7109375" customWidth="1"/>
    <col min="14851" max="14851" width="12" customWidth="1"/>
    <col min="14854" max="14854" width="19.5703125" customWidth="1"/>
    <col min="14855" max="14855" width="52.7109375" customWidth="1"/>
    <col min="14856" max="14856" width="11.5703125" customWidth="1"/>
    <col min="15106" max="15106" width="17.7109375" customWidth="1"/>
    <col min="15107" max="15107" width="12" customWidth="1"/>
    <col min="15110" max="15110" width="19.5703125" customWidth="1"/>
    <col min="15111" max="15111" width="52.7109375" customWidth="1"/>
    <col min="15112" max="15112" width="11.5703125" customWidth="1"/>
    <col min="15362" max="15362" width="17.7109375" customWidth="1"/>
    <col min="15363" max="15363" width="12" customWidth="1"/>
    <col min="15366" max="15366" width="19.5703125" customWidth="1"/>
    <col min="15367" max="15367" width="52.7109375" customWidth="1"/>
    <col min="15368" max="15368" width="11.5703125" customWidth="1"/>
    <col min="15618" max="15618" width="17.7109375" customWidth="1"/>
    <col min="15619" max="15619" width="12" customWidth="1"/>
    <col min="15622" max="15622" width="19.5703125" customWidth="1"/>
    <col min="15623" max="15623" width="52.7109375" customWidth="1"/>
    <col min="15624" max="15624" width="11.5703125" customWidth="1"/>
    <col min="15874" max="15874" width="17.7109375" customWidth="1"/>
    <col min="15875" max="15875" width="12" customWidth="1"/>
    <col min="15878" max="15878" width="19.5703125" customWidth="1"/>
    <col min="15879" max="15879" width="52.7109375" customWidth="1"/>
    <col min="15880" max="15880" width="11.5703125" customWidth="1"/>
    <col min="16130" max="16130" width="17.7109375" customWidth="1"/>
    <col min="16131" max="16131" width="12" customWidth="1"/>
    <col min="16134" max="16134" width="19.5703125" customWidth="1"/>
    <col min="16135" max="16135" width="52.7109375" customWidth="1"/>
    <col min="16136" max="16136" width="11.5703125" customWidth="1"/>
  </cols>
  <sheetData>
    <row r="1" spans="1:25" x14ac:dyDescent="0.25">
      <c r="A1" s="192" t="s">
        <v>52</v>
      </c>
      <c r="B1" s="193"/>
      <c r="C1" s="193"/>
      <c r="D1" s="193"/>
      <c r="E1" s="193"/>
      <c r="F1" s="194"/>
      <c r="G1" s="26" t="s">
        <v>50</v>
      </c>
      <c r="H1" s="17"/>
      <c r="I1" s="1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7"/>
    </row>
    <row r="2" spans="1:25" ht="75" x14ac:dyDescent="0.25">
      <c r="A2" s="170" t="s">
        <v>51</v>
      </c>
      <c r="B2" s="170"/>
      <c r="C2" s="170"/>
      <c r="D2" s="170"/>
      <c r="E2" s="170"/>
      <c r="F2" s="170"/>
      <c r="G2" s="26" t="s">
        <v>48</v>
      </c>
      <c r="H2" s="17"/>
      <c r="I2" s="44" t="s">
        <v>47</v>
      </c>
      <c r="J2" s="1"/>
      <c r="K2" s="43" t="s">
        <v>46</v>
      </c>
      <c r="L2" s="43" t="s">
        <v>45</v>
      </c>
      <c r="M2" s="1"/>
      <c r="N2" s="43" t="s">
        <v>44</v>
      </c>
      <c r="O2" s="171" t="s">
        <v>43</v>
      </c>
      <c r="P2" s="171"/>
      <c r="Q2" s="171"/>
      <c r="R2" s="171"/>
      <c r="S2" s="171"/>
      <c r="T2" s="171"/>
      <c r="U2" s="171"/>
      <c r="V2" s="171"/>
      <c r="W2" s="171"/>
      <c r="X2" s="7"/>
      <c r="Y2" s="7"/>
    </row>
    <row r="3" spans="1:25" ht="21" x14ac:dyDescent="0.25">
      <c r="A3" s="170" t="s">
        <v>66</v>
      </c>
      <c r="B3" s="170"/>
      <c r="C3" s="170"/>
      <c r="D3" s="170"/>
      <c r="E3" s="170"/>
      <c r="F3" s="170"/>
      <c r="G3" s="26" t="s">
        <v>41</v>
      </c>
      <c r="H3" s="17"/>
      <c r="I3" s="15"/>
      <c r="J3" s="1"/>
      <c r="K3" s="42" t="s">
        <v>40</v>
      </c>
      <c r="L3" s="42">
        <v>3</v>
      </c>
      <c r="M3" s="1"/>
      <c r="N3" s="41">
        <v>3</v>
      </c>
      <c r="O3" s="171"/>
      <c r="P3" s="171"/>
      <c r="Q3" s="171"/>
      <c r="R3" s="171"/>
      <c r="S3" s="171"/>
      <c r="T3" s="171"/>
      <c r="U3" s="171"/>
      <c r="V3" s="171"/>
      <c r="W3" s="171"/>
      <c r="X3" s="7"/>
      <c r="Y3" s="7"/>
    </row>
    <row r="4" spans="1:25" ht="21" x14ac:dyDescent="0.25">
      <c r="A4" s="166" t="s">
        <v>67</v>
      </c>
      <c r="B4" s="167"/>
      <c r="C4" s="167"/>
      <c r="D4" s="167"/>
      <c r="E4" s="167"/>
      <c r="F4" s="168"/>
      <c r="G4" s="26" t="s">
        <v>38</v>
      </c>
      <c r="H4" s="3">
        <f>(258/281)*100</f>
        <v>91.814946619217082</v>
      </c>
      <c r="I4" s="15"/>
      <c r="J4" s="1"/>
      <c r="K4" s="39" t="s">
        <v>37</v>
      </c>
      <c r="L4" s="39">
        <v>2</v>
      </c>
      <c r="M4" s="1"/>
      <c r="N4" s="38">
        <v>2</v>
      </c>
      <c r="O4" s="171"/>
      <c r="P4" s="171"/>
      <c r="Q4" s="171"/>
      <c r="R4" s="171"/>
      <c r="S4" s="171"/>
      <c r="T4" s="171"/>
      <c r="U4" s="171"/>
      <c r="V4" s="171"/>
      <c r="W4" s="171"/>
      <c r="X4" s="7"/>
      <c r="Y4" s="7"/>
    </row>
    <row r="5" spans="1:25" ht="21" x14ac:dyDescent="0.25">
      <c r="A5" s="166" t="s">
        <v>68</v>
      </c>
      <c r="B5" s="167"/>
      <c r="C5" s="167"/>
      <c r="D5" s="167"/>
      <c r="E5" s="167"/>
      <c r="F5" s="168"/>
      <c r="G5" s="26" t="s">
        <v>32</v>
      </c>
      <c r="H5" s="3">
        <f>(225/281)*100</f>
        <v>80.071174377224196</v>
      </c>
      <c r="I5" s="15"/>
      <c r="J5" s="1"/>
      <c r="K5" s="35" t="s">
        <v>31</v>
      </c>
      <c r="L5" s="35">
        <v>1</v>
      </c>
      <c r="M5" s="1"/>
      <c r="N5" s="34">
        <v>1</v>
      </c>
      <c r="O5" s="171"/>
      <c r="P5" s="171"/>
      <c r="Q5" s="171"/>
      <c r="R5" s="171"/>
      <c r="S5" s="171"/>
      <c r="T5" s="171"/>
      <c r="U5" s="171"/>
      <c r="V5" s="171"/>
      <c r="W5" s="171"/>
      <c r="X5" s="7"/>
      <c r="Y5" s="7"/>
    </row>
    <row r="6" spans="1:25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7" t="s">
        <v>28</v>
      </c>
      <c r="H6" s="33">
        <f>AVERAGE(H4:H5)</f>
        <v>85.943060498220632</v>
      </c>
      <c r="I6" s="32">
        <v>0.6</v>
      </c>
      <c r="J6" s="1"/>
      <c r="K6" s="31" t="s">
        <v>27</v>
      </c>
      <c r="L6" s="31">
        <v>0</v>
      </c>
      <c r="M6" s="1"/>
      <c r="N6" s="30"/>
      <c r="O6" s="171"/>
      <c r="P6" s="171"/>
      <c r="Q6" s="171"/>
      <c r="R6" s="171"/>
      <c r="S6" s="171"/>
      <c r="T6" s="171"/>
      <c r="U6" s="171"/>
      <c r="V6" s="171"/>
      <c r="W6" s="171"/>
      <c r="X6" s="7"/>
      <c r="Y6" s="7"/>
    </row>
    <row r="7" spans="1:25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23</v>
      </c>
      <c r="H7" s="26" t="s">
        <v>22</v>
      </c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7"/>
    </row>
    <row r="8" spans="1:25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57</v>
      </c>
      <c r="D9" s="23"/>
      <c r="E9" s="23" t="s">
        <v>57</v>
      </c>
      <c r="F9" s="23"/>
      <c r="G9" s="176"/>
      <c r="H9" s="177"/>
      <c r="I9" s="177"/>
      <c r="J9" s="178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(0.6*50)</f>
        <v>30</v>
      </c>
      <c r="E10" s="24">
        <v>50</v>
      </c>
      <c r="F10" s="23">
        <f>(0.6*50)</f>
        <v>30</v>
      </c>
      <c r="G10" s="182" t="s">
        <v>5</v>
      </c>
      <c r="H10" s="183"/>
      <c r="I10" s="183"/>
      <c r="J10" s="184"/>
      <c r="K10" s="26">
        <v>2</v>
      </c>
      <c r="L10" s="26">
        <v>3</v>
      </c>
      <c r="M10" s="15">
        <v>3</v>
      </c>
      <c r="N10" s="15">
        <v>2</v>
      </c>
      <c r="O10" s="15">
        <v>3</v>
      </c>
      <c r="P10" s="15">
        <v>2</v>
      </c>
      <c r="Q10" s="15">
        <v>3</v>
      </c>
      <c r="R10" s="15">
        <v>2</v>
      </c>
      <c r="S10" s="15">
        <v>1</v>
      </c>
      <c r="T10" s="15">
        <v>2</v>
      </c>
      <c r="U10" s="15">
        <v>3</v>
      </c>
      <c r="V10" s="15">
        <v>1</v>
      </c>
      <c r="W10" s="15">
        <v>3</v>
      </c>
      <c r="X10" s="15"/>
      <c r="Y10" s="15"/>
    </row>
    <row r="11" spans="1:25" ht="15.75" x14ac:dyDescent="0.25">
      <c r="A11" s="2"/>
      <c r="B11" s="4">
        <v>170804130001</v>
      </c>
      <c r="C11" s="3">
        <v>32.222222222222221</v>
      </c>
      <c r="D11" s="3">
        <f>COUNTIF(C11:C291,"&gt;="&amp;D10)</f>
        <v>258</v>
      </c>
      <c r="E11" s="3">
        <v>35.454545454545453</v>
      </c>
      <c r="F11" s="3">
        <f>COUNTIF(E11:E291,"&gt;="&amp;F10)</f>
        <v>225</v>
      </c>
      <c r="G11" s="182" t="s">
        <v>4</v>
      </c>
      <c r="H11" s="183"/>
      <c r="I11" s="183"/>
      <c r="J11" s="184"/>
      <c r="K11" s="16">
        <v>3</v>
      </c>
      <c r="L11" s="16">
        <v>3</v>
      </c>
      <c r="M11" s="15">
        <v>3</v>
      </c>
      <c r="N11" s="15">
        <v>2</v>
      </c>
      <c r="O11" s="15">
        <v>2</v>
      </c>
      <c r="P11" s="15">
        <v>3</v>
      </c>
      <c r="Q11" s="15">
        <v>3</v>
      </c>
      <c r="R11" s="15">
        <v>3</v>
      </c>
      <c r="S11" s="15">
        <v>3</v>
      </c>
      <c r="T11" s="15">
        <v>3</v>
      </c>
      <c r="U11" s="15">
        <v>2</v>
      </c>
      <c r="V11" s="15">
        <v>2</v>
      </c>
      <c r="W11" s="15">
        <v>2</v>
      </c>
      <c r="X11" s="15"/>
      <c r="Y11" s="15"/>
    </row>
    <row r="12" spans="1:25" ht="15.75" x14ac:dyDescent="0.25">
      <c r="A12" s="2"/>
      <c r="B12" s="4">
        <v>170804130004</v>
      </c>
      <c r="C12" s="3">
        <v>37.777777777777779</v>
      </c>
      <c r="D12" s="19">
        <f>(258/281)*100</f>
        <v>91.814946619217082</v>
      </c>
      <c r="E12" s="3">
        <v>35.454545454545453</v>
      </c>
      <c r="F12" s="19">
        <f>(225/281)*100</f>
        <v>80.071174377224196</v>
      </c>
      <c r="G12" s="185" t="s">
        <v>2</v>
      </c>
      <c r="H12" s="185"/>
      <c r="I12" s="185"/>
      <c r="J12" s="186"/>
      <c r="K12" s="52">
        <f t="shared" ref="K12:W12" si="0">AVERAGE(K10:K11)</f>
        <v>2.5</v>
      </c>
      <c r="L12" s="52">
        <f t="shared" si="0"/>
        <v>3</v>
      </c>
      <c r="M12" s="52">
        <f t="shared" si="0"/>
        <v>3</v>
      </c>
      <c r="N12" s="52">
        <f t="shared" si="0"/>
        <v>2</v>
      </c>
      <c r="O12" s="52">
        <f t="shared" si="0"/>
        <v>2.5</v>
      </c>
      <c r="P12" s="52">
        <f t="shared" si="0"/>
        <v>2.5</v>
      </c>
      <c r="Q12" s="52">
        <f t="shared" si="0"/>
        <v>3</v>
      </c>
      <c r="R12" s="52">
        <f t="shared" si="0"/>
        <v>2.5</v>
      </c>
      <c r="S12" s="52">
        <f t="shared" si="0"/>
        <v>2</v>
      </c>
      <c r="T12" s="52">
        <f t="shared" si="0"/>
        <v>2.5</v>
      </c>
      <c r="U12" s="52">
        <f t="shared" si="0"/>
        <v>2.5</v>
      </c>
      <c r="V12" s="52">
        <f t="shared" si="0"/>
        <v>1.5</v>
      </c>
      <c r="W12" s="52">
        <f t="shared" si="0"/>
        <v>2.5</v>
      </c>
      <c r="X12" s="15"/>
      <c r="Y12" s="15"/>
    </row>
    <row r="13" spans="1:25" ht="15.75" x14ac:dyDescent="0.25">
      <c r="A13" s="2"/>
      <c r="B13" s="4">
        <v>170804130005</v>
      </c>
      <c r="C13" s="3">
        <v>30</v>
      </c>
      <c r="D13" s="3"/>
      <c r="E13" s="3">
        <v>36.363636363636367</v>
      </c>
      <c r="F13" s="8"/>
      <c r="G13" s="187" t="s">
        <v>1</v>
      </c>
      <c r="H13" s="188"/>
      <c r="I13" s="188"/>
      <c r="J13" s="189"/>
      <c r="K13" s="59">
        <f>(85.94*K11)/100</f>
        <v>2.5781999999999998</v>
      </c>
      <c r="L13" s="59">
        <f t="shared" ref="L13:W13" si="1">(85.94*L11)/100</f>
        <v>2.5781999999999998</v>
      </c>
      <c r="M13" s="59">
        <f t="shared" si="1"/>
        <v>2.5781999999999998</v>
      </c>
      <c r="N13" s="59">
        <f t="shared" si="1"/>
        <v>1.7187999999999999</v>
      </c>
      <c r="O13" s="59">
        <f t="shared" si="1"/>
        <v>1.7187999999999999</v>
      </c>
      <c r="P13" s="59">
        <f t="shared" si="1"/>
        <v>2.5781999999999998</v>
      </c>
      <c r="Q13" s="59">
        <f t="shared" si="1"/>
        <v>2.5781999999999998</v>
      </c>
      <c r="R13" s="59">
        <f t="shared" si="1"/>
        <v>2.5781999999999998</v>
      </c>
      <c r="S13" s="59">
        <f t="shared" si="1"/>
        <v>2.5781999999999998</v>
      </c>
      <c r="T13" s="59">
        <f t="shared" si="1"/>
        <v>2.5781999999999998</v>
      </c>
      <c r="U13" s="59">
        <f t="shared" si="1"/>
        <v>1.7187999999999999</v>
      </c>
      <c r="V13" s="59">
        <f t="shared" si="1"/>
        <v>1.7187999999999999</v>
      </c>
      <c r="W13" s="59">
        <f t="shared" si="1"/>
        <v>1.7187999999999999</v>
      </c>
      <c r="X13" s="15"/>
      <c r="Y13" s="15"/>
    </row>
    <row r="14" spans="1:25" x14ac:dyDescent="0.25">
      <c r="A14" s="7"/>
      <c r="B14" s="4">
        <v>170804130006</v>
      </c>
      <c r="C14" s="3">
        <v>33.333333333333336</v>
      </c>
      <c r="D14" s="3"/>
      <c r="E14" s="3">
        <v>32.727272727272727</v>
      </c>
      <c r="F14" s="3"/>
      <c r="G14" s="191"/>
      <c r="H14" s="191"/>
      <c r="I14" s="191"/>
      <c r="J14" s="191"/>
      <c r="K14" s="1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5"/>
    </row>
    <row r="15" spans="1:25" x14ac:dyDescent="0.25">
      <c r="A15" s="2"/>
      <c r="B15" s="4">
        <v>170804130009</v>
      </c>
      <c r="C15" s="3">
        <v>34.444444444444443</v>
      </c>
      <c r="D15" s="3"/>
      <c r="E15" s="3">
        <v>38.18181818181818</v>
      </c>
      <c r="F15" s="49"/>
      <c r="G15" s="2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5"/>
    </row>
    <row r="16" spans="1:25" x14ac:dyDescent="0.25">
      <c r="A16" s="2"/>
      <c r="B16" s="4">
        <v>170804130010</v>
      </c>
      <c r="C16" s="3">
        <v>38.888888888888886</v>
      </c>
      <c r="D16" s="3"/>
      <c r="E16" s="3">
        <v>36.363636363636367</v>
      </c>
      <c r="F16" s="8"/>
      <c r="G16" s="169"/>
      <c r="H16" s="169"/>
      <c r="I16" s="16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5"/>
    </row>
    <row r="17" spans="1:25" x14ac:dyDescent="0.25">
      <c r="A17" s="2"/>
      <c r="B17" s="4">
        <v>170804130012</v>
      </c>
      <c r="C17" s="3">
        <v>33.333333333333336</v>
      </c>
      <c r="D17" s="3"/>
      <c r="E17" s="3">
        <v>33.636363636363633</v>
      </c>
      <c r="F17" s="8"/>
      <c r="G17" s="51"/>
      <c r="H17" s="190"/>
      <c r="I17" s="190"/>
      <c r="J17" s="1"/>
      <c r="K17" s="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16.666666666666668</v>
      </c>
      <c r="D18" s="3"/>
      <c r="E18" s="3">
        <v>22.727272727272727</v>
      </c>
      <c r="F18" s="8"/>
      <c r="G18" s="51"/>
      <c r="H18" s="190"/>
      <c r="I18" s="19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41.111111111111114</v>
      </c>
      <c r="D19" s="3"/>
      <c r="E19" s="3">
        <v>31.818181818181817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25.555555555555557</v>
      </c>
      <c r="D20" s="3"/>
      <c r="E20" s="3">
        <v>29.09090909090909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30</v>
      </c>
      <c r="D21" s="3"/>
      <c r="E21" s="3">
        <v>33.636363636363633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33.333333333333336</v>
      </c>
      <c r="D22" s="3"/>
      <c r="E22" s="3">
        <v>36.363636363636367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25.555555555555557</v>
      </c>
      <c r="D23" s="3"/>
      <c r="E23" s="3">
        <v>31.818181818181817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32.222222222222221</v>
      </c>
      <c r="D24" s="3"/>
      <c r="E24" s="3">
        <v>34.545454545454547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37.777777777777779</v>
      </c>
      <c r="D25" s="3"/>
      <c r="E25" s="3">
        <v>27.272727272727273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32.222222222222221</v>
      </c>
      <c r="D26" s="3"/>
      <c r="E26" s="3">
        <v>37.272727272727273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34.444444444444443</v>
      </c>
      <c r="D27" s="3"/>
      <c r="E27" s="3">
        <v>34.545454545454547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34.444444444444443</v>
      </c>
      <c r="D28" s="3"/>
      <c r="E28" s="3">
        <v>32.727272727272727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36.666666666666664</v>
      </c>
      <c r="D29" s="3"/>
      <c r="E29" s="3">
        <v>33.636363636363633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32.222222222222221</v>
      </c>
      <c r="D30" s="3"/>
      <c r="E30" s="3">
        <v>30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30</v>
      </c>
      <c r="D31" s="3"/>
      <c r="E31" s="3">
        <v>29.09090909090909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31.111111111111111</v>
      </c>
      <c r="D32" s="3"/>
      <c r="E32" s="3">
        <v>29.09090909090909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33.333333333333336</v>
      </c>
      <c r="D33" s="3"/>
      <c r="E33" s="3">
        <v>37.272727272727273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31.111111111111111</v>
      </c>
      <c r="D34" s="3"/>
      <c r="E34" s="3">
        <v>24.545454545454547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36.666666666666664</v>
      </c>
      <c r="D35" s="3"/>
      <c r="E35" s="3">
        <v>31.818181818181817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31.111111111111111</v>
      </c>
      <c r="D36" s="3"/>
      <c r="E36" s="3">
        <v>26.363636363636363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32.222222222222221</v>
      </c>
      <c r="D37" s="3"/>
      <c r="E37" s="3">
        <v>29.09090909090909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32.222222222222221</v>
      </c>
      <c r="D38" s="3"/>
      <c r="E38" s="3">
        <v>32.727272727272727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30</v>
      </c>
      <c r="D39" s="3"/>
      <c r="E39" s="3">
        <v>24.545454545454547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41.111111111111114</v>
      </c>
      <c r="D40" s="3"/>
      <c r="E40" s="3">
        <v>34.545454545454547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32.222222222222221</v>
      </c>
      <c r="D41" s="3"/>
      <c r="E41" s="3">
        <v>35.454545454545453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30</v>
      </c>
      <c r="D42" s="3"/>
      <c r="E42" s="3">
        <v>28.181818181818183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34.444444444444443</v>
      </c>
      <c r="D43" s="3"/>
      <c r="E43" s="3">
        <v>30.90909090909091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37.777777777777779</v>
      </c>
      <c r="D44" s="3"/>
      <c r="E44" s="3">
        <v>30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26.666666666666668</v>
      </c>
      <c r="D45" s="3"/>
      <c r="E45" s="3">
        <v>23.636363636363637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36.666666666666664</v>
      </c>
      <c r="D46" s="3"/>
      <c r="E46" s="3">
        <v>40.909090909090907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34.444444444444443</v>
      </c>
      <c r="D47" s="3"/>
      <c r="E47" s="3">
        <v>38.18181818181818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38.888888888888886</v>
      </c>
      <c r="D48" s="3"/>
      <c r="E48" s="3">
        <v>44.545454545454547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37.777777777777779</v>
      </c>
      <c r="D49" s="3"/>
      <c r="E49" s="3">
        <v>44.545454545454547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34.444444444444443</v>
      </c>
      <c r="D50" s="3"/>
      <c r="E50" s="3">
        <v>30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34.444444444444443</v>
      </c>
      <c r="D51" s="3"/>
      <c r="E51" s="3">
        <v>35.454545454545453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37.777777777777779</v>
      </c>
      <c r="D52" s="3"/>
      <c r="E52" s="3">
        <v>30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37.777777777777779</v>
      </c>
      <c r="D53" s="3"/>
      <c r="E53" s="3">
        <v>35.454545454545453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34.444444444444443</v>
      </c>
      <c r="D54" s="3"/>
      <c r="E54" s="3">
        <v>32.727272727272727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32.222222222222221</v>
      </c>
      <c r="D55" s="3"/>
      <c r="E55" s="3">
        <v>28.181818181818183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40</v>
      </c>
      <c r="D56" s="3"/>
      <c r="E56" s="3">
        <v>30.90909090909091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36.666666666666664</v>
      </c>
      <c r="D57" s="3"/>
      <c r="E57" s="3">
        <v>29.09090909090909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37.777777777777779</v>
      </c>
      <c r="D58" s="3"/>
      <c r="E58" s="3">
        <v>37.272727272727273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34.444444444444443</v>
      </c>
      <c r="D59" s="3"/>
      <c r="E59" s="3">
        <v>33.636363636363633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32.222222222222221</v>
      </c>
      <c r="D60" s="3"/>
      <c r="E60" s="3">
        <v>36.363636363636367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38.888888888888886</v>
      </c>
      <c r="D61" s="3"/>
      <c r="E61" s="3">
        <v>35.454545454545453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32.222222222222221</v>
      </c>
      <c r="D62" s="3"/>
      <c r="E62" s="3">
        <v>36.363636363636367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33.333333333333336</v>
      </c>
      <c r="D63" s="3"/>
      <c r="E63" s="3">
        <v>41.81818181818182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32.222222222222221</v>
      </c>
      <c r="D64" s="3"/>
      <c r="E64" s="3">
        <v>35.454545454545453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38.888888888888886</v>
      </c>
      <c r="D65" s="3"/>
      <c r="E65" s="3">
        <v>43.636363636363633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170804130093</v>
      </c>
      <c r="C66" s="3">
        <v>31.111111111111111</v>
      </c>
      <c r="D66" s="3"/>
      <c r="E66" s="3">
        <v>29.09090909090909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170804130094</v>
      </c>
      <c r="C67" s="3">
        <v>31.111111111111111</v>
      </c>
      <c r="D67" s="3"/>
      <c r="E67" s="3">
        <v>33.636363636363633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170804130096</v>
      </c>
      <c r="C68" s="3">
        <v>14.444444444444445</v>
      </c>
      <c r="D68" s="3"/>
      <c r="E68" s="3">
        <v>31.818181818181817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170804130097</v>
      </c>
      <c r="C69" s="3">
        <v>33.333333333333336</v>
      </c>
      <c r="D69" s="3"/>
      <c r="E69" s="3">
        <v>36.363636363636367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170804130099</v>
      </c>
      <c r="C70" s="3">
        <v>37.777777777777779</v>
      </c>
      <c r="D70" s="3"/>
      <c r="E70" s="3">
        <v>29.09090909090909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170804130101</v>
      </c>
      <c r="C71" s="3">
        <v>17.777777777777779</v>
      </c>
      <c r="D71" s="3"/>
      <c r="E71" s="3">
        <v>25.454545454545453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170804130102</v>
      </c>
      <c r="C72" s="3">
        <v>34.444444444444443</v>
      </c>
      <c r="D72" s="3"/>
      <c r="E72" s="3">
        <v>33.636363636363633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170804130103</v>
      </c>
      <c r="C73" s="3">
        <v>37.777777777777779</v>
      </c>
      <c r="D73" s="3"/>
      <c r="E73" s="3">
        <v>31.818181818181817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170804130104</v>
      </c>
      <c r="C74" s="3">
        <v>33.333333333333336</v>
      </c>
      <c r="D74" s="3"/>
      <c r="E74" s="3">
        <v>37.272727272727273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170804130105</v>
      </c>
      <c r="C75" s="3">
        <v>34.444444444444443</v>
      </c>
      <c r="D75" s="3"/>
      <c r="E75" s="3">
        <v>32.727272727272727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170804130106</v>
      </c>
      <c r="C76" s="2">
        <v>37.777777777777779</v>
      </c>
      <c r="D76" s="2"/>
      <c r="E76" s="2">
        <v>31.818181818181817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170804130107</v>
      </c>
      <c r="C77" s="2">
        <v>36.666666666666664</v>
      </c>
      <c r="D77" s="2"/>
      <c r="E77" s="2">
        <v>35.454545454545453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170804130108</v>
      </c>
      <c r="C78" s="5">
        <v>37.777777777777779</v>
      </c>
      <c r="D78" s="5"/>
      <c r="E78" s="5">
        <v>31.818181818181817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170804130109</v>
      </c>
      <c r="C79" s="5">
        <v>34.444444444444443</v>
      </c>
      <c r="D79" s="5"/>
      <c r="E79" s="5">
        <v>31.818181818181817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170804130110</v>
      </c>
      <c r="C80" s="5">
        <v>32.222222222222221</v>
      </c>
      <c r="D80" s="5"/>
      <c r="E80" s="5">
        <v>37.272727272727273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x14ac:dyDescent="0.25">
      <c r="A81" s="5"/>
      <c r="B81" s="4">
        <v>170804130112</v>
      </c>
      <c r="C81" s="5">
        <v>35.555555555555557</v>
      </c>
      <c r="D81" s="5"/>
      <c r="E81" s="5">
        <v>36.363636363636367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1"/>
    </row>
    <row r="82" spans="1:25" x14ac:dyDescent="0.25">
      <c r="A82" s="5"/>
      <c r="B82" s="4">
        <v>170804130113</v>
      </c>
      <c r="C82" s="5">
        <v>36.666666666666664</v>
      </c>
      <c r="D82" s="5"/>
      <c r="E82" s="5">
        <v>32.727272727272727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 t="s">
        <v>0</v>
      </c>
      <c r="C83" s="5">
        <v>37.777777777777779</v>
      </c>
      <c r="D83" s="5"/>
      <c r="E83" s="5">
        <v>34.545454545454547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x14ac:dyDescent="0.25">
      <c r="A84" s="5"/>
      <c r="B84" s="4">
        <v>170804130118</v>
      </c>
      <c r="C84" s="5">
        <v>34.444444444444443</v>
      </c>
      <c r="D84" s="5"/>
      <c r="E84" s="5">
        <v>27.272727272727273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6"/>
    </row>
    <row r="85" spans="1:25" x14ac:dyDescent="0.25">
      <c r="A85" s="5"/>
      <c r="B85" s="4">
        <v>170804130119</v>
      </c>
      <c r="C85" s="5">
        <v>36.666666666666664</v>
      </c>
      <c r="D85" s="5"/>
      <c r="E85" s="5">
        <v>32.727272727272727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170804130120</v>
      </c>
      <c r="C86" s="5">
        <v>36.666666666666664</v>
      </c>
      <c r="D86" s="5"/>
      <c r="E86" s="5">
        <v>28.181818181818183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170804130123</v>
      </c>
      <c r="C87" s="5">
        <v>40</v>
      </c>
      <c r="D87" s="5"/>
      <c r="E87" s="5">
        <v>36.363636363636367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x14ac:dyDescent="0.25">
      <c r="A88" s="5"/>
      <c r="B88" s="4">
        <v>170804130124</v>
      </c>
      <c r="C88" s="5">
        <v>30</v>
      </c>
      <c r="D88" s="5"/>
      <c r="E88" s="5">
        <v>34.545454545454547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1"/>
    </row>
    <row r="89" spans="1:25" x14ac:dyDescent="0.25">
      <c r="A89" s="5"/>
      <c r="B89" s="4">
        <v>170804130125</v>
      </c>
      <c r="C89" s="5">
        <v>40</v>
      </c>
      <c r="D89" s="5"/>
      <c r="E89" s="5">
        <v>34.545454545454547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170804130126</v>
      </c>
      <c r="C90" s="5">
        <v>44.444444444444443</v>
      </c>
      <c r="D90" s="5"/>
      <c r="E90" s="5">
        <v>44.545454545454547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x14ac:dyDescent="0.25">
      <c r="A91" s="5"/>
      <c r="B91" s="4">
        <v>170804130127</v>
      </c>
      <c r="C91" s="5">
        <v>34.444444444444443</v>
      </c>
      <c r="D91" s="5"/>
      <c r="E91" s="5">
        <v>30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6"/>
    </row>
    <row r="92" spans="1:25" x14ac:dyDescent="0.25">
      <c r="A92" s="5"/>
      <c r="B92" s="4">
        <v>170804130128</v>
      </c>
      <c r="C92" s="5">
        <v>38.888888888888886</v>
      </c>
      <c r="D92" s="5"/>
      <c r="E92" s="5">
        <v>37.272727272727273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170804130131</v>
      </c>
      <c r="C93" s="5">
        <v>36.666666666666664</v>
      </c>
      <c r="D93" s="5"/>
      <c r="E93" s="5">
        <v>30.90909090909091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170804130132</v>
      </c>
      <c r="C94" s="5">
        <v>33.333333333333336</v>
      </c>
      <c r="D94" s="5"/>
      <c r="E94" s="5">
        <v>30.90909090909091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170804130133</v>
      </c>
      <c r="C95" s="5">
        <v>38.888888888888886</v>
      </c>
      <c r="D95" s="5"/>
      <c r="E95" s="5">
        <v>37.272727272727273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x14ac:dyDescent="0.25">
      <c r="A96" s="5"/>
      <c r="B96" s="4">
        <v>170804130134</v>
      </c>
      <c r="C96" s="5">
        <v>37.777777777777779</v>
      </c>
      <c r="D96" s="5"/>
      <c r="E96" s="5">
        <v>34.545454545454547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1"/>
    </row>
    <row r="97" spans="1:25" x14ac:dyDescent="0.25">
      <c r="A97" s="5"/>
      <c r="B97" s="4">
        <v>170804130135</v>
      </c>
      <c r="C97" s="5">
        <v>31.111111111111111</v>
      </c>
      <c r="D97" s="5"/>
      <c r="E97" s="5">
        <v>34.545454545454547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170804130136</v>
      </c>
      <c r="C98" s="5">
        <v>34.444444444444443</v>
      </c>
      <c r="D98" s="5"/>
      <c r="E98" s="5">
        <v>31.818181818181817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x14ac:dyDescent="0.25">
      <c r="A99" s="5"/>
      <c r="B99" s="4">
        <v>170804130137</v>
      </c>
      <c r="C99" s="5">
        <v>38.888888888888886</v>
      </c>
      <c r="D99" s="5"/>
      <c r="E99" s="5">
        <v>40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6"/>
    </row>
    <row r="100" spans="1:25" x14ac:dyDescent="0.25">
      <c r="A100" s="5"/>
      <c r="B100" s="4">
        <v>170804130139</v>
      </c>
      <c r="C100" s="5">
        <v>44.444444444444443</v>
      </c>
      <c r="D100" s="5"/>
      <c r="E100" s="5">
        <v>34.545454545454547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170804130140</v>
      </c>
      <c r="C101" s="5">
        <v>43.333333333333336</v>
      </c>
      <c r="D101" s="5"/>
      <c r="E101" s="5">
        <v>40.909090909090907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170804130142</v>
      </c>
      <c r="C102" s="5">
        <v>40</v>
      </c>
      <c r="D102" s="5"/>
      <c r="E102" s="5">
        <v>29.09090909090909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170804130143</v>
      </c>
      <c r="C103" s="2">
        <v>41.111111111111114</v>
      </c>
      <c r="D103" s="2"/>
      <c r="E103" s="2">
        <v>40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170804130144</v>
      </c>
      <c r="C104" s="2">
        <v>33.333333333333336</v>
      </c>
      <c r="D104" s="2"/>
      <c r="E104" s="2">
        <v>39.090909090909093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170804130145</v>
      </c>
      <c r="C105" s="2">
        <v>34.444444444444443</v>
      </c>
      <c r="D105" s="2"/>
      <c r="E105" s="2">
        <v>37.272727272727273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170804130146</v>
      </c>
      <c r="C106" s="2">
        <v>41.111111111111114</v>
      </c>
      <c r="D106" s="2"/>
      <c r="E106" s="2">
        <v>38.18181818181818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170804130147</v>
      </c>
      <c r="C107" s="2">
        <v>42.222222222222221</v>
      </c>
      <c r="D107" s="2"/>
      <c r="E107" s="2">
        <v>40.909090909090907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170804130148</v>
      </c>
      <c r="C108" s="2">
        <v>27.777777777777779</v>
      </c>
      <c r="D108" s="2"/>
      <c r="E108" s="2">
        <v>25.454545454545453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170804130149</v>
      </c>
      <c r="C109" s="2">
        <v>32.222222222222221</v>
      </c>
      <c r="D109" s="2"/>
      <c r="E109" s="2">
        <v>28.181818181818183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170804130150</v>
      </c>
      <c r="C110" s="2">
        <v>42.222222222222221</v>
      </c>
      <c r="D110" s="2"/>
      <c r="E110" s="2">
        <v>37.272727272727273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170804130151</v>
      </c>
      <c r="C111" s="2">
        <v>35.555555555555557</v>
      </c>
      <c r="D111" s="2"/>
      <c r="E111" s="2">
        <v>37.272727272727273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170804130152</v>
      </c>
      <c r="C112" s="2">
        <v>41.111111111111114</v>
      </c>
      <c r="D112" s="2"/>
      <c r="E112" s="2">
        <v>41.81818181818182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170804130154</v>
      </c>
      <c r="C113" s="2">
        <v>40</v>
      </c>
      <c r="D113" s="2"/>
      <c r="E113" s="2">
        <v>38.18181818181818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170804130155</v>
      </c>
      <c r="C114" s="2">
        <v>34.444444444444443</v>
      </c>
      <c r="D114" s="2"/>
      <c r="E114" s="2">
        <v>41.81818181818182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170804130157</v>
      </c>
      <c r="C115" s="2">
        <v>35.555555555555557</v>
      </c>
      <c r="D115" s="2"/>
      <c r="E115" s="2">
        <v>35.454545454545453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170804130158</v>
      </c>
      <c r="C116" s="2">
        <v>28.888888888888889</v>
      </c>
      <c r="D116" s="2"/>
      <c r="E116" s="2">
        <v>24.545454545454547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170804130159</v>
      </c>
      <c r="C117" s="2">
        <v>26.666666666666668</v>
      </c>
      <c r="D117" s="2"/>
      <c r="E117" s="2">
        <v>33.636363636363633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170804130160</v>
      </c>
      <c r="C118" s="2">
        <v>41.111111111111114</v>
      </c>
      <c r="D118" s="2"/>
      <c r="E118" s="2">
        <v>35.454545454545453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170804130161</v>
      </c>
      <c r="C119" s="2">
        <v>36.666666666666664</v>
      </c>
      <c r="D119" s="2"/>
      <c r="E119" s="2">
        <v>39.090909090909093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170804130162</v>
      </c>
      <c r="C120" s="2">
        <v>41.111111111111114</v>
      </c>
      <c r="D120" s="2"/>
      <c r="E120" s="2">
        <v>42.727272727272727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170804130163</v>
      </c>
      <c r="C121" s="2">
        <v>35.555555555555557</v>
      </c>
      <c r="D121" s="2"/>
      <c r="E121" s="2">
        <v>43.636363636363633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170804130166</v>
      </c>
      <c r="C122" s="2">
        <v>26.666666666666668</v>
      </c>
      <c r="D122" s="2"/>
      <c r="E122" s="2">
        <v>41.81818181818182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170804130167</v>
      </c>
      <c r="C123" s="2">
        <v>46.666666666666664</v>
      </c>
      <c r="D123" s="2"/>
      <c r="E123" s="2">
        <v>45.454545454545453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170804130168</v>
      </c>
      <c r="C124" s="2">
        <v>26.666666666666668</v>
      </c>
      <c r="D124" s="2"/>
      <c r="E124" s="2">
        <v>36.363636363636367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170804130169</v>
      </c>
      <c r="C125" s="2">
        <v>40</v>
      </c>
      <c r="D125" s="2"/>
      <c r="E125" s="2">
        <v>41.81818181818182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170804130171</v>
      </c>
      <c r="C126" s="2">
        <v>32.222222222222221</v>
      </c>
      <c r="D126" s="2"/>
      <c r="E126" s="2">
        <v>30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170804130172</v>
      </c>
      <c r="C127" s="2">
        <v>38.888888888888886</v>
      </c>
      <c r="D127" s="2"/>
      <c r="E127" s="2">
        <v>34.545454545454547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170804130173</v>
      </c>
      <c r="C128" s="2">
        <v>35.555555555555557</v>
      </c>
      <c r="D128" s="2"/>
      <c r="E128" s="2">
        <v>30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170804130174</v>
      </c>
      <c r="C129" s="2">
        <v>35.555555555555557</v>
      </c>
      <c r="D129" s="2"/>
      <c r="E129" s="2">
        <v>36.363636363636367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170804130176</v>
      </c>
      <c r="C130" s="2">
        <v>42.222222222222221</v>
      </c>
      <c r="D130" s="2"/>
      <c r="E130" s="2">
        <v>40.909090909090907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170804130177</v>
      </c>
      <c r="C131" s="2">
        <v>41.111111111111114</v>
      </c>
      <c r="D131" s="2"/>
      <c r="E131" s="2">
        <v>41.81818181818182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170804130178</v>
      </c>
      <c r="C132" s="2">
        <v>33.333333333333336</v>
      </c>
      <c r="D132" s="2"/>
      <c r="E132" s="2">
        <v>36.363636363636367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170804130179</v>
      </c>
      <c r="C133" s="2">
        <v>31.111111111111111</v>
      </c>
      <c r="D133" s="2"/>
      <c r="E133" s="2">
        <v>25.454545454545453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170804130180</v>
      </c>
      <c r="C134" s="2">
        <v>36.666666666666664</v>
      </c>
      <c r="D134" s="2"/>
      <c r="E134" s="2">
        <v>40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170804130181</v>
      </c>
      <c r="C135" s="2">
        <v>34.444444444444443</v>
      </c>
      <c r="D135" s="2"/>
      <c r="E135" s="2">
        <v>30.90909090909091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170804130183</v>
      </c>
      <c r="C136" s="2">
        <v>38.888888888888886</v>
      </c>
      <c r="D136" s="2"/>
      <c r="E136" s="2">
        <v>39.090909090909093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170804130185</v>
      </c>
      <c r="C137" s="2">
        <v>40</v>
      </c>
      <c r="D137" s="2"/>
      <c r="E137" s="2">
        <v>41.81818181818182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170804130186</v>
      </c>
      <c r="C138" s="2">
        <v>35.555555555555557</v>
      </c>
      <c r="D138" s="2"/>
      <c r="E138" s="2">
        <v>32.727272727272727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170804130187</v>
      </c>
      <c r="C139" s="2">
        <v>34.444444444444443</v>
      </c>
      <c r="D139" s="2"/>
      <c r="E139" s="2">
        <v>25.454545454545453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170804130188</v>
      </c>
      <c r="C140" s="2">
        <v>42.222222222222221</v>
      </c>
      <c r="D140" s="2"/>
      <c r="E140" s="2">
        <v>41.81818181818182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170804130189</v>
      </c>
      <c r="C141" s="2">
        <v>40</v>
      </c>
      <c r="D141" s="2"/>
      <c r="E141" s="2">
        <v>34.545454545454547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170804130190</v>
      </c>
      <c r="C142" s="2">
        <v>46.666666666666664</v>
      </c>
      <c r="D142" s="2"/>
      <c r="E142" s="2">
        <v>48.18181818181818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170804130191</v>
      </c>
      <c r="C143" s="2">
        <v>45.555555555555557</v>
      </c>
      <c r="D143" s="2"/>
      <c r="E143" s="2">
        <v>45.454545454545453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170804130192</v>
      </c>
      <c r="C144" s="2">
        <v>30</v>
      </c>
      <c r="D144" s="2"/>
      <c r="E144" s="2">
        <v>27.272727272727273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170804130195</v>
      </c>
      <c r="C145" s="2">
        <v>42.222222222222221</v>
      </c>
      <c r="D145" s="2"/>
      <c r="E145" s="2">
        <v>42.727272727272727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170804130196</v>
      </c>
      <c r="C146" s="2">
        <v>35.555555555555557</v>
      </c>
      <c r="D146" s="2"/>
      <c r="E146" s="2">
        <v>35.454545454545453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170804130197</v>
      </c>
      <c r="C147" s="2">
        <v>28.888888888888889</v>
      </c>
      <c r="D147" s="2"/>
      <c r="E147" s="2">
        <v>31.818181818181817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170804130198</v>
      </c>
      <c r="C148" s="2">
        <v>35.555555555555557</v>
      </c>
      <c r="D148" s="2"/>
      <c r="E148" s="2">
        <v>30.90909090909091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170804130199</v>
      </c>
      <c r="C149" s="2">
        <v>46.666666666666664</v>
      </c>
      <c r="D149" s="2"/>
      <c r="E149" s="2">
        <v>29.09090909090909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170804130200</v>
      </c>
      <c r="C150" s="2">
        <v>41.111111111111114</v>
      </c>
      <c r="D150" s="2"/>
      <c r="E150" s="2">
        <v>41.81818181818182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170804130202</v>
      </c>
      <c r="C151" s="2">
        <v>37.777777777777779</v>
      </c>
      <c r="D151" s="2"/>
      <c r="E151" s="2">
        <v>38.18181818181818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170804130203</v>
      </c>
      <c r="C152" s="2">
        <v>42.222222222222221</v>
      </c>
      <c r="D152" s="2"/>
      <c r="E152" s="2">
        <v>39.090909090909093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170804130204</v>
      </c>
      <c r="C153" s="2">
        <v>40</v>
      </c>
      <c r="D153" s="2"/>
      <c r="E153" s="2">
        <v>41.81818181818182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170804130205</v>
      </c>
      <c r="C154" s="2">
        <v>30</v>
      </c>
      <c r="D154" s="2"/>
      <c r="E154" s="2">
        <v>23.636363636363637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170804130206</v>
      </c>
      <c r="C155" s="2">
        <v>34.444444444444443</v>
      </c>
      <c r="D155" s="2"/>
      <c r="E155" s="2">
        <v>31.818181818181817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170804130207</v>
      </c>
      <c r="C156" s="2">
        <v>43.333333333333336</v>
      </c>
      <c r="D156" s="2"/>
      <c r="E156" s="2">
        <v>44.545454545454547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170804130208</v>
      </c>
      <c r="C157" s="2">
        <v>38.888888888888886</v>
      </c>
      <c r="D157" s="2"/>
      <c r="E157" s="2">
        <v>41.81818181818182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170804130209</v>
      </c>
      <c r="C158" s="2">
        <v>47.777777777777779</v>
      </c>
      <c r="D158" s="2"/>
      <c r="E158" s="2">
        <v>45.454545454545453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170804130211</v>
      </c>
      <c r="C159" s="2">
        <v>43.333333333333336</v>
      </c>
      <c r="D159" s="2"/>
      <c r="E159" s="2">
        <v>41.81818181818182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170804130212</v>
      </c>
      <c r="C160" s="2">
        <v>32.222222222222221</v>
      </c>
      <c r="D160" s="2"/>
      <c r="E160" s="2">
        <v>35.454545454545453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170804130213</v>
      </c>
      <c r="C161" s="2">
        <v>34.444444444444443</v>
      </c>
      <c r="D161" s="2"/>
      <c r="E161" s="2">
        <v>31.818181818181817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170804130214</v>
      </c>
      <c r="C162" s="2">
        <v>40</v>
      </c>
      <c r="D162" s="2"/>
      <c r="E162" s="2">
        <v>45.454545454545453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170804130216</v>
      </c>
      <c r="C163" s="2">
        <v>34.444444444444443</v>
      </c>
      <c r="D163" s="2"/>
      <c r="E163" s="2">
        <v>41.81818181818182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170804130217</v>
      </c>
      <c r="C164" s="2">
        <v>34.444444444444443</v>
      </c>
      <c r="D164" s="2"/>
      <c r="E164" s="2">
        <v>40.909090909090907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170804130218</v>
      </c>
      <c r="C165" s="2">
        <v>41.111111111111114</v>
      </c>
      <c r="D165" s="2"/>
      <c r="E165" s="2">
        <v>40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170804130220</v>
      </c>
      <c r="C166" s="2">
        <v>35.555555555555557</v>
      </c>
      <c r="D166" s="2"/>
      <c r="E166" s="2">
        <v>38.18181818181818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170804130221</v>
      </c>
      <c r="C167" s="2">
        <v>45.555555555555557</v>
      </c>
      <c r="D167" s="2"/>
      <c r="E167" s="2">
        <v>40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170804130222</v>
      </c>
      <c r="C168" s="2">
        <v>38.888888888888886</v>
      </c>
      <c r="D168" s="2"/>
      <c r="E168" s="2">
        <v>34.545454545454547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170804130223</v>
      </c>
      <c r="C169" s="2">
        <v>37.777777777777779</v>
      </c>
      <c r="D169" s="2"/>
      <c r="E169" s="2">
        <v>39.090909090909093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170804130224</v>
      </c>
      <c r="C170" s="2">
        <v>41.111111111111114</v>
      </c>
      <c r="D170" s="2"/>
      <c r="E170" s="2">
        <v>41.81818181818182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170804130226</v>
      </c>
      <c r="C171" s="2">
        <v>36.666666666666664</v>
      </c>
      <c r="D171" s="2"/>
      <c r="E171" s="2">
        <v>24.545454545454547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170804130227</v>
      </c>
      <c r="C172" s="2">
        <v>34.444444444444443</v>
      </c>
      <c r="D172" s="2"/>
      <c r="E172" s="2">
        <v>31.818181818181817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170804130228</v>
      </c>
      <c r="C173" s="2">
        <v>28.888888888888889</v>
      </c>
      <c r="D173" s="2"/>
      <c r="E173" s="2">
        <v>30.90909090909091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170804130229</v>
      </c>
      <c r="C174" s="2">
        <v>44.444444444444443</v>
      </c>
      <c r="D174" s="2"/>
      <c r="E174" s="2">
        <v>39.090909090909093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170804130231</v>
      </c>
      <c r="C175" s="2">
        <v>40</v>
      </c>
      <c r="D175" s="2"/>
      <c r="E175" s="2">
        <v>36.363636363636367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170804130233</v>
      </c>
      <c r="C176" s="2">
        <v>42.222222222222221</v>
      </c>
      <c r="D176" s="2"/>
      <c r="E176" s="2">
        <v>42.727272727272727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170804130234</v>
      </c>
      <c r="C177" s="2">
        <v>35.555555555555557</v>
      </c>
      <c r="D177" s="2"/>
      <c r="E177" s="2">
        <v>40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170804130241</v>
      </c>
      <c r="C178" s="2">
        <v>31.111111111111111</v>
      </c>
      <c r="D178" s="2"/>
      <c r="E178" s="2">
        <v>25.454545454545453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170804130242</v>
      </c>
      <c r="C179" s="2">
        <v>38.888888888888886</v>
      </c>
      <c r="D179" s="2"/>
      <c r="E179" s="2">
        <v>42.727272727272727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170804130243</v>
      </c>
      <c r="C180" s="2">
        <v>33.333333333333336</v>
      </c>
      <c r="D180" s="2"/>
      <c r="E180" s="2">
        <v>28.181818181818183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170804130244</v>
      </c>
      <c r="C181" s="2">
        <v>35.555555555555557</v>
      </c>
      <c r="D181" s="2"/>
      <c r="E181" s="2">
        <v>40.909090909090907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170804130245</v>
      </c>
      <c r="C182" s="2">
        <v>38.888888888888886</v>
      </c>
      <c r="D182" s="2"/>
      <c r="E182" s="2">
        <v>35.454545454545453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170804130246</v>
      </c>
      <c r="C183" s="2">
        <v>28.888888888888889</v>
      </c>
      <c r="D183" s="2"/>
      <c r="E183" s="2">
        <v>30.90909090909091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170804130247</v>
      </c>
      <c r="C184" s="2">
        <v>31.111111111111111</v>
      </c>
      <c r="D184" s="2"/>
      <c r="E184" s="2">
        <v>32.727272727272727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170804130248</v>
      </c>
      <c r="C185" s="2">
        <v>40</v>
      </c>
      <c r="D185" s="2"/>
      <c r="E185" s="2">
        <v>32.727272727272727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170804130249</v>
      </c>
      <c r="C186" s="2">
        <v>40</v>
      </c>
      <c r="D186" s="2"/>
      <c r="E186" s="2">
        <v>36.363636363636367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170804130250</v>
      </c>
      <c r="C187" s="2">
        <v>28.888888888888889</v>
      </c>
      <c r="D187" s="2"/>
      <c r="E187" s="2">
        <v>27.272727272727273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170804130251</v>
      </c>
      <c r="C188" s="2">
        <v>40</v>
      </c>
      <c r="D188" s="2"/>
      <c r="E188" s="2">
        <v>36.363636363636367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170804130253</v>
      </c>
      <c r="C189" s="2">
        <v>33.333333333333336</v>
      </c>
      <c r="D189" s="2"/>
      <c r="E189" s="2">
        <v>33.636363636363633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170804130254</v>
      </c>
      <c r="C190" s="2">
        <v>36.666666666666664</v>
      </c>
      <c r="D190" s="2"/>
      <c r="E190" s="2">
        <v>30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170804130255</v>
      </c>
      <c r="C191" s="2">
        <v>42.222222222222221</v>
      </c>
      <c r="D191" s="2"/>
      <c r="E191" s="2">
        <v>35.454545454545453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170804130256</v>
      </c>
      <c r="C192" s="2">
        <v>40</v>
      </c>
      <c r="D192" s="2"/>
      <c r="E192" s="2">
        <v>40.909090909090907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170804130257</v>
      </c>
      <c r="C193" s="2">
        <v>27.777777777777779</v>
      </c>
      <c r="D193" s="2"/>
      <c r="E193" s="2">
        <v>25.454545454545453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170804130258</v>
      </c>
      <c r="C194" s="2">
        <v>43.333333333333336</v>
      </c>
      <c r="D194" s="2"/>
      <c r="E194" s="2">
        <v>38.18181818181818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170804130259</v>
      </c>
      <c r="C195" s="2">
        <v>33.333333333333336</v>
      </c>
      <c r="D195" s="2"/>
      <c r="E195" s="2">
        <v>32.727272727272727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170804130260</v>
      </c>
      <c r="C196" s="2">
        <v>35.555555555555557</v>
      </c>
      <c r="D196" s="2"/>
      <c r="E196" s="2">
        <v>32.727272727272727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170804130262</v>
      </c>
      <c r="C197" s="2">
        <v>32.222222222222221</v>
      </c>
      <c r="D197" s="2"/>
      <c r="E197" s="2">
        <v>28.181818181818183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170804130263</v>
      </c>
      <c r="C198" s="2">
        <v>36.666666666666664</v>
      </c>
      <c r="D198" s="2"/>
      <c r="E198" s="2">
        <v>32.727272727272727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170804130264</v>
      </c>
      <c r="C199" s="2">
        <v>36.666666666666664</v>
      </c>
      <c r="D199" s="2"/>
      <c r="E199" s="2">
        <v>40.909090909090907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170804130265</v>
      </c>
      <c r="C200" s="2">
        <v>33.333333333333336</v>
      </c>
      <c r="D200" s="2"/>
      <c r="E200" s="2">
        <v>30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170804130266</v>
      </c>
      <c r="C201" s="2">
        <v>32.222222222222221</v>
      </c>
      <c r="D201" s="2"/>
      <c r="E201" s="2">
        <v>29.09090909090909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170804130267</v>
      </c>
      <c r="C202" s="2">
        <v>44.444444444444443</v>
      </c>
      <c r="D202" s="2"/>
      <c r="E202" s="2">
        <v>34.545454545454547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170804130269</v>
      </c>
      <c r="C203" s="2">
        <v>40</v>
      </c>
      <c r="D203" s="2"/>
      <c r="E203" s="2">
        <v>37.272727272727273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170804130270</v>
      </c>
      <c r="C204" s="2">
        <v>28.888888888888889</v>
      </c>
      <c r="D204" s="2"/>
      <c r="E204" s="2">
        <v>27.272727272727273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170804130271</v>
      </c>
      <c r="C205" s="2">
        <v>38.888888888888886</v>
      </c>
      <c r="D205" s="2"/>
      <c r="E205" s="2">
        <v>38.18181818181818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170804130272</v>
      </c>
      <c r="C206" s="2">
        <v>36.666666666666664</v>
      </c>
      <c r="D206" s="2"/>
      <c r="E206" s="2">
        <v>30.90909090909091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170804130273</v>
      </c>
      <c r="C207" s="2">
        <v>37.777777777777779</v>
      </c>
      <c r="D207" s="2"/>
      <c r="E207" s="2">
        <v>40.909090909090907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170804130274</v>
      </c>
      <c r="C208" s="2">
        <v>34.444444444444443</v>
      </c>
      <c r="D208" s="2"/>
      <c r="E208" s="2">
        <v>24.545454545454547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170804130275</v>
      </c>
      <c r="C209" s="2">
        <v>31.111111111111111</v>
      </c>
      <c r="D209" s="2"/>
      <c r="E209" s="2">
        <v>29.09090909090909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170804130276</v>
      </c>
      <c r="C210" s="2">
        <v>32.222222222222221</v>
      </c>
      <c r="D210" s="2"/>
      <c r="E210" s="2">
        <v>31.818181818181817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170804130277</v>
      </c>
      <c r="C211" s="2">
        <v>30</v>
      </c>
      <c r="D211" s="2"/>
      <c r="E211" s="2">
        <v>21.818181818181817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170804130279</v>
      </c>
      <c r="C212" s="2">
        <v>32.222222222222221</v>
      </c>
      <c r="D212" s="2"/>
      <c r="E212" s="2">
        <v>30.90909090909091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170804130280</v>
      </c>
      <c r="C213" s="2">
        <v>43.333333333333336</v>
      </c>
      <c r="D213" s="2"/>
      <c r="E213" s="2">
        <v>38.18181818181818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170804130281</v>
      </c>
      <c r="C214" s="2">
        <v>41.111111111111114</v>
      </c>
      <c r="D214" s="2"/>
      <c r="E214" s="2">
        <v>42.727272727272727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170804130282</v>
      </c>
      <c r="C215" s="2">
        <v>11.111111111111111</v>
      </c>
      <c r="D215" s="2"/>
      <c r="E215" s="2">
        <v>40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170804130283</v>
      </c>
      <c r="C216" s="2">
        <v>47.777777777777779</v>
      </c>
      <c r="D216" s="2"/>
      <c r="E216" s="2">
        <v>40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170804130284</v>
      </c>
      <c r="C217" s="2">
        <v>42.222222222222221</v>
      </c>
      <c r="D217" s="2"/>
      <c r="E217" s="2">
        <v>47.272727272727273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170804130285</v>
      </c>
      <c r="C218" s="2">
        <v>41.111111111111114</v>
      </c>
      <c r="D218" s="2"/>
      <c r="E218" s="2">
        <v>38.18181818181818</v>
      </c>
      <c r="F218" s="2"/>
      <c r="Y218" s="1"/>
    </row>
    <row r="219" spans="1:25" x14ac:dyDescent="0.25">
      <c r="A219" s="2"/>
      <c r="B219" s="4">
        <v>170804130286</v>
      </c>
      <c r="C219" s="2">
        <v>31.111111111111111</v>
      </c>
      <c r="D219" s="2"/>
      <c r="E219" s="2">
        <v>44.545454545454547</v>
      </c>
      <c r="F219" s="2"/>
      <c r="Y219" s="1"/>
    </row>
    <row r="220" spans="1:25" x14ac:dyDescent="0.25">
      <c r="A220" s="2"/>
      <c r="B220" s="4">
        <v>170804130287</v>
      </c>
      <c r="C220" s="2">
        <v>40</v>
      </c>
      <c r="D220" s="2"/>
      <c r="E220" s="2">
        <v>38.18181818181818</v>
      </c>
      <c r="F220" s="2"/>
      <c r="Y220" s="1"/>
    </row>
    <row r="221" spans="1:25" x14ac:dyDescent="0.25">
      <c r="B221" s="4">
        <v>170804130288</v>
      </c>
      <c r="C221" s="5">
        <v>42.222222222222221</v>
      </c>
      <c r="D221" s="5"/>
      <c r="E221" s="5">
        <v>32.727272727272727</v>
      </c>
      <c r="F221" s="5"/>
    </row>
    <row r="222" spans="1:25" x14ac:dyDescent="0.25">
      <c r="B222" s="4">
        <v>170804130289</v>
      </c>
      <c r="C222" s="5">
        <v>34.444444444444443</v>
      </c>
      <c r="D222" s="5"/>
      <c r="E222" s="5">
        <v>29.09090909090909</v>
      </c>
      <c r="F222" s="5"/>
    </row>
    <row r="223" spans="1:25" x14ac:dyDescent="0.25">
      <c r="B223" s="4">
        <v>170804130291</v>
      </c>
      <c r="C223" s="5">
        <v>44.444444444444443</v>
      </c>
      <c r="D223" s="5"/>
      <c r="E223" s="5">
        <v>40.909090909090907</v>
      </c>
      <c r="F223" s="5"/>
    </row>
    <row r="224" spans="1:25" x14ac:dyDescent="0.25">
      <c r="B224" s="4">
        <v>170804130292</v>
      </c>
      <c r="C224" s="5">
        <v>37.777777777777779</v>
      </c>
      <c r="D224" s="5"/>
      <c r="E224" s="5">
        <v>36.363636363636367</v>
      </c>
      <c r="F224" s="5"/>
    </row>
    <row r="225" spans="2:6" x14ac:dyDescent="0.25">
      <c r="B225" s="4">
        <v>170804130293</v>
      </c>
      <c r="C225" s="5">
        <v>34.444444444444443</v>
      </c>
      <c r="D225" s="5"/>
      <c r="E225" s="5">
        <v>35.454545454545453</v>
      </c>
      <c r="F225" s="5"/>
    </row>
    <row r="226" spans="2:6" x14ac:dyDescent="0.25">
      <c r="B226" s="4">
        <v>170804130294</v>
      </c>
      <c r="C226" s="5">
        <v>27.777777777777779</v>
      </c>
      <c r="D226" s="5"/>
      <c r="E226" s="5">
        <v>27.272727272727273</v>
      </c>
      <c r="F226" s="5"/>
    </row>
    <row r="227" spans="2:6" x14ac:dyDescent="0.25">
      <c r="B227" s="4">
        <v>170804130295</v>
      </c>
      <c r="C227" s="5">
        <v>36.666666666666664</v>
      </c>
      <c r="D227" s="5"/>
      <c r="E227" s="5">
        <v>26.363636363636363</v>
      </c>
      <c r="F227" s="5"/>
    </row>
    <row r="228" spans="2:6" x14ac:dyDescent="0.25">
      <c r="B228" s="4">
        <v>170804130296</v>
      </c>
      <c r="C228" s="5">
        <v>31.111111111111111</v>
      </c>
      <c r="D228" s="5"/>
      <c r="E228" s="5">
        <v>18.181818181818183</v>
      </c>
      <c r="F228" s="5"/>
    </row>
    <row r="229" spans="2:6" x14ac:dyDescent="0.25">
      <c r="B229" s="4">
        <v>170804130297</v>
      </c>
      <c r="C229" s="5">
        <v>40</v>
      </c>
      <c r="D229" s="5"/>
      <c r="E229" s="5">
        <v>36.363636363636367</v>
      </c>
      <c r="F229" s="5"/>
    </row>
    <row r="230" spans="2:6" x14ac:dyDescent="0.25">
      <c r="B230" s="4">
        <v>170804130298</v>
      </c>
      <c r="C230" s="5">
        <v>32.222222222222221</v>
      </c>
      <c r="D230" s="5"/>
      <c r="E230" s="5">
        <v>22.727272727272727</v>
      </c>
      <c r="F230" s="5"/>
    </row>
    <row r="231" spans="2:6" x14ac:dyDescent="0.25">
      <c r="B231" s="4">
        <v>170804130299</v>
      </c>
      <c r="C231" s="5">
        <v>36.666666666666664</v>
      </c>
      <c r="D231" s="5"/>
      <c r="E231" s="5">
        <v>36.363636363636367</v>
      </c>
      <c r="F231" s="5"/>
    </row>
    <row r="232" spans="2:6" x14ac:dyDescent="0.25">
      <c r="B232" s="4">
        <v>170804130300</v>
      </c>
      <c r="C232" s="5">
        <v>43.333333333333336</v>
      </c>
      <c r="D232" s="5"/>
      <c r="E232" s="5">
        <v>41.81818181818182</v>
      </c>
      <c r="F232" s="5"/>
    </row>
    <row r="233" spans="2:6" x14ac:dyDescent="0.25">
      <c r="B233" s="4">
        <v>170804130301</v>
      </c>
      <c r="C233" s="5">
        <v>27.777777777777779</v>
      </c>
      <c r="D233" s="5"/>
      <c r="E233" s="5">
        <v>39.090909090909093</v>
      </c>
      <c r="F233" s="5"/>
    </row>
    <row r="234" spans="2:6" x14ac:dyDescent="0.25">
      <c r="B234" s="4">
        <v>170804130302</v>
      </c>
      <c r="C234" s="5">
        <v>34.444444444444443</v>
      </c>
      <c r="D234" s="5"/>
      <c r="E234" s="5">
        <v>32.727272727272727</v>
      </c>
      <c r="F234" s="5"/>
    </row>
    <row r="235" spans="2:6" x14ac:dyDescent="0.25">
      <c r="B235" s="4">
        <v>170804130303</v>
      </c>
      <c r="C235" s="5">
        <v>34.444444444444443</v>
      </c>
      <c r="D235" s="5"/>
      <c r="E235" s="5">
        <v>30</v>
      </c>
      <c r="F235" s="5"/>
    </row>
    <row r="236" spans="2:6" x14ac:dyDescent="0.25">
      <c r="B236" s="4">
        <v>170804130304</v>
      </c>
      <c r="C236" s="5">
        <v>42.222222222222221</v>
      </c>
      <c r="D236" s="5"/>
      <c r="E236" s="5">
        <v>32.727272727272727</v>
      </c>
      <c r="F236" s="5"/>
    </row>
    <row r="237" spans="2:6" x14ac:dyDescent="0.25">
      <c r="B237" s="4">
        <v>170804130306</v>
      </c>
      <c r="C237" s="5">
        <v>43.333333333333336</v>
      </c>
      <c r="D237" s="5"/>
      <c r="E237" s="5">
        <v>37.272727272727273</v>
      </c>
      <c r="F237" s="5"/>
    </row>
    <row r="238" spans="2:6" x14ac:dyDescent="0.25">
      <c r="B238" s="4">
        <v>170804130307</v>
      </c>
      <c r="C238" s="5">
        <v>44.444444444444443</v>
      </c>
      <c r="D238" s="5"/>
      <c r="E238" s="5">
        <v>35.454545454545453</v>
      </c>
      <c r="F238" s="5"/>
    </row>
    <row r="239" spans="2:6" x14ac:dyDescent="0.25">
      <c r="B239" s="4">
        <v>170804130308</v>
      </c>
      <c r="C239" s="5">
        <v>38.888888888888886</v>
      </c>
      <c r="D239" s="5"/>
      <c r="E239" s="5">
        <v>27.272727272727273</v>
      </c>
      <c r="F239" s="5"/>
    </row>
    <row r="240" spans="2:6" x14ac:dyDescent="0.25">
      <c r="B240" s="4">
        <v>170804130309</v>
      </c>
      <c r="C240" s="5">
        <v>35.555555555555557</v>
      </c>
      <c r="D240" s="5"/>
      <c r="E240" s="5">
        <v>30</v>
      </c>
      <c r="F240" s="5"/>
    </row>
    <row r="241" spans="2:6" x14ac:dyDescent="0.25">
      <c r="B241" s="4">
        <v>170804130310</v>
      </c>
      <c r="C241" s="5">
        <v>38.888888888888886</v>
      </c>
      <c r="D241" s="5"/>
      <c r="E241" s="5">
        <v>30</v>
      </c>
      <c r="F241" s="5"/>
    </row>
    <row r="242" spans="2:6" x14ac:dyDescent="0.25">
      <c r="B242" s="4">
        <v>170804130311</v>
      </c>
      <c r="C242" s="5">
        <v>41.111111111111114</v>
      </c>
      <c r="D242" s="5"/>
      <c r="E242" s="5">
        <v>30.90909090909091</v>
      </c>
      <c r="F242" s="5"/>
    </row>
    <row r="243" spans="2:6" x14ac:dyDescent="0.25">
      <c r="B243" s="4">
        <v>170804130312</v>
      </c>
      <c r="C243" s="5">
        <v>35.555555555555557</v>
      </c>
      <c r="D243" s="5"/>
      <c r="E243" s="5">
        <v>26.363636363636363</v>
      </c>
      <c r="F243" s="5"/>
    </row>
    <row r="244" spans="2:6" x14ac:dyDescent="0.25">
      <c r="B244" s="4">
        <v>170804130313</v>
      </c>
      <c r="C244" s="5">
        <v>27.777777777777779</v>
      </c>
      <c r="D244" s="5"/>
      <c r="E244" s="5">
        <v>19.09090909090909</v>
      </c>
      <c r="F244" s="5"/>
    </row>
    <row r="245" spans="2:6" x14ac:dyDescent="0.25">
      <c r="B245" s="4">
        <v>170804130314</v>
      </c>
      <c r="C245" s="5">
        <v>44.444444444444443</v>
      </c>
      <c r="D245" s="5"/>
      <c r="E245" s="5">
        <v>39.090909090909093</v>
      </c>
      <c r="F245" s="5"/>
    </row>
    <row r="246" spans="2:6" x14ac:dyDescent="0.25">
      <c r="B246" s="4">
        <v>170804130315</v>
      </c>
      <c r="C246" s="5">
        <v>35.555555555555557</v>
      </c>
      <c r="D246" s="5"/>
      <c r="E246" s="5">
        <v>31.818181818181817</v>
      </c>
      <c r="F246" s="5"/>
    </row>
    <row r="247" spans="2:6" x14ac:dyDescent="0.25">
      <c r="B247" s="4">
        <v>170804130317</v>
      </c>
      <c r="C247" s="5">
        <v>40</v>
      </c>
      <c r="D247" s="5"/>
      <c r="E247" s="5">
        <v>31.818181818181817</v>
      </c>
      <c r="F247" s="5"/>
    </row>
    <row r="248" spans="2:6" x14ac:dyDescent="0.25">
      <c r="B248" s="4">
        <v>170804130318</v>
      </c>
      <c r="C248" s="5">
        <v>27.777777777777779</v>
      </c>
      <c r="D248" s="5"/>
      <c r="E248" s="5">
        <v>26.363636363636363</v>
      </c>
      <c r="F248" s="5"/>
    </row>
    <row r="249" spans="2:6" x14ac:dyDescent="0.25">
      <c r="B249" s="4">
        <v>170804130319</v>
      </c>
      <c r="C249" s="5">
        <v>38.888888888888886</v>
      </c>
      <c r="D249" s="5"/>
      <c r="E249" s="5">
        <v>34.545454545454547</v>
      </c>
      <c r="F249" s="5"/>
    </row>
    <row r="250" spans="2:6" x14ac:dyDescent="0.25">
      <c r="B250" s="4">
        <v>170804130320</v>
      </c>
      <c r="C250" s="5">
        <v>36.666666666666664</v>
      </c>
      <c r="D250" s="5"/>
      <c r="E250" s="5">
        <v>40.909090909090907</v>
      </c>
      <c r="F250" s="5"/>
    </row>
    <row r="251" spans="2:6" x14ac:dyDescent="0.25">
      <c r="B251" s="4">
        <v>170804130322</v>
      </c>
      <c r="C251" s="5">
        <v>41.111111111111114</v>
      </c>
      <c r="D251" s="5"/>
      <c r="E251" s="5">
        <v>40.909090909090907</v>
      </c>
      <c r="F251" s="5"/>
    </row>
    <row r="252" spans="2:6" x14ac:dyDescent="0.25">
      <c r="B252" s="4">
        <v>170804130323</v>
      </c>
      <c r="C252" s="5">
        <v>32.222222222222221</v>
      </c>
      <c r="D252" s="5"/>
      <c r="E252" s="5">
        <v>26.363636363636363</v>
      </c>
      <c r="F252" s="5"/>
    </row>
    <row r="253" spans="2:6" x14ac:dyDescent="0.25">
      <c r="B253" s="4">
        <v>170804130324</v>
      </c>
      <c r="C253" s="5">
        <v>43.333333333333336</v>
      </c>
      <c r="D253" s="5"/>
      <c r="E253" s="5">
        <v>35.454545454545453</v>
      </c>
      <c r="F253" s="5"/>
    </row>
    <row r="254" spans="2:6" x14ac:dyDescent="0.25">
      <c r="B254" s="4">
        <v>170804130325</v>
      </c>
      <c r="C254" s="5">
        <v>30</v>
      </c>
      <c r="D254" s="5"/>
      <c r="E254" s="5">
        <v>29.09090909090909</v>
      </c>
      <c r="F254" s="5"/>
    </row>
    <row r="255" spans="2:6" x14ac:dyDescent="0.25">
      <c r="B255" s="4">
        <v>170804130326</v>
      </c>
      <c r="C255" s="5">
        <v>33.333333333333336</v>
      </c>
      <c r="D255" s="5"/>
      <c r="E255" s="5">
        <v>25.454545454545453</v>
      </c>
      <c r="F255" s="5"/>
    </row>
    <row r="256" spans="2:6" x14ac:dyDescent="0.25">
      <c r="B256" s="4">
        <v>170804130327</v>
      </c>
      <c r="C256" s="5">
        <v>34.444444444444443</v>
      </c>
      <c r="D256" s="5"/>
      <c r="E256" s="5">
        <v>36.363636363636367</v>
      </c>
      <c r="F256" s="5"/>
    </row>
    <row r="257" spans="2:6" x14ac:dyDescent="0.25">
      <c r="B257" s="4">
        <v>170804130328</v>
      </c>
      <c r="C257" s="5">
        <v>31.111111111111111</v>
      </c>
      <c r="D257" s="5"/>
      <c r="E257" s="5">
        <v>30</v>
      </c>
      <c r="F257" s="5"/>
    </row>
    <row r="258" spans="2:6" x14ac:dyDescent="0.25">
      <c r="B258" s="4">
        <v>170804130329</v>
      </c>
      <c r="C258" s="5">
        <v>35.555555555555557</v>
      </c>
      <c r="D258" s="5"/>
      <c r="E258" s="5">
        <v>30.90909090909091</v>
      </c>
      <c r="F258" s="5"/>
    </row>
    <row r="259" spans="2:6" x14ac:dyDescent="0.25">
      <c r="B259" s="4">
        <v>170804130330</v>
      </c>
      <c r="C259" s="5">
        <v>34.444444444444443</v>
      </c>
      <c r="D259" s="5"/>
      <c r="E259" s="5">
        <v>33.636363636363633</v>
      </c>
      <c r="F259" s="5"/>
    </row>
    <row r="260" spans="2:6" x14ac:dyDescent="0.25">
      <c r="B260" s="4">
        <v>170804130331</v>
      </c>
      <c r="C260" s="5">
        <v>36.666666666666664</v>
      </c>
      <c r="D260" s="5"/>
      <c r="E260" s="5">
        <v>40.909090909090907</v>
      </c>
      <c r="F260" s="5"/>
    </row>
    <row r="261" spans="2:6" x14ac:dyDescent="0.25">
      <c r="B261" s="4">
        <v>170804130332</v>
      </c>
      <c r="C261" s="5">
        <v>28.888888888888889</v>
      </c>
      <c r="D261" s="5"/>
      <c r="E261" s="5">
        <v>20</v>
      </c>
      <c r="F261" s="5"/>
    </row>
    <row r="262" spans="2:6" x14ac:dyDescent="0.25">
      <c r="B262" s="4">
        <v>170804130333</v>
      </c>
      <c r="C262" s="5">
        <v>35.555555555555557</v>
      </c>
      <c r="D262" s="5"/>
      <c r="E262" s="5">
        <v>25.454545454545453</v>
      </c>
      <c r="F262" s="5"/>
    </row>
    <row r="263" spans="2:6" x14ac:dyDescent="0.25">
      <c r="B263" s="4">
        <v>170804130334</v>
      </c>
      <c r="C263" s="5">
        <v>36.666666666666664</v>
      </c>
      <c r="D263" s="5"/>
      <c r="E263" s="5">
        <v>30</v>
      </c>
      <c r="F263" s="5"/>
    </row>
    <row r="264" spans="2:6" x14ac:dyDescent="0.25">
      <c r="B264" s="4">
        <v>170804130336</v>
      </c>
      <c r="C264" s="5">
        <v>40</v>
      </c>
      <c r="D264" s="5"/>
      <c r="E264" s="5">
        <v>31.818181818181817</v>
      </c>
      <c r="F264" s="5"/>
    </row>
    <row r="265" spans="2:6" x14ac:dyDescent="0.25">
      <c r="B265" s="4">
        <v>170804130337</v>
      </c>
      <c r="C265" s="5">
        <v>36.666666666666664</v>
      </c>
      <c r="D265" s="5"/>
      <c r="E265" s="5">
        <v>35.454545454545453</v>
      </c>
      <c r="F265" s="5"/>
    </row>
    <row r="266" spans="2:6" x14ac:dyDescent="0.25">
      <c r="B266" s="4">
        <v>170804130338</v>
      </c>
      <c r="C266" s="5">
        <v>33.333333333333336</v>
      </c>
      <c r="D266" s="5"/>
      <c r="E266" s="5">
        <v>30</v>
      </c>
      <c r="F266" s="5"/>
    </row>
    <row r="267" spans="2:6" x14ac:dyDescent="0.25">
      <c r="B267" s="4">
        <v>170804130339</v>
      </c>
      <c r="C267" s="5">
        <v>37.777777777777779</v>
      </c>
      <c r="D267" s="5"/>
      <c r="E267" s="5">
        <v>31.818181818181817</v>
      </c>
      <c r="F267" s="5"/>
    </row>
    <row r="268" spans="2:6" x14ac:dyDescent="0.25">
      <c r="B268" s="4">
        <v>170804130340</v>
      </c>
      <c r="C268" s="5">
        <v>33.333333333333336</v>
      </c>
      <c r="D268" s="5"/>
      <c r="E268" s="5">
        <v>40</v>
      </c>
      <c r="F268" s="5"/>
    </row>
    <row r="269" spans="2:6" x14ac:dyDescent="0.25">
      <c r="B269" s="4">
        <v>170804130341</v>
      </c>
      <c r="C269" s="5">
        <v>43.333333333333336</v>
      </c>
      <c r="D269" s="5"/>
      <c r="E269" s="5">
        <v>38.18181818181818</v>
      </c>
      <c r="F269" s="5"/>
    </row>
    <row r="270" spans="2:6" x14ac:dyDescent="0.25">
      <c r="B270" s="4">
        <v>170804130342</v>
      </c>
      <c r="C270" s="5">
        <v>36.666666666666664</v>
      </c>
      <c r="D270" s="5"/>
      <c r="E270" s="5">
        <v>28.181818181818183</v>
      </c>
      <c r="F270" s="5"/>
    </row>
    <row r="271" spans="2:6" x14ac:dyDescent="0.25">
      <c r="B271" s="4">
        <v>170804130343</v>
      </c>
      <c r="C271" s="5">
        <v>32.222222222222221</v>
      </c>
      <c r="D271" s="5"/>
      <c r="E271" s="5">
        <v>33.636363636363633</v>
      </c>
      <c r="F271" s="5"/>
    </row>
    <row r="272" spans="2:6" x14ac:dyDescent="0.25">
      <c r="B272" s="4">
        <v>170804130344</v>
      </c>
      <c r="C272" s="5">
        <v>34.444444444444443</v>
      </c>
      <c r="D272" s="5"/>
      <c r="E272" s="5">
        <v>25.454545454545453</v>
      </c>
      <c r="F272" s="5"/>
    </row>
    <row r="273" spans="2:6" x14ac:dyDescent="0.25">
      <c r="B273" s="4">
        <v>170804130345</v>
      </c>
      <c r="C273" s="5">
        <v>30</v>
      </c>
      <c r="D273" s="5"/>
      <c r="E273" s="5">
        <v>26.363636363636363</v>
      </c>
      <c r="F273" s="5"/>
    </row>
    <row r="274" spans="2:6" x14ac:dyDescent="0.25">
      <c r="B274" s="4">
        <v>170804130346</v>
      </c>
      <c r="C274" s="5">
        <v>35.555555555555557</v>
      </c>
      <c r="D274" s="5"/>
      <c r="E274" s="5">
        <v>36.363636363636367</v>
      </c>
      <c r="F274" s="5"/>
    </row>
    <row r="275" spans="2:6" x14ac:dyDescent="0.25">
      <c r="B275" s="4">
        <v>170804130347</v>
      </c>
      <c r="C275" s="5">
        <v>32.222222222222221</v>
      </c>
      <c r="D275" s="5"/>
      <c r="E275" s="5">
        <v>36.363636363636367</v>
      </c>
      <c r="F275" s="5"/>
    </row>
    <row r="276" spans="2:6" x14ac:dyDescent="0.25">
      <c r="B276" s="4">
        <v>170804130348</v>
      </c>
      <c r="C276" s="5">
        <v>33.333333333333336</v>
      </c>
      <c r="D276" s="5"/>
      <c r="E276" s="5">
        <v>31.818181818181817</v>
      </c>
      <c r="F276" s="5"/>
    </row>
    <row r="277" spans="2:6" x14ac:dyDescent="0.25">
      <c r="B277" s="4">
        <v>170804130349</v>
      </c>
      <c r="C277" s="5">
        <v>42.222222222222221</v>
      </c>
      <c r="D277" s="5"/>
      <c r="E277" s="5">
        <v>46.363636363636367</v>
      </c>
      <c r="F277" s="5"/>
    </row>
    <row r="278" spans="2:6" x14ac:dyDescent="0.25">
      <c r="B278" s="4">
        <v>170804130350</v>
      </c>
      <c r="C278" s="5">
        <v>42.222222222222221</v>
      </c>
      <c r="D278" s="5"/>
      <c r="E278" s="5">
        <v>40.909090909090907</v>
      </c>
      <c r="F278" s="5"/>
    </row>
    <row r="279" spans="2:6" x14ac:dyDescent="0.25">
      <c r="B279" s="4">
        <v>170804130351</v>
      </c>
      <c r="C279" s="5">
        <v>40</v>
      </c>
      <c r="D279" s="5"/>
      <c r="E279" s="5">
        <v>37.272727272727273</v>
      </c>
      <c r="F279" s="5"/>
    </row>
    <row r="280" spans="2:6" x14ac:dyDescent="0.25">
      <c r="B280" s="4">
        <v>170804130353</v>
      </c>
      <c r="C280" s="5">
        <v>33.333333333333336</v>
      </c>
      <c r="D280" s="5"/>
      <c r="E280" s="5">
        <v>35.454545454545453</v>
      </c>
      <c r="F280" s="5"/>
    </row>
    <row r="281" spans="2:6" x14ac:dyDescent="0.25">
      <c r="B281" s="4">
        <v>170804130354</v>
      </c>
      <c r="C281" s="5">
        <v>30</v>
      </c>
      <c r="D281" s="5"/>
      <c r="E281" s="5">
        <v>40</v>
      </c>
      <c r="F281" s="5"/>
    </row>
    <row r="282" spans="2:6" x14ac:dyDescent="0.25">
      <c r="B282" s="4">
        <v>170804130356</v>
      </c>
      <c r="C282" s="5">
        <v>37.777777777777779</v>
      </c>
      <c r="D282" s="5"/>
      <c r="E282" s="5">
        <v>38.18181818181818</v>
      </c>
      <c r="F282" s="5"/>
    </row>
    <row r="283" spans="2:6" x14ac:dyDescent="0.25">
      <c r="B283" s="4">
        <v>170804130357</v>
      </c>
      <c r="C283" s="5">
        <v>40</v>
      </c>
      <c r="D283" s="5"/>
      <c r="E283" s="5">
        <v>35.454545454545453</v>
      </c>
      <c r="F283" s="5"/>
    </row>
    <row r="284" spans="2:6" x14ac:dyDescent="0.25">
      <c r="B284" s="4">
        <v>170804130358</v>
      </c>
      <c r="C284" s="5">
        <v>31.111111111111111</v>
      </c>
      <c r="D284" s="5"/>
      <c r="E284" s="5">
        <v>31.818181818181817</v>
      </c>
      <c r="F284" s="5"/>
    </row>
    <row r="285" spans="2:6" x14ac:dyDescent="0.25">
      <c r="B285" s="4">
        <v>170804130359</v>
      </c>
      <c r="C285" s="5">
        <v>34.444444444444443</v>
      </c>
      <c r="D285" s="5"/>
      <c r="E285" s="5">
        <v>41.81818181818182</v>
      </c>
      <c r="F285" s="5"/>
    </row>
    <row r="286" spans="2:6" x14ac:dyDescent="0.25">
      <c r="B286" s="4">
        <v>170804130360</v>
      </c>
      <c r="C286" s="5">
        <v>42.222222222222221</v>
      </c>
      <c r="D286" s="5"/>
      <c r="E286" s="5">
        <v>40.909090909090907</v>
      </c>
      <c r="F286" s="5"/>
    </row>
    <row r="287" spans="2:6" x14ac:dyDescent="0.25">
      <c r="B287" s="4">
        <v>170804130361</v>
      </c>
      <c r="C287" s="5">
        <v>31.111111111111111</v>
      </c>
      <c r="D287" s="5"/>
      <c r="E287" s="5">
        <v>26.363636363636363</v>
      </c>
      <c r="F287" s="5"/>
    </row>
    <row r="288" spans="2:6" x14ac:dyDescent="0.25">
      <c r="B288" s="4">
        <v>170804130362</v>
      </c>
      <c r="C288" s="5">
        <v>35.555555555555557</v>
      </c>
      <c r="D288" s="5"/>
      <c r="E288" s="5">
        <v>41.81818181818182</v>
      </c>
      <c r="F288" s="5"/>
    </row>
    <row r="289" spans="2:6" x14ac:dyDescent="0.25">
      <c r="B289" s="4">
        <v>170804130363</v>
      </c>
      <c r="C289" s="5">
        <v>40</v>
      </c>
      <c r="D289" s="5"/>
      <c r="E289" s="5">
        <v>30</v>
      </c>
      <c r="F289" s="5"/>
    </row>
    <row r="290" spans="2:6" x14ac:dyDescent="0.25">
      <c r="B290" s="4">
        <v>170804130364</v>
      </c>
      <c r="C290" s="5">
        <v>35.555555555555557</v>
      </c>
      <c r="D290" s="5"/>
      <c r="E290" s="5">
        <v>34.545454545454547</v>
      </c>
      <c r="F290" s="5"/>
    </row>
    <row r="291" spans="2:6" x14ac:dyDescent="0.25">
      <c r="B291" s="4">
        <v>170804130365</v>
      </c>
      <c r="C291" s="5">
        <v>37.777777777777779</v>
      </c>
      <c r="D291" s="5"/>
      <c r="E291" s="5">
        <v>30.90909090909091</v>
      </c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5">
    <mergeCell ref="A1:F1"/>
    <mergeCell ref="A2:F2"/>
    <mergeCell ref="O2:W6"/>
    <mergeCell ref="A3:F3"/>
    <mergeCell ref="A4:F4"/>
    <mergeCell ref="A5:F5"/>
    <mergeCell ref="G16:I16"/>
    <mergeCell ref="H17:I17"/>
    <mergeCell ref="H18:I18"/>
    <mergeCell ref="G9:J9"/>
    <mergeCell ref="G10:J10"/>
    <mergeCell ref="G11:J11"/>
    <mergeCell ref="G12:J12"/>
    <mergeCell ref="G13:J13"/>
    <mergeCell ref="G14:J1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75606-2E23-45A4-8481-FB9C5CD5146C}">
  <dimension ref="A1:Y323"/>
  <sheetViews>
    <sheetView workbookViewId="0">
      <selection activeCell="F12" activeCellId="1" sqref="D12 F12"/>
    </sheetView>
  </sheetViews>
  <sheetFormatPr defaultRowHeight="15" x14ac:dyDescent="0.25"/>
  <cols>
    <col min="2" max="2" width="17.7109375" customWidth="1"/>
    <col min="3" max="3" width="12.28515625" customWidth="1"/>
    <col min="7" max="7" width="41" customWidth="1"/>
    <col min="8" max="8" width="10.5703125" customWidth="1"/>
    <col min="258" max="258" width="17.7109375" customWidth="1"/>
    <col min="259" max="259" width="12.28515625" customWidth="1"/>
    <col min="263" max="263" width="41" customWidth="1"/>
    <col min="264" max="264" width="10.5703125" customWidth="1"/>
    <col min="514" max="514" width="17.7109375" customWidth="1"/>
    <col min="515" max="515" width="12.28515625" customWidth="1"/>
    <col min="519" max="519" width="41" customWidth="1"/>
    <col min="520" max="520" width="10.5703125" customWidth="1"/>
    <col min="770" max="770" width="17.7109375" customWidth="1"/>
    <col min="771" max="771" width="12.28515625" customWidth="1"/>
    <col min="775" max="775" width="41" customWidth="1"/>
    <col min="776" max="776" width="10.5703125" customWidth="1"/>
    <col min="1026" max="1026" width="17.7109375" customWidth="1"/>
    <col min="1027" max="1027" width="12.28515625" customWidth="1"/>
    <col min="1031" max="1031" width="41" customWidth="1"/>
    <col min="1032" max="1032" width="10.5703125" customWidth="1"/>
    <col min="1282" max="1282" width="17.7109375" customWidth="1"/>
    <col min="1283" max="1283" width="12.28515625" customWidth="1"/>
    <col min="1287" max="1287" width="41" customWidth="1"/>
    <col min="1288" max="1288" width="10.5703125" customWidth="1"/>
    <col min="1538" max="1538" width="17.7109375" customWidth="1"/>
    <col min="1539" max="1539" width="12.28515625" customWidth="1"/>
    <col min="1543" max="1543" width="41" customWidth="1"/>
    <col min="1544" max="1544" width="10.5703125" customWidth="1"/>
    <col min="1794" max="1794" width="17.7109375" customWidth="1"/>
    <col min="1795" max="1795" width="12.28515625" customWidth="1"/>
    <col min="1799" max="1799" width="41" customWidth="1"/>
    <col min="1800" max="1800" width="10.5703125" customWidth="1"/>
    <col min="2050" max="2050" width="17.7109375" customWidth="1"/>
    <col min="2051" max="2051" width="12.28515625" customWidth="1"/>
    <col min="2055" max="2055" width="41" customWidth="1"/>
    <col min="2056" max="2056" width="10.5703125" customWidth="1"/>
    <col min="2306" max="2306" width="17.7109375" customWidth="1"/>
    <col min="2307" max="2307" width="12.28515625" customWidth="1"/>
    <col min="2311" max="2311" width="41" customWidth="1"/>
    <col min="2312" max="2312" width="10.5703125" customWidth="1"/>
    <col min="2562" max="2562" width="17.7109375" customWidth="1"/>
    <col min="2563" max="2563" width="12.28515625" customWidth="1"/>
    <col min="2567" max="2567" width="41" customWidth="1"/>
    <col min="2568" max="2568" width="10.5703125" customWidth="1"/>
    <col min="2818" max="2818" width="17.7109375" customWidth="1"/>
    <col min="2819" max="2819" width="12.28515625" customWidth="1"/>
    <col min="2823" max="2823" width="41" customWidth="1"/>
    <col min="2824" max="2824" width="10.5703125" customWidth="1"/>
    <col min="3074" max="3074" width="17.7109375" customWidth="1"/>
    <col min="3075" max="3075" width="12.28515625" customWidth="1"/>
    <col min="3079" max="3079" width="41" customWidth="1"/>
    <col min="3080" max="3080" width="10.5703125" customWidth="1"/>
    <col min="3330" max="3330" width="17.7109375" customWidth="1"/>
    <col min="3331" max="3331" width="12.28515625" customWidth="1"/>
    <col min="3335" max="3335" width="41" customWidth="1"/>
    <col min="3336" max="3336" width="10.5703125" customWidth="1"/>
    <col min="3586" max="3586" width="17.7109375" customWidth="1"/>
    <col min="3587" max="3587" width="12.28515625" customWidth="1"/>
    <col min="3591" max="3591" width="41" customWidth="1"/>
    <col min="3592" max="3592" width="10.5703125" customWidth="1"/>
    <col min="3842" max="3842" width="17.7109375" customWidth="1"/>
    <col min="3843" max="3843" width="12.28515625" customWidth="1"/>
    <col min="3847" max="3847" width="41" customWidth="1"/>
    <col min="3848" max="3848" width="10.5703125" customWidth="1"/>
    <col min="4098" max="4098" width="17.7109375" customWidth="1"/>
    <col min="4099" max="4099" width="12.28515625" customWidth="1"/>
    <col min="4103" max="4103" width="41" customWidth="1"/>
    <col min="4104" max="4104" width="10.5703125" customWidth="1"/>
    <col min="4354" max="4354" width="17.7109375" customWidth="1"/>
    <col min="4355" max="4355" width="12.28515625" customWidth="1"/>
    <col min="4359" max="4359" width="41" customWidth="1"/>
    <col min="4360" max="4360" width="10.5703125" customWidth="1"/>
    <col min="4610" max="4610" width="17.7109375" customWidth="1"/>
    <col min="4611" max="4611" width="12.28515625" customWidth="1"/>
    <col min="4615" max="4615" width="41" customWidth="1"/>
    <col min="4616" max="4616" width="10.5703125" customWidth="1"/>
    <col min="4866" max="4866" width="17.7109375" customWidth="1"/>
    <col min="4867" max="4867" width="12.28515625" customWidth="1"/>
    <col min="4871" max="4871" width="41" customWidth="1"/>
    <col min="4872" max="4872" width="10.5703125" customWidth="1"/>
    <col min="5122" max="5122" width="17.7109375" customWidth="1"/>
    <col min="5123" max="5123" width="12.28515625" customWidth="1"/>
    <col min="5127" max="5127" width="41" customWidth="1"/>
    <col min="5128" max="5128" width="10.5703125" customWidth="1"/>
    <col min="5378" max="5378" width="17.7109375" customWidth="1"/>
    <col min="5379" max="5379" width="12.28515625" customWidth="1"/>
    <col min="5383" max="5383" width="41" customWidth="1"/>
    <col min="5384" max="5384" width="10.5703125" customWidth="1"/>
    <col min="5634" max="5634" width="17.7109375" customWidth="1"/>
    <col min="5635" max="5635" width="12.28515625" customWidth="1"/>
    <col min="5639" max="5639" width="41" customWidth="1"/>
    <col min="5640" max="5640" width="10.5703125" customWidth="1"/>
    <col min="5890" max="5890" width="17.7109375" customWidth="1"/>
    <col min="5891" max="5891" width="12.28515625" customWidth="1"/>
    <col min="5895" max="5895" width="41" customWidth="1"/>
    <col min="5896" max="5896" width="10.5703125" customWidth="1"/>
    <col min="6146" max="6146" width="17.7109375" customWidth="1"/>
    <col min="6147" max="6147" width="12.28515625" customWidth="1"/>
    <col min="6151" max="6151" width="41" customWidth="1"/>
    <col min="6152" max="6152" width="10.5703125" customWidth="1"/>
    <col min="6402" max="6402" width="17.7109375" customWidth="1"/>
    <col min="6403" max="6403" width="12.28515625" customWidth="1"/>
    <col min="6407" max="6407" width="41" customWidth="1"/>
    <col min="6408" max="6408" width="10.5703125" customWidth="1"/>
    <col min="6658" max="6658" width="17.7109375" customWidth="1"/>
    <col min="6659" max="6659" width="12.28515625" customWidth="1"/>
    <col min="6663" max="6663" width="41" customWidth="1"/>
    <col min="6664" max="6664" width="10.5703125" customWidth="1"/>
    <col min="6914" max="6914" width="17.7109375" customWidth="1"/>
    <col min="6915" max="6915" width="12.28515625" customWidth="1"/>
    <col min="6919" max="6919" width="41" customWidth="1"/>
    <col min="6920" max="6920" width="10.5703125" customWidth="1"/>
    <col min="7170" max="7170" width="17.7109375" customWidth="1"/>
    <col min="7171" max="7171" width="12.28515625" customWidth="1"/>
    <col min="7175" max="7175" width="41" customWidth="1"/>
    <col min="7176" max="7176" width="10.5703125" customWidth="1"/>
    <col min="7426" max="7426" width="17.7109375" customWidth="1"/>
    <col min="7427" max="7427" width="12.28515625" customWidth="1"/>
    <col min="7431" max="7431" width="41" customWidth="1"/>
    <col min="7432" max="7432" width="10.5703125" customWidth="1"/>
    <col min="7682" max="7682" width="17.7109375" customWidth="1"/>
    <col min="7683" max="7683" width="12.28515625" customWidth="1"/>
    <col min="7687" max="7687" width="41" customWidth="1"/>
    <col min="7688" max="7688" width="10.5703125" customWidth="1"/>
    <col min="7938" max="7938" width="17.7109375" customWidth="1"/>
    <col min="7939" max="7939" width="12.28515625" customWidth="1"/>
    <col min="7943" max="7943" width="41" customWidth="1"/>
    <col min="7944" max="7944" width="10.5703125" customWidth="1"/>
    <col min="8194" max="8194" width="17.7109375" customWidth="1"/>
    <col min="8195" max="8195" width="12.28515625" customWidth="1"/>
    <col min="8199" max="8199" width="41" customWidth="1"/>
    <col min="8200" max="8200" width="10.5703125" customWidth="1"/>
    <col min="8450" max="8450" width="17.7109375" customWidth="1"/>
    <col min="8451" max="8451" width="12.28515625" customWidth="1"/>
    <col min="8455" max="8455" width="41" customWidth="1"/>
    <col min="8456" max="8456" width="10.5703125" customWidth="1"/>
    <col min="8706" max="8706" width="17.7109375" customWidth="1"/>
    <col min="8707" max="8707" width="12.28515625" customWidth="1"/>
    <col min="8711" max="8711" width="41" customWidth="1"/>
    <col min="8712" max="8712" width="10.5703125" customWidth="1"/>
    <col min="8962" max="8962" width="17.7109375" customWidth="1"/>
    <col min="8963" max="8963" width="12.28515625" customWidth="1"/>
    <col min="8967" max="8967" width="41" customWidth="1"/>
    <col min="8968" max="8968" width="10.5703125" customWidth="1"/>
    <col min="9218" max="9218" width="17.7109375" customWidth="1"/>
    <col min="9219" max="9219" width="12.28515625" customWidth="1"/>
    <col min="9223" max="9223" width="41" customWidth="1"/>
    <col min="9224" max="9224" width="10.5703125" customWidth="1"/>
    <col min="9474" max="9474" width="17.7109375" customWidth="1"/>
    <col min="9475" max="9475" width="12.28515625" customWidth="1"/>
    <col min="9479" max="9479" width="41" customWidth="1"/>
    <col min="9480" max="9480" width="10.5703125" customWidth="1"/>
    <col min="9730" max="9730" width="17.7109375" customWidth="1"/>
    <col min="9731" max="9731" width="12.28515625" customWidth="1"/>
    <col min="9735" max="9735" width="41" customWidth="1"/>
    <col min="9736" max="9736" width="10.5703125" customWidth="1"/>
    <col min="9986" max="9986" width="17.7109375" customWidth="1"/>
    <col min="9987" max="9987" width="12.28515625" customWidth="1"/>
    <col min="9991" max="9991" width="41" customWidth="1"/>
    <col min="9992" max="9992" width="10.5703125" customWidth="1"/>
    <col min="10242" max="10242" width="17.7109375" customWidth="1"/>
    <col min="10243" max="10243" width="12.28515625" customWidth="1"/>
    <col min="10247" max="10247" width="41" customWidth="1"/>
    <col min="10248" max="10248" width="10.5703125" customWidth="1"/>
    <col min="10498" max="10498" width="17.7109375" customWidth="1"/>
    <col min="10499" max="10499" width="12.28515625" customWidth="1"/>
    <col min="10503" max="10503" width="41" customWidth="1"/>
    <col min="10504" max="10504" width="10.5703125" customWidth="1"/>
    <col min="10754" max="10754" width="17.7109375" customWidth="1"/>
    <col min="10755" max="10755" width="12.28515625" customWidth="1"/>
    <col min="10759" max="10759" width="41" customWidth="1"/>
    <col min="10760" max="10760" width="10.5703125" customWidth="1"/>
    <col min="11010" max="11010" width="17.7109375" customWidth="1"/>
    <col min="11011" max="11011" width="12.28515625" customWidth="1"/>
    <col min="11015" max="11015" width="41" customWidth="1"/>
    <col min="11016" max="11016" width="10.5703125" customWidth="1"/>
    <col min="11266" max="11266" width="17.7109375" customWidth="1"/>
    <col min="11267" max="11267" width="12.28515625" customWidth="1"/>
    <col min="11271" max="11271" width="41" customWidth="1"/>
    <col min="11272" max="11272" width="10.5703125" customWidth="1"/>
    <col min="11522" max="11522" width="17.7109375" customWidth="1"/>
    <col min="11523" max="11523" width="12.28515625" customWidth="1"/>
    <col min="11527" max="11527" width="41" customWidth="1"/>
    <col min="11528" max="11528" width="10.5703125" customWidth="1"/>
    <col min="11778" max="11778" width="17.7109375" customWidth="1"/>
    <col min="11779" max="11779" width="12.28515625" customWidth="1"/>
    <col min="11783" max="11783" width="41" customWidth="1"/>
    <col min="11784" max="11784" width="10.5703125" customWidth="1"/>
    <col min="12034" max="12034" width="17.7109375" customWidth="1"/>
    <col min="12035" max="12035" width="12.28515625" customWidth="1"/>
    <col min="12039" max="12039" width="41" customWidth="1"/>
    <col min="12040" max="12040" width="10.5703125" customWidth="1"/>
    <col min="12290" max="12290" width="17.7109375" customWidth="1"/>
    <col min="12291" max="12291" width="12.28515625" customWidth="1"/>
    <col min="12295" max="12295" width="41" customWidth="1"/>
    <col min="12296" max="12296" width="10.5703125" customWidth="1"/>
    <col min="12546" max="12546" width="17.7109375" customWidth="1"/>
    <col min="12547" max="12547" width="12.28515625" customWidth="1"/>
    <col min="12551" max="12551" width="41" customWidth="1"/>
    <col min="12552" max="12552" width="10.5703125" customWidth="1"/>
    <col min="12802" max="12802" width="17.7109375" customWidth="1"/>
    <col min="12803" max="12803" width="12.28515625" customWidth="1"/>
    <col min="12807" max="12807" width="41" customWidth="1"/>
    <col min="12808" max="12808" width="10.5703125" customWidth="1"/>
    <col min="13058" max="13058" width="17.7109375" customWidth="1"/>
    <col min="13059" max="13059" width="12.28515625" customWidth="1"/>
    <col min="13063" max="13063" width="41" customWidth="1"/>
    <col min="13064" max="13064" width="10.5703125" customWidth="1"/>
    <col min="13314" max="13314" width="17.7109375" customWidth="1"/>
    <col min="13315" max="13315" width="12.28515625" customWidth="1"/>
    <col min="13319" max="13319" width="41" customWidth="1"/>
    <col min="13320" max="13320" width="10.5703125" customWidth="1"/>
    <col min="13570" max="13570" width="17.7109375" customWidth="1"/>
    <col min="13571" max="13571" width="12.28515625" customWidth="1"/>
    <col min="13575" max="13575" width="41" customWidth="1"/>
    <col min="13576" max="13576" width="10.5703125" customWidth="1"/>
    <col min="13826" max="13826" width="17.7109375" customWidth="1"/>
    <col min="13827" max="13827" width="12.28515625" customWidth="1"/>
    <col min="13831" max="13831" width="41" customWidth="1"/>
    <col min="13832" max="13832" width="10.5703125" customWidth="1"/>
    <col min="14082" max="14082" width="17.7109375" customWidth="1"/>
    <col min="14083" max="14083" width="12.28515625" customWidth="1"/>
    <col min="14087" max="14087" width="41" customWidth="1"/>
    <col min="14088" max="14088" width="10.5703125" customWidth="1"/>
    <col min="14338" max="14338" width="17.7109375" customWidth="1"/>
    <col min="14339" max="14339" width="12.28515625" customWidth="1"/>
    <col min="14343" max="14343" width="41" customWidth="1"/>
    <col min="14344" max="14344" width="10.5703125" customWidth="1"/>
    <col min="14594" max="14594" width="17.7109375" customWidth="1"/>
    <col min="14595" max="14595" width="12.28515625" customWidth="1"/>
    <col min="14599" max="14599" width="41" customWidth="1"/>
    <col min="14600" max="14600" width="10.5703125" customWidth="1"/>
    <col min="14850" max="14850" width="17.7109375" customWidth="1"/>
    <col min="14851" max="14851" width="12.28515625" customWidth="1"/>
    <col min="14855" max="14855" width="41" customWidth="1"/>
    <col min="14856" max="14856" width="10.5703125" customWidth="1"/>
    <col min="15106" max="15106" width="17.7109375" customWidth="1"/>
    <col min="15107" max="15107" width="12.28515625" customWidth="1"/>
    <col min="15111" max="15111" width="41" customWidth="1"/>
    <col min="15112" max="15112" width="10.5703125" customWidth="1"/>
    <col min="15362" max="15362" width="17.7109375" customWidth="1"/>
    <col min="15363" max="15363" width="12.28515625" customWidth="1"/>
    <col min="15367" max="15367" width="41" customWidth="1"/>
    <col min="15368" max="15368" width="10.5703125" customWidth="1"/>
    <col min="15618" max="15618" width="17.7109375" customWidth="1"/>
    <col min="15619" max="15619" width="12.28515625" customWidth="1"/>
    <col min="15623" max="15623" width="41" customWidth="1"/>
    <col min="15624" max="15624" width="10.5703125" customWidth="1"/>
    <col min="15874" max="15874" width="17.7109375" customWidth="1"/>
    <col min="15875" max="15875" width="12.28515625" customWidth="1"/>
    <col min="15879" max="15879" width="41" customWidth="1"/>
    <col min="15880" max="15880" width="10.5703125" customWidth="1"/>
    <col min="16130" max="16130" width="17.7109375" customWidth="1"/>
    <col min="16131" max="16131" width="12.28515625" customWidth="1"/>
    <col min="16135" max="16135" width="41" customWidth="1"/>
    <col min="16136" max="16136" width="10.5703125" customWidth="1"/>
  </cols>
  <sheetData>
    <row r="1" spans="1:25" x14ac:dyDescent="0.25">
      <c r="A1" s="170" t="s">
        <v>52</v>
      </c>
      <c r="B1" s="170"/>
      <c r="C1" s="170"/>
      <c r="D1" s="170"/>
      <c r="E1" s="170"/>
      <c r="F1" s="170"/>
      <c r="G1" s="26" t="s">
        <v>50</v>
      </c>
      <c r="H1" s="17"/>
      <c r="I1" s="1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5" customHeight="1" x14ac:dyDescent="0.25">
      <c r="A2" s="170" t="s">
        <v>51</v>
      </c>
      <c r="B2" s="170"/>
      <c r="C2" s="170"/>
      <c r="D2" s="170"/>
      <c r="E2" s="170"/>
      <c r="F2" s="170"/>
      <c r="G2" s="26" t="s">
        <v>48</v>
      </c>
      <c r="H2" s="17"/>
      <c r="I2" s="44" t="s">
        <v>47</v>
      </c>
      <c r="J2" s="1"/>
      <c r="K2" s="43" t="s">
        <v>46</v>
      </c>
      <c r="L2" s="43" t="s">
        <v>45</v>
      </c>
      <c r="M2" s="1"/>
      <c r="N2" s="43" t="s">
        <v>44</v>
      </c>
      <c r="O2" s="197" t="s">
        <v>43</v>
      </c>
      <c r="P2" s="198"/>
      <c r="Q2" s="198"/>
      <c r="R2" s="198"/>
      <c r="S2" s="198"/>
      <c r="T2" s="198"/>
      <c r="U2" s="198"/>
      <c r="V2" s="198"/>
      <c r="W2" s="199"/>
      <c r="X2" s="1"/>
      <c r="Y2" s="1"/>
    </row>
    <row r="3" spans="1:25" ht="21" x14ac:dyDescent="0.25">
      <c r="A3" s="170" t="s">
        <v>69</v>
      </c>
      <c r="B3" s="170"/>
      <c r="C3" s="170"/>
      <c r="D3" s="170"/>
      <c r="E3" s="170"/>
      <c r="F3" s="170"/>
      <c r="G3" s="26" t="s">
        <v>41</v>
      </c>
      <c r="H3" s="17"/>
      <c r="I3" s="15"/>
      <c r="J3" s="1"/>
      <c r="K3" s="42" t="s">
        <v>40</v>
      </c>
      <c r="L3" s="42">
        <v>3</v>
      </c>
      <c r="M3" s="1"/>
      <c r="N3" s="41">
        <v>3</v>
      </c>
      <c r="O3" s="200"/>
      <c r="P3" s="201"/>
      <c r="Q3" s="201"/>
      <c r="R3" s="201"/>
      <c r="S3" s="201"/>
      <c r="T3" s="201"/>
      <c r="U3" s="201"/>
      <c r="V3" s="201"/>
      <c r="W3" s="202"/>
      <c r="X3" s="46"/>
      <c r="Y3" s="46"/>
    </row>
    <row r="4" spans="1:25" ht="21" x14ac:dyDescent="0.25">
      <c r="A4" s="170" t="s">
        <v>70</v>
      </c>
      <c r="B4" s="170"/>
      <c r="C4" s="170"/>
      <c r="D4" s="170"/>
      <c r="E4" s="170"/>
      <c r="F4" s="170"/>
      <c r="G4" s="26" t="s">
        <v>38</v>
      </c>
      <c r="H4" s="3">
        <v>99</v>
      </c>
      <c r="I4" s="15"/>
      <c r="J4" s="1"/>
      <c r="K4" s="39" t="s">
        <v>37</v>
      </c>
      <c r="L4" s="39">
        <v>2</v>
      </c>
      <c r="M4" s="1"/>
      <c r="N4" s="38">
        <v>2</v>
      </c>
      <c r="O4" s="200"/>
      <c r="P4" s="201"/>
      <c r="Q4" s="201"/>
      <c r="R4" s="201"/>
      <c r="S4" s="201"/>
      <c r="T4" s="201"/>
      <c r="U4" s="201"/>
      <c r="V4" s="201"/>
      <c r="W4" s="202"/>
      <c r="X4" s="46"/>
      <c r="Y4" s="46"/>
    </row>
    <row r="5" spans="1:25" ht="21" x14ac:dyDescent="0.25">
      <c r="A5" s="170" t="s">
        <v>71</v>
      </c>
      <c r="B5" s="170"/>
      <c r="C5" s="170"/>
      <c r="D5" s="170"/>
      <c r="E5" s="170"/>
      <c r="F5" s="170"/>
      <c r="G5" s="26" t="s">
        <v>32</v>
      </c>
      <c r="H5" s="3">
        <v>65</v>
      </c>
      <c r="I5" s="15"/>
      <c r="J5" s="1"/>
      <c r="K5" s="35" t="s">
        <v>31</v>
      </c>
      <c r="L5" s="35">
        <v>1</v>
      </c>
      <c r="M5" s="1"/>
      <c r="N5" s="34">
        <v>1</v>
      </c>
      <c r="O5" s="200"/>
      <c r="P5" s="201"/>
      <c r="Q5" s="201"/>
      <c r="R5" s="201"/>
      <c r="S5" s="201"/>
      <c r="T5" s="201"/>
      <c r="U5" s="201"/>
      <c r="V5" s="201"/>
      <c r="W5" s="202"/>
      <c r="X5" s="46"/>
      <c r="Y5" s="46"/>
    </row>
    <row r="6" spans="1:25" ht="21" x14ac:dyDescent="0.25">
      <c r="A6" s="2"/>
      <c r="B6" s="55" t="s">
        <v>36</v>
      </c>
      <c r="C6" s="37" t="s">
        <v>35</v>
      </c>
      <c r="D6" s="37" t="s">
        <v>33</v>
      </c>
      <c r="E6" s="60" t="s">
        <v>34</v>
      </c>
      <c r="F6" s="37" t="s">
        <v>33</v>
      </c>
      <c r="G6" s="27" t="s">
        <v>28</v>
      </c>
      <c r="H6" s="33">
        <f>AVERAGE(H4:H5)</f>
        <v>82</v>
      </c>
      <c r="I6" s="32">
        <v>0.6</v>
      </c>
      <c r="J6" s="1"/>
      <c r="K6" s="31" t="s">
        <v>27</v>
      </c>
      <c r="L6" s="31">
        <v>0</v>
      </c>
      <c r="M6" s="1"/>
      <c r="N6" s="30"/>
      <c r="O6" s="203"/>
      <c r="P6" s="204"/>
      <c r="Q6" s="204"/>
      <c r="R6" s="204"/>
      <c r="S6" s="204"/>
      <c r="T6" s="204"/>
      <c r="U6" s="204"/>
      <c r="V6" s="204"/>
      <c r="W6" s="205"/>
      <c r="X6" s="46"/>
      <c r="Y6" s="46"/>
    </row>
    <row r="7" spans="1:25" x14ac:dyDescent="0.25">
      <c r="A7" s="2"/>
      <c r="B7" s="25" t="s">
        <v>30</v>
      </c>
      <c r="C7" s="23" t="s">
        <v>29</v>
      </c>
      <c r="D7" s="23"/>
      <c r="E7" s="61" t="s">
        <v>29</v>
      </c>
      <c r="F7" s="23"/>
      <c r="G7" s="27" t="s">
        <v>23</v>
      </c>
      <c r="H7" s="26" t="s">
        <v>22</v>
      </c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46"/>
      <c r="Y7" s="46"/>
    </row>
    <row r="8" spans="1:25" x14ac:dyDescent="0.25">
      <c r="A8" s="2"/>
      <c r="B8" s="25" t="s">
        <v>26</v>
      </c>
      <c r="C8" s="23" t="s">
        <v>25</v>
      </c>
      <c r="D8" s="23"/>
      <c r="E8" s="23" t="s">
        <v>25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20</v>
      </c>
      <c r="D9" s="23"/>
      <c r="E9" s="23" t="s">
        <v>20</v>
      </c>
      <c r="F9" s="23"/>
      <c r="G9" s="195"/>
      <c r="H9" s="195"/>
      <c r="I9" s="195"/>
      <c r="J9" s="195"/>
      <c r="K9" s="57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(0.6*50)</f>
        <v>30</v>
      </c>
      <c r="E10" s="24">
        <v>50</v>
      </c>
      <c r="F10" s="23">
        <f>(0.6*50)</f>
        <v>30</v>
      </c>
      <c r="G10" s="196" t="s">
        <v>5</v>
      </c>
      <c r="H10" s="196"/>
      <c r="I10" s="196"/>
      <c r="J10" s="196"/>
      <c r="K10" s="64">
        <v>2</v>
      </c>
      <c r="L10" s="17">
        <v>3</v>
      </c>
      <c r="M10" s="17">
        <v>3</v>
      </c>
      <c r="N10" s="17">
        <v>2</v>
      </c>
      <c r="O10" s="17">
        <v>3</v>
      </c>
      <c r="P10" s="17">
        <v>2</v>
      </c>
      <c r="Q10" s="17">
        <v>3</v>
      </c>
      <c r="R10" s="17">
        <v>2</v>
      </c>
      <c r="S10" s="17">
        <v>1</v>
      </c>
      <c r="T10" s="17">
        <v>2</v>
      </c>
      <c r="U10" s="17">
        <v>3</v>
      </c>
      <c r="V10" s="17">
        <v>1</v>
      </c>
      <c r="W10" s="17">
        <v>3</v>
      </c>
      <c r="X10" s="15"/>
      <c r="Y10" s="15"/>
    </row>
    <row r="11" spans="1:25" ht="15.75" x14ac:dyDescent="0.25">
      <c r="A11" s="2"/>
      <c r="B11" s="4">
        <v>170804130022</v>
      </c>
      <c r="C11" s="3">
        <v>30</v>
      </c>
      <c r="D11" s="3">
        <f>COUNTIF(C11:C85,"&gt;="&amp;D10)</f>
        <v>74</v>
      </c>
      <c r="E11" s="3">
        <v>31.666666666666668</v>
      </c>
      <c r="F11" s="3">
        <f>COUNTIF(E11:E85,"&gt;="&amp;F10)</f>
        <v>55</v>
      </c>
      <c r="G11" s="196" t="s">
        <v>4</v>
      </c>
      <c r="H11" s="196"/>
      <c r="I11" s="196"/>
      <c r="J11" s="196"/>
      <c r="K11" s="65">
        <v>3</v>
      </c>
      <c r="L11" s="18">
        <v>3</v>
      </c>
      <c r="M11" s="17">
        <v>3</v>
      </c>
      <c r="N11" s="17">
        <v>2</v>
      </c>
      <c r="O11" s="17">
        <v>2</v>
      </c>
      <c r="P11" s="17">
        <v>3</v>
      </c>
      <c r="Q11" s="17">
        <v>3</v>
      </c>
      <c r="R11" s="17">
        <v>3</v>
      </c>
      <c r="S11" s="17">
        <v>3</v>
      </c>
      <c r="T11" s="17">
        <v>3</v>
      </c>
      <c r="U11" s="17">
        <v>2</v>
      </c>
      <c r="V11" s="17">
        <v>2</v>
      </c>
      <c r="W11" s="17">
        <v>2</v>
      </c>
      <c r="X11" s="15"/>
      <c r="Y11" s="15"/>
    </row>
    <row r="12" spans="1:25" ht="15.75" x14ac:dyDescent="0.25">
      <c r="A12" s="2"/>
      <c r="B12" s="4">
        <v>170804130033</v>
      </c>
      <c r="C12" s="3">
        <v>37.5</v>
      </c>
      <c r="D12" s="19">
        <f>(74/75)*100</f>
        <v>98.666666666666671</v>
      </c>
      <c r="E12" s="3">
        <v>33.333333333333336</v>
      </c>
      <c r="F12" s="19">
        <f>(55/85)*100</f>
        <v>64.705882352941174</v>
      </c>
      <c r="G12" s="196" t="s">
        <v>3</v>
      </c>
      <c r="H12" s="196"/>
      <c r="I12" s="196"/>
      <c r="J12" s="196"/>
      <c r="K12" s="65">
        <v>3</v>
      </c>
      <c r="L12" s="18">
        <v>3</v>
      </c>
      <c r="M12" s="17">
        <v>2</v>
      </c>
      <c r="N12" s="17">
        <v>2</v>
      </c>
      <c r="O12" s="17">
        <v>2</v>
      </c>
      <c r="P12" s="17">
        <v>3</v>
      </c>
      <c r="Q12" s="17">
        <v>1</v>
      </c>
      <c r="R12" s="17">
        <v>3</v>
      </c>
      <c r="S12" s="17">
        <v>1</v>
      </c>
      <c r="T12" s="17">
        <v>3</v>
      </c>
      <c r="U12" s="17">
        <v>3</v>
      </c>
      <c r="V12" s="17">
        <v>2</v>
      </c>
      <c r="W12" s="17">
        <v>2</v>
      </c>
      <c r="X12" s="15"/>
      <c r="Y12" s="15"/>
    </row>
    <row r="13" spans="1:25" ht="15.75" x14ac:dyDescent="0.25">
      <c r="A13" s="2"/>
      <c r="B13" s="4">
        <v>170804130064</v>
      </c>
      <c r="C13" s="3">
        <v>32.5</v>
      </c>
      <c r="D13" s="3"/>
      <c r="E13" s="3">
        <v>35</v>
      </c>
      <c r="F13" s="3"/>
      <c r="G13" s="185" t="s">
        <v>2</v>
      </c>
      <c r="H13" s="185"/>
      <c r="I13" s="185"/>
      <c r="J13" s="186"/>
      <c r="K13" s="52">
        <f t="shared" ref="K13:W13" si="0">AVERAGE(K10:K12)</f>
        <v>2.6666666666666665</v>
      </c>
      <c r="L13" s="52">
        <f t="shared" si="0"/>
        <v>3</v>
      </c>
      <c r="M13" s="52">
        <f t="shared" si="0"/>
        <v>2.6666666666666665</v>
      </c>
      <c r="N13" s="52">
        <f t="shared" si="0"/>
        <v>2</v>
      </c>
      <c r="O13" s="52">
        <f t="shared" si="0"/>
        <v>2.3333333333333335</v>
      </c>
      <c r="P13" s="52">
        <f t="shared" si="0"/>
        <v>2.6666666666666665</v>
      </c>
      <c r="Q13" s="52">
        <f t="shared" si="0"/>
        <v>2.3333333333333335</v>
      </c>
      <c r="R13" s="52">
        <f t="shared" si="0"/>
        <v>2.6666666666666665</v>
      </c>
      <c r="S13" s="52">
        <f t="shared" si="0"/>
        <v>1.6666666666666667</v>
      </c>
      <c r="T13" s="52">
        <f t="shared" si="0"/>
        <v>2.6666666666666665</v>
      </c>
      <c r="U13" s="52">
        <f t="shared" si="0"/>
        <v>2.6666666666666665</v>
      </c>
      <c r="V13" s="52">
        <f t="shared" si="0"/>
        <v>1.6666666666666667</v>
      </c>
      <c r="W13" s="52">
        <f t="shared" si="0"/>
        <v>2.3333333333333335</v>
      </c>
      <c r="X13" s="15"/>
      <c r="Y13" s="15"/>
    </row>
    <row r="14" spans="1:25" ht="15.75" x14ac:dyDescent="0.25">
      <c r="A14" s="7"/>
      <c r="B14" s="4">
        <v>170804130086</v>
      </c>
      <c r="C14" s="3">
        <v>47.5</v>
      </c>
      <c r="D14" s="3"/>
      <c r="E14" s="3">
        <v>40</v>
      </c>
      <c r="F14" s="3"/>
      <c r="G14" s="187" t="s">
        <v>1</v>
      </c>
      <c r="H14" s="188"/>
      <c r="I14" s="188"/>
      <c r="J14" s="189"/>
      <c r="K14" s="59">
        <f>(82*K12)/100</f>
        <v>2.46</v>
      </c>
      <c r="L14" s="59">
        <f t="shared" ref="L14:W14" si="1">(82*L12)/100</f>
        <v>2.46</v>
      </c>
      <c r="M14" s="59">
        <f t="shared" si="1"/>
        <v>1.64</v>
      </c>
      <c r="N14" s="59">
        <f t="shared" si="1"/>
        <v>1.64</v>
      </c>
      <c r="O14" s="59">
        <f t="shared" si="1"/>
        <v>1.64</v>
      </c>
      <c r="P14" s="59">
        <f t="shared" si="1"/>
        <v>2.46</v>
      </c>
      <c r="Q14" s="59">
        <f t="shared" si="1"/>
        <v>0.82</v>
      </c>
      <c r="R14" s="59">
        <f t="shared" si="1"/>
        <v>2.46</v>
      </c>
      <c r="S14" s="59">
        <f t="shared" si="1"/>
        <v>0.82</v>
      </c>
      <c r="T14" s="59">
        <f t="shared" si="1"/>
        <v>2.46</v>
      </c>
      <c r="U14" s="59">
        <f t="shared" si="1"/>
        <v>2.46</v>
      </c>
      <c r="V14" s="59">
        <f t="shared" si="1"/>
        <v>1.64</v>
      </c>
      <c r="W14" s="59">
        <f t="shared" si="1"/>
        <v>1.64</v>
      </c>
      <c r="X14" s="15"/>
      <c r="Y14" s="15"/>
    </row>
    <row r="15" spans="1:25" x14ac:dyDescent="0.25">
      <c r="A15" s="2"/>
      <c r="B15" s="4">
        <v>170804130099</v>
      </c>
      <c r="C15" s="3">
        <v>35</v>
      </c>
      <c r="D15" s="3"/>
      <c r="E15" s="3">
        <v>35</v>
      </c>
      <c r="F15" s="3"/>
      <c r="G15" s="191"/>
      <c r="H15" s="191"/>
      <c r="I15" s="191"/>
      <c r="J15" s="191"/>
      <c r="K15" s="1" t="s">
        <v>22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2"/>
      <c r="B16" s="4">
        <v>170804130123</v>
      </c>
      <c r="C16" s="3">
        <v>42.5</v>
      </c>
      <c r="D16" s="3"/>
      <c r="E16" s="3">
        <v>35</v>
      </c>
      <c r="F16" s="3"/>
      <c r="G16" s="2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170804130124</v>
      </c>
      <c r="C17" s="3">
        <v>30</v>
      </c>
      <c r="D17" s="3"/>
      <c r="E17" s="8">
        <v>25</v>
      </c>
      <c r="F17" s="8"/>
      <c r="G17" s="7"/>
      <c r="H17" s="7"/>
      <c r="I17" s="7"/>
      <c r="J17" s="7"/>
      <c r="K17" s="7"/>
      <c r="L17" s="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170804130131</v>
      </c>
      <c r="C18" s="3">
        <v>37.5</v>
      </c>
      <c r="D18" s="3"/>
      <c r="E18" s="8">
        <v>36.666666666666664</v>
      </c>
      <c r="F18" s="8"/>
      <c r="G18" s="7"/>
      <c r="H18" s="7"/>
      <c r="I18" s="7"/>
      <c r="J18" s="7"/>
      <c r="K18" s="7"/>
      <c r="L18" s="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170804130139</v>
      </c>
      <c r="C19" s="3">
        <v>47.5</v>
      </c>
      <c r="D19" s="3"/>
      <c r="E19" s="8">
        <v>41.666666666666664</v>
      </c>
      <c r="F19" s="8"/>
      <c r="G19" s="7"/>
      <c r="H19" s="7"/>
      <c r="I19" s="7"/>
      <c r="J19" s="7"/>
      <c r="K19" s="7"/>
      <c r="L19" s="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170804130148</v>
      </c>
      <c r="C20" s="3">
        <v>30</v>
      </c>
      <c r="D20" s="3"/>
      <c r="E20" s="3">
        <v>28.333333333333332</v>
      </c>
      <c r="F20" s="3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170804130158</v>
      </c>
      <c r="C21" s="3">
        <v>30</v>
      </c>
      <c r="D21" s="3"/>
      <c r="E21" s="3">
        <v>28.333333333333332</v>
      </c>
      <c r="F21" s="3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170804130159</v>
      </c>
      <c r="C22" s="3">
        <v>30</v>
      </c>
      <c r="D22" s="3"/>
      <c r="E22" s="3">
        <v>31.666666666666668</v>
      </c>
      <c r="F22" s="3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170804130179</v>
      </c>
      <c r="C23" s="3">
        <v>30</v>
      </c>
      <c r="D23" s="3"/>
      <c r="E23" s="3">
        <v>20</v>
      </c>
      <c r="F23" s="3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170804130189</v>
      </c>
      <c r="C24" s="3">
        <v>35</v>
      </c>
      <c r="D24" s="3"/>
      <c r="E24" s="3">
        <v>35</v>
      </c>
      <c r="F24" s="3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170804130192</v>
      </c>
      <c r="C25" s="3">
        <v>32.5</v>
      </c>
      <c r="D25" s="3"/>
      <c r="E25" s="3">
        <v>26.666666666666668</v>
      </c>
      <c r="F25" s="3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170804130199</v>
      </c>
      <c r="C26" s="3">
        <v>45</v>
      </c>
      <c r="D26" s="3"/>
      <c r="E26" s="3">
        <v>35</v>
      </c>
      <c r="F26" s="3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170804130228</v>
      </c>
      <c r="C27" s="3">
        <v>30</v>
      </c>
      <c r="D27" s="3"/>
      <c r="E27" s="3">
        <v>30</v>
      </c>
      <c r="F27" s="3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170804130251</v>
      </c>
      <c r="C28" s="3">
        <v>40</v>
      </c>
      <c r="D28" s="3"/>
      <c r="E28" s="3">
        <v>28.333333333333332</v>
      </c>
      <c r="F28" s="3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170804130257</v>
      </c>
      <c r="C29" s="3">
        <v>30</v>
      </c>
      <c r="D29" s="3"/>
      <c r="E29" s="3">
        <v>31.666666666666668</v>
      </c>
      <c r="F29" s="3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170804130262</v>
      </c>
      <c r="C30" s="3">
        <v>37.5</v>
      </c>
      <c r="D30" s="3"/>
      <c r="E30" s="3">
        <v>30</v>
      </c>
      <c r="F30" s="3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170804130274</v>
      </c>
      <c r="C31" s="3">
        <v>30</v>
      </c>
      <c r="D31" s="3"/>
      <c r="E31" s="3">
        <v>30</v>
      </c>
      <c r="F31" s="3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170804130295</v>
      </c>
      <c r="C32" s="3">
        <v>37.5</v>
      </c>
      <c r="D32" s="3"/>
      <c r="E32" s="3">
        <v>31.666666666666668</v>
      </c>
      <c r="F32" s="3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170804130296</v>
      </c>
      <c r="C33" s="3">
        <v>30</v>
      </c>
      <c r="D33" s="3"/>
      <c r="E33" s="3">
        <v>16.666666666666668</v>
      </c>
      <c r="F33" s="3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170804130301</v>
      </c>
      <c r="C34" s="3">
        <v>10</v>
      </c>
      <c r="D34" s="3"/>
      <c r="E34" s="3">
        <v>13.333333333333334</v>
      </c>
      <c r="F34" s="3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170804130302</v>
      </c>
      <c r="C35" s="3">
        <v>30</v>
      </c>
      <c r="D35" s="3"/>
      <c r="E35" s="3">
        <v>36.666666666666664</v>
      </c>
      <c r="F35" s="3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170804130304</v>
      </c>
      <c r="C36" s="3">
        <v>37.5</v>
      </c>
      <c r="D36" s="3"/>
      <c r="E36" s="3">
        <v>31.666666666666668</v>
      </c>
      <c r="F36" s="3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170804130309</v>
      </c>
      <c r="C37" s="3">
        <v>35</v>
      </c>
      <c r="D37" s="3"/>
      <c r="E37" s="3">
        <v>31.666666666666668</v>
      </c>
      <c r="F37" s="3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170804130312</v>
      </c>
      <c r="C38" s="3">
        <v>30</v>
      </c>
      <c r="D38" s="3"/>
      <c r="E38" s="3">
        <v>28.333333333333332</v>
      </c>
      <c r="F38" s="3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170804130313</v>
      </c>
      <c r="C39" s="3">
        <v>30</v>
      </c>
      <c r="D39" s="3"/>
      <c r="E39" s="3">
        <v>15</v>
      </c>
      <c r="F39" s="3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170804130315</v>
      </c>
      <c r="C40" s="3">
        <v>32.5</v>
      </c>
      <c r="D40" s="3"/>
      <c r="E40" s="3">
        <v>26.666666666666668</v>
      </c>
      <c r="F40" s="3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170804130317</v>
      </c>
      <c r="C41" s="3">
        <v>37.5</v>
      </c>
      <c r="D41" s="3"/>
      <c r="E41" s="3">
        <v>33.333333333333336</v>
      </c>
      <c r="F41" s="3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170804130318</v>
      </c>
      <c r="C42" s="3">
        <v>30</v>
      </c>
      <c r="D42" s="3"/>
      <c r="E42" s="3">
        <v>20</v>
      </c>
      <c r="F42" s="3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170804130319</v>
      </c>
      <c r="C43" s="3">
        <v>32.5</v>
      </c>
      <c r="D43" s="3"/>
      <c r="E43" s="3">
        <v>31.666666666666668</v>
      </c>
      <c r="F43" s="3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170804130320</v>
      </c>
      <c r="C44" s="3">
        <v>45</v>
      </c>
      <c r="D44" s="3"/>
      <c r="E44" s="3">
        <v>36.666666666666664</v>
      </c>
      <c r="F44" s="3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170804130322</v>
      </c>
      <c r="C45" s="3">
        <v>40</v>
      </c>
      <c r="D45" s="3"/>
      <c r="E45" s="3">
        <v>33.333333333333336</v>
      </c>
      <c r="F45" s="3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170804130323</v>
      </c>
      <c r="C46" s="3">
        <v>30</v>
      </c>
      <c r="D46" s="3"/>
      <c r="E46" s="3">
        <v>26.666666666666668</v>
      </c>
      <c r="F46" s="3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170804130324</v>
      </c>
      <c r="C47" s="3">
        <v>40</v>
      </c>
      <c r="D47" s="3"/>
      <c r="E47" s="3">
        <v>36.666666666666664</v>
      </c>
      <c r="F47" s="3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170804130325</v>
      </c>
      <c r="C48" s="3">
        <v>30</v>
      </c>
      <c r="D48" s="3"/>
      <c r="E48" s="3">
        <v>30</v>
      </c>
      <c r="F48" s="3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170804130326</v>
      </c>
      <c r="C49" s="3">
        <v>30</v>
      </c>
      <c r="D49" s="3"/>
      <c r="E49" s="3">
        <v>21.666666666666668</v>
      </c>
      <c r="F49" s="3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170804130327</v>
      </c>
      <c r="C50" s="3">
        <v>35</v>
      </c>
      <c r="D50" s="3"/>
      <c r="E50" s="3">
        <v>33.333333333333336</v>
      </c>
      <c r="F50" s="3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170804130328</v>
      </c>
      <c r="C51" s="3">
        <v>30</v>
      </c>
      <c r="D51" s="3"/>
      <c r="E51" s="3">
        <v>23.333333333333332</v>
      </c>
      <c r="F51" s="3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170804130329</v>
      </c>
      <c r="C52" s="3">
        <v>30</v>
      </c>
      <c r="D52" s="3"/>
      <c r="E52" s="3">
        <v>30</v>
      </c>
      <c r="F52" s="3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170804130330</v>
      </c>
      <c r="C53" s="3">
        <v>35</v>
      </c>
      <c r="D53" s="3"/>
      <c r="E53" s="3">
        <v>36.666666666666664</v>
      </c>
      <c r="F53" s="3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170804130331</v>
      </c>
      <c r="C54" s="3">
        <v>40</v>
      </c>
      <c r="D54" s="3"/>
      <c r="E54" s="3">
        <v>33.333333333333336</v>
      </c>
      <c r="F54" s="3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170804130332</v>
      </c>
      <c r="C55" s="3">
        <v>30</v>
      </c>
      <c r="D55" s="3"/>
      <c r="E55" s="3">
        <v>20</v>
      </c>
      <c r="F55" s="3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170804130333</v>
      </c>
      <c r="C56" s="3">
        <v>30</v>
      </c>
      <c r="D56" s="3"/>
      <c r="E56" s="3">
        <v>18.333333333333332</v>
      </c>
      <c r="F56" s="3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170804130334</v>
      </c>
      <c r="C57" s="3">
        <v>42.5</v>
      </c>
      <c r="D57" s="3"/>
      <c r="E57" s="3">
        <v>36.666666666666664</v>
      </c>
      <c r="F57" s="3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170804130336</v>
      </c>
      <c r="C58" s="3">
        <v>40</v>
      </c>
      <c r="D58" s="3"/>
      <c r="E58" s="3">
        <v>28.333333333333332</v>
      </c>
      <c r="F58" s="3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170804130337</v>
      </c>
      <c r="C59" s="3">
        <v>37.5</v>
      </c>
      <c r="D59" s="3"/>
      <c r="E59" s="3">
        <v>30</v>
      </c>
      <c r="F59" s="3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170804130338</v>
      </c>
      <c r="C60" s="3">
        <v>32.5</v>
      </c>
      <c r="D60" s="3"/>
      <c r="E60" s="3">
        <v>30</v>
      </c>
      <c r="F60" s="3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170804130339</v>
      </c>
      <c r="C61" s="3">
        <v>32.5</v>
      </c>
      <c r="D61" s="3"/>
      <c r="E61" s="3">
        <v>33.333333333333336</v>
      </c>
      <c r="F61" s="3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170804130340</v>
      </c>
      <c r="C62" s="3">
        <v>40</v>
      </c>
      <c r="D62" s="3"/>
      <c r="E62" s="3">
        <v>38.333333333333336</v>
      </c>
      <c r="F62" s="3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170804130341</v>
      </c>
      <c r="C63" s="3">
        <v>47.5</v>
      </c>
      <c r="D63" s="3"/>
      <c r="E63" s="3">
        <v>41.666666666666664</v>
      </c>
      <c r="F63" s="3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170804130342</v>
      </c>
      <c r="C64" s="3">
        <v>30</v>
      </c>
      <c r="D64" s="3"/>
      <c r="E64" s="3">
        <v>26.666666666666668</v>
      </c>
      <c r="F64" s="3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170804130343</v>
      </c>
      <c r="C65" s="3">
        <v>42.5</v>
      </c>
      <c r="D65" s="3"/>
      <c r="E65" s="3">
        <v>35</v>
      </c>
      <c r="F65" s="3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170804130344</v>
      </c>
      <c r="C66" s="3">
        <v>30</v>
      </c>
      <c r="D66" s="3"/>
      <c r="E66" s="3">
        <v>31.666666666666668</v>
      </c>
      <c r="F66" s="3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170804130345</v>
      </c>
      <c r="C67" s="3">
        <v>30</v>
      </c>
      <c r="D67" s="3"/>
      <c r="E67" s="3">
        <v>31.666666666666668</v>
      </c>
      <c r="F67" s="3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170804130346</v>
      </c>
      <c r="C68" s="3">
        <v>32.5</v>
      </c>
      <c r="D68" s="3"/>
      <c r="E68" s="3">
        <v>25</v>
      </c>
      <c r="F68" s="3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170804130347</v>
      </c>
      <c r="C69" s="3">
        <v>32.5</v>
      </c>
      <c r="D69" s="3"/>
      <c r="E69" s="3">
        <v>31.666666666666668</v>
      </c>
      <c r="F69" s="3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170804130348</v>
      </c>
      <c r="C70" s="3">
        <v>30</v>
      </c>
      <c r="D70" s="3"/>
      <c r="E70" s="3">
        <v>31.666666666666668</v>
      </c>
      <c r="F70" s="3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170804130349</v>
      </c>
      <c r="C71" s="3">
        <v>42.5</v>
      </c>
      <c r="D71" s="3"/>
      <c r="E71" s="3">
        <v>35</v>
      </c>
      <c r="F71" s="3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170804130350</v>
      </c>
      <c r="C72" s="3">
        <v>42.5</v>
      </c>
      <c r="D72" s="3"/>
      <c r="E72" s="3">
        <v>36.666666666666664</v>
      </c>
      <c r="F72" s="3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170804130351</v>
      </c>
      <c r="C73" s="3">
        <v>30</v>
      </c>
      <c r="D73" s="3"/>
      <c r="E73" s="3">
        <v>30</v>
      </c>
      <c r="F73" s="3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170804130353</v>
      </c>
      <c r="C74" s="3">
        <v>30</v>
      </c>
      <c r="D74" s="3"/>
      <c r="E74" s="3">
        <v>33.333333333333336</v>
      </c>
      <c r="F74" s="3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170804130354</v>
      </c>
      <c r="C75" s="3">
        <v>40</v>
      </c>
      <c r="D75" s="3"/>
      <c r="E75" s="3">
        <v>30</v>
      </c>
      <c r="F75" s="3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170804130356</v>
      </c>
      <c r="C76" s="2">
        <v>32.5</v>
      </c>
      <c r="D76" s="3"/>
      <c r="E76" s="2">
        <v>38.333333333333336</v>
      </c>
      <c r="F76" s="3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170804130357</v>
      </c>
      <c r="C77" s="2">
        <v>40</v>
      </c>
      <c r="D77" s="3"/>
      <c r="E77" s="2">
        <v>30</v>
      </c>
      <c r="F77" s="3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170804130358</v>
      </c>
      <c r="C78" s="5">
        <v>35</v>
      </c>
      <c r="D78" s="3"/>
      <c r="E78" s="5">
        <v>35</v>
      </c>
      <c r="F78" s="3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170804130359</v>
      </c>
      <c r="C79" s="5">
        <v>42.5</v>
      </c>
      <c r="D79" s="3"/>
      <c r="E79" s="5">
        <v>33.333333333333336</v>
      </c>
      <c r="F79" s="3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170804130360</v>
      </c>
      <c r="C80" s="5">
        <v>42.5</v>
      </c>
      <c r="D80" s="3"/>
      <c r="E80" s="5">
        <v>40</v>
      </c>
      <c r="F80" s="3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170804130361</v>
      </c>
      <c r="C81" s="5">
        <v>37.5</v>
      </c>
      <c r="D81" s="3"/>
      <c r="E81" s="5">
        <v>33.333333333333336</v>
      </c>
      <c r="F81" s="3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x14ac:dyDescent="0.25">
      <c r="A82" s="5"/>
      <c r="B82" s="4">
        <v>170804130362</v>
      </c>
      <c r="C82" s="5">
        <v>40</v>
      </c>
      <c r="D82" s="3"/>
      <c r="E82" s="5">
        <v>38.333333333333336</v>
      </c>
      <c r="F82" s="3"/>
      <c r="G82" s="5"/>
      <c r="H82" s="5"/>
      <c r="I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x14ac:dyDescent="0.25">
      <c r="A83" s="5"/>
      <c r="B83" s="4">
        <v>170804130363</v>
      </c>
      <c r="C83" s="5">
        <v>45</v>
      </c>
      <c r="D83" s="3"/>
      <c r="E83" s="5">
        <v>31.666666666666668</v>
      </c>
      <c r="F83" s="3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170804130364</v>
      </c>
      <c r="C84" s="5">
        <v>37.5</v>
      </c>
      <c r="D84" s="3"/>
      <c r="E84" s="5">
        <v>33.333333333333336</v>
      </c>
      <c r="F84" s="3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170804130365</v>
      </c>
      <c r="C85" s="5">
        <v>40</v>
      </c>
      <c r="D85" s="3"/>
      <c r="E85" s="5">
        <v>33.333333333333336</v>
      </c>
      <c r="F85" s="3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/>
      <c r="C86" s="5"/>
      <c r="D86" s="5"/>
      <c r="E86" s="5"/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/>
      <c r="C87" s="5"/>
      <c r="D87" s="5"/>
      <c r="E87" s="5"/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/>
      <c r="C88" s="5"/>
      <c r="D88" s="5"/>
      <c r="E88" s="5"/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x14ac:dyDescent="0.25">
      <c r="A89" s="5"/>
      <c r="B89" s="4"/>
      <c r="C89" s="5"/>
      <c r="D89" s="5"/>
      <c r="E89" s="5"/>
      <c r="F89" s="5"/>
      <c r="G89" s="5"/>
      <c r="H89" s="5"/>
      <c r="I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x14ac:dyDescent="0.25">
      <c r="A90" s="5"/>
      <c r="B90" s="4"/>
      <c r="C90" s="5"/>
      <c r="D90" s="5"/>
      <c r="E90" s="5"/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/>
      <c r="C91" s="5"/>
      <c r="D91" s="5"/>
      <c r="E91" s="5"/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/>
      <c r="C92" s="5"/>
      <c r="D92" s="5"/>
      <c r="E92" s="5"/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/>
      <c r="C93" s="5"/>
      <c r="D93" s="5"/>
      <c r="E93" s="5"/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/>
      <c r="C94" s="5"/>
      <c r="D94" s="5"/>
      <c r="E94" s="5"/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/>
      <c r="C95" s="5"/>
      <c r="D95" s="5"/>
      <c r="E95" s="5"/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/>
      <c r="C96" s="5"/>
      <c r="D96" s="5"/>
      <c r="E96" s="5"/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x14ac:dyDescent="0.25">
      <c r="A97" s="5"/>
      <c r="B97" s="4"/>
      <c r="C97" s="5"/>
      <c r="D97" s="5"/>
      <c r="E97" s="5"/>
      <c r="F97" s="5"/>
      <c r="G97" s="5"/>
      <c r="H97" s="5"/>
      <c r="I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x14ac:dyDescent="0.25">
      <c r="A98" s="5"/>
      <c r="B98" s="4"/>
      <c r="C98" s="5"/>
      <c r="D98" s="5"/>
      <c r="E98" s="5"/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/>
      <c r="C99" s="5"/>
      <c r="D99" s="5"/>
      <c r="E99" s="5"/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/>
      <c r="C100" s="5"/>
      <c r="D100" s="5"/>
      <c r="E100" s="5"/>
      <c r="F100" s="5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/>
      <c r="C101" s="5"/>
      <c r="D101" s="5"/>
      <c r="E101" s="5"/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/>
      <c r="C102" s="5"/>
      <c r="D102" s="5"/>
      <c r="E102" s="5"/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/>
      <c r="C103" s="2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/>
      <c r="C104" s="2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/>
      <c r="C105" s="2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/>
      <c r="C106" s="2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/>
      <c r="C107" s="2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/>
      <c r="C108" s="2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/>
      <c r="C109" s="2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/>
      <c r="C110" s="2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/>
      <c r="C111" s="2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/>
      <c r="C112" s="2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/>
      <c r="C113" s="2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/>
      <c r="C114" s="2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/>
      <c r="C115" s="2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/>
      <c r="C116" s="2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/>
      <c r="C117" s="2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/>
      <c r="C118" s="2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/>
      <c r="C119" s="2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/>
      <c r="C120" s="2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/>
      <c r="C121" s="2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/>
      <c r="C122" s="2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/>
      <c r="C123" s="2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/>
      <c r="C124" s="2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/>
      <c r="C125" s="2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/>
      <c r="C126" s="2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/>
      <c r="C127" s="2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/>
      <c r="C128" s="2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/>
      <c r="C129" s="2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/>
      <c r="C130" s="2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/>
      <c r="C131" s="2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/>
      <c r="C132" s="2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/>
      <c r="C133" s="2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/>
      <c r="C134" s="2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/>
      <c r="C135" s="2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/>
      <c r="C136" s="2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/>
      <c r="C137" s="2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/>
      <c r="C138" s="2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/>
      <c r="C139" s="2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/>
      <c r="C140" s="2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/>
      <c r="C141" s="2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/>
      <c r="C142" s="2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/>
      <c r="C143" s="2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/>
      <c r="C144" s="2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/>
      <c r="C145" s="2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/>
      <c r="C146" s="2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/>
      <c r="C147" s="2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/>
      <c r="C148" s="2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/>
      <c r="C149" s="2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/>
      <c r="C150" s="2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/>
      <c r="C151" s="2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/>
      <c r="C152" s="2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/>
      <c r="C153" s="2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/>
      <c r="C154" s="2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/>
      <c r="C155" s="2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/>
      <c r="C156" s="2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/>
      <c r="C157" s="2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/>
      <c r="C158" s="2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/>
      <c r="C159" s="2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/>
      <c r="C160" s="2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/>
      <c r="C161" s="2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/>
      <c r="C162" s="2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/>
      <c r="C163" s="2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/>
      <c r="C164" s="2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/>
      <c r="C165" s="2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/>
      <c r="C166" s="2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/>
      <c r="C167" s="2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/>
      <c r="C168" s="2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/>
      <c r="C169" s="2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/>
      <c r="C170" s="2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/>
      <c r="C171" s="2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/>
      <c r="C172" s="2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/>
      <c r="C173" s="2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/>
      <c r="C174" s="2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/>
      <c r="C175" s="2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/>
      <c r="C176" s="2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/>
      <c r="C177" s="2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/>
      <c r="C178" s="2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/>
      <c r="C179" s="2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/>
      <c r="C180" s="2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/>
      <c r="C181" s="2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/>
      <c r="C182" s="2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/>
      <c r="C183" s="2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/>
      <c r="C184" s="2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/>
      <c r="C185" s="2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/>
      <c r="C186" s="2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/>
      <c r="C187" s="2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/>
      <c r="C188" s="2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/>
      <c r="C189" s="2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/>
      <c r="C190" s="2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/>
      <c r="C191" s="2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/>
      <c r="C192" s="2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/>
      <c r="C193" s="2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/>
      <c r="C194" s="2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/>
      <c r="C195" s="2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/>
      <c r="C196" s="2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/>
      <c r="C197" s="2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/>
      <c r="C198" s="2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/>
      <c r="C199" s="2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/>
      <c r="C200" s="2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/>
      <c r="C201" s="2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/>
      <c r="C202" s="2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/>
      <c r="C203" s="2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/>
      <c r="C204" s="2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/>
      <c r="C205" s="2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/>
      <c r="C206" s="2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/>
      <c r="C207" s="2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/>
      <c r="C208" s="2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/>
      <c r="C209" s="2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/>
      <c r="C210" s="2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/>
      <c r="C211" s="2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/>
      <c r="C212" s="2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/>
      <c r="C213" s="2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/>
      <c r="C214" s="2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/>
      <c r="C215" s="2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/>
      <c r="C216" s="2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/>
      <c r="C217" s="2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/>
      <c r="C218" s="2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/>
      <c r="C219" s="2"/>
      <c r="D219" s="2"/>
      <c r="E219" s="2"/>
      <c r="F219" s="2"/>
    </row>
    <row r="220" spans="1:25" x14ac:dyDescent="0.25">
      <c r="A220" s="2"/>
      <c r="B220" s="4"/>
      <c r="C220" s="2"/>
      <c r="D220" s="2"/>
      <c r="E220" s="2"/>
      <c r="F220" s="2"/>
    </row>
    <row r="221" spans="1:25" x14ac:dyDescent="0.25">
      <c r="B221" s="4"/>
      <c r="C221" s="5"/>
      <c r="D221" s="5"/>
      <c r="E221" s="5"/>
      <c r="F221" s="5"/>
    </row>
    <row r="222" spans="1:25" x14ac:dyDescent="0.25">
      <c r="B222" s="4"/>
      <c r="C222" s="5"/>
      <c r="D222" s="5"/>
      <c r="E222" s="5"/>
      <c r="F222" s="5"/>
    </row>
    <row r="223" spans="1:25" x14ac:dyDescent="0.25">
      <c r="B223" s="4"/>
      <c r="C223" s="5"/>
      <c r="D223" s="5"/>
      <c r="E223" s="5"/>
      <c r="F223" s="5"/>
    </row>
    <row r="224" spans="1:25" x14ac:dyDescent="0.25">
      <c r="B224" s="4"/>
      <c r="C224" s="5"/>
      <c r="D224" s="5"/>
      <c r="E224" s="5"/>
      <c r="F224" s="5"/>
    </row>
    <row r="225" spans="2:6" x14ac:dyDescent="0.25">
      <c r="B225" s="4"/>
      <c r="C225" s="5"/>
      <c r="D225" s="5"/>
      <c r="E225" s="5"/>
      <c r="F225" s="5"/>
    </row>
    <row r="226" spans="2:6" x14ac:dyDescent="0.25">
      <c r="B226" s="4"/>
      <c r="C226" s="5"/>
      <c r="D226" s="5"/>
      <c r="E226" s="5"/>
      <c r="F226" s="5"/>
    </row>
    <row r="227" spans="2:6" x14ac:dyDescent="0.25">
      <c r="B227" s="4"/>
      <c r="C227" s="5"/>
      <c r="D227" s="5"/>
      <c r="E227" s="5"/>
      <c r="F227" s="5"/>
    </row>
    <row r="228" spans="2:6" x14ac:dyDescent="0.25">
      <c r="B228" s="4"/>
      <c r="C228" s="5"/>
      <c r="D228" s="5"/>
      <c r="E228" s="5"/>
      <c r="F228" s="5"/>
    </row>
    <row r="229" spans="2:6" x14ac:dyDescent="0.25">
      <c r="B229" s="4"/>
      <c r="C229" s="5"/>
      <c r="D229" s="5"/>
      <c r="E229" s="5"/>
      <c r="F229" s="5"/>
    </row>
    <row r="230" spans="2:6" x14ac:dyDescent="0.25">
      <c r="B230" s="4"/>
      <c r="C230" s="5"/>
      <c r="D230" s="5"/>
      <c r="E230" s="5"/>
      <c r="F230" s="5"/>
    </row>
    <row r="231" spans="2:6" x14ac:dyDescent="0.25">
      <c r="B231" s="4"/>
      <c r="C231" s="5"/>
      <c r="D231" s="5"/>
      <c r="E231" s="5"/>
      <c r="F231" s="5"/>
    </row>
    <row r="232" spans="2:6" x14ac:dyDescent="0.25">
      <c r="B232" s="4"/>
      <c r="C232" s="5"/>
      <c r="D232" s="5"/>
      <c r="E232" s="5"/>
      <c r="F232" s="5"/>
    </row>
    <row r="233" spans="2:6" x14ac:dyDescent="0.25">
      <c r="B233" s="4"/>
      <c r="C233" s="5"/>
      <c r="D233" s="5"/>
      <c r="E233" s="5"/>
      <c r="F233" s="5"/>
    </row>
    <row r="234" spans="2:6" x14ac:dyDescent="0.25">
      <c r="B234" s="4"/>
      <c r="C234" s="5"/>
      <c r="D234" s="5"/>
      <c r="E234" s="5"/>
      <c r="F234" s="5"/>
    </row>
    <row r="235" spans="2:6" x14ac:dyDescent="0.25">
      <c r="B235" s="4"/>
      <c r="C235" s="5"/>
      <c r="D235" s="5"/>
      <c r="E235" s="5"/>
      <c r="F235" s="5"/>
    </row>
    <row r="236" spans="2:6" x14ac:dyDescent="0.25">
      <c r="B236" s="4"/>
      <c r="C236" s="5"/>
      <c r="D236" s="5"/>
      <c r="E236" s="5"/>
      <c r="F236" s="5"/>
    </row>
    <row r="237" spans="2:6" x14ac:dyDescent="0.25">
      <c r="B237" s="4"/>
      <c r="C237" s="5"/>
      <c r="D237" s="5"/>
      <c r="E237" s="5"/>
      <c r="F237" s="5"/>
    </row>
    <row r="238" spans="2:6" x14ac:dyDescent="0.25">
      <c r="B238" s="4"/>
      <c r="C238" s="5"/>
      <c r="D238" s="5"/>
      <c r="E238" s="5"/>
      <c r="F238" s="5"/>
    </row>
    <row r="239" spans="2:6" x14ac:dyDescent="0.25">
      <c r="B239" s="4"/>
      <c r="C239" s="5"/>
      <c r="D239" s="5"/>
      <c r="E239" s="5"/>
      <c r="F239" s="5"/>
    </row>
    <row r="240" spans="2:6" x14ac:dyDescent="0.25">
      <c r="B240" s="4"/>
      <c r="C240" s="5"/>
      <c r="D240" s="5"/>
      <c r="E240" s="5"/>
      <c r="F240" s="5"/>
    </row>
    <row r="241" spans="2:6" x14ac:dyDescent="0.25">
      <c r="B241" s="4"/>
      <c r="C241" s="5"/>
      <c r="D241" s="5"/>
      <c r="E241" s="5"/>
      <c r="F241" s="5"/>
    </row>
    <row r="242" spans="2:6" x14ac:dyDescent="0.25">
      <c r="B242" s="4"/>
      <c r="C242" s="5"/>
      <c r="D242" s="5"/>
      <c r="E242" s="5"/>
      <c r="F242" s="5"/>
    </row>
    <row r="243" spans="2:6" x14ac:dyDescent="0.25">
      <c r="B243" s="4"/>
      <c r="C243" s="5"/>
      <c r="D243" s="5"/>
      <c r="E243" s="5"/>
      <c r="F243" s="5"/>
    </row>
    <row r="244" spans="2:6" x14ac:dyDescent="0.25">
      <c r="B244" s="4"/>
      <c r="C244" s="5"/>
      <c r="D244" s="5"/>
      <c r="E244" s="5"/>
      <c r="F244" s="5"/>
    </row>
    <row r="245" spans="2:6" x14ac:dyDescent="0.25">
      <c r="B245" s="4"/>
      <c r="C245" s="5"/>
      <c r="D245" s="5"/>
      <c r="E245" s="5"/>
      <c r="F245" s="5"/>
    </row>
    <row r="246" spans="2:6" x14ac:dyDescent="0.25">
      <c r="B246" s="4"/>
      <c r="C246" s="5"/>
      <c r="D246" s="5"/>
      <c r="E246" s="5"/>
      <c r="F246" s="5"/>
    </row>
    <row r="247" spans="2:6" x14ac:dyDescent="0.25">
      <c r="B247" s="4"/>
      <c r="C247" s="5"/>
      <c r="D247" s="5"/>
      <c r="E247" s="5"/>
      <c r="F247" s="5"/>
    </row>
    <row r="248" spans="2:6" x14ac:dyDescent="0.25">
      <c r="B248" s="4"/>
      <c r="C248" s="5"/>
      <c r="D248" s="5"/>
      <c r="E248" s="5"/>
      <c r="F248" s="5"/>
    </row>
    <row r="249" spans="2:6" x14ac:dyDescent="0.25">
      <c r="B249" s="4"/>
      <c r="C249" s="5"/>
      <c r="D249" s="5"/>
      <c r="E249" s="5"/>
      <c r="F249" s="5"/>
    </row>
    <row r="250" spans="2:6" x14ac:dyDescent="0.25">
      <c r="B250" s="4"/>
      <c r="C250" s="5"/>
      <c r="D250" s="5"/>
      <c r="E250" s="5"/>
      <c r="F250" s="5"/>
    </row>
    <row r="251" spans="2:6" x14ac:dyDescent="0.25">
      <c r="B251" s="4"/>
      <c r="C251" s="5"/>
      <c r="D251" s="5"/>
      <c r="E251" s="5"/>
      <c r="F251" s="5"/>
    </row>
    <row r="252" spans="2:6" x14ac:dyDescent="0.25">
      <c r="B252" s="4"/>
      <c r="C252" s="5"/>
      <c r="D252" s="5"/>
      <c r="E252" s="5"/>
      <c r="F252" s="5"/>
    </row>
    <row r="253" spans="2:6" x14ac:dyDescent="0.25">
      <c r="B253" s="4"/>
      <c r="C253" s="5"/>
      <c r="D253" s="5"/>
      <c r="E253" s="5"/>
      <c r="F253" s="5"/>
    </row>
    <row r="254" spans="2:6" x14ac:dyDescent="0.25">
      <c r="B254" s="4"/>
      <c r="C254" s="5"/>
      <c r="D254" s="5"/>
      <c r="E254" s="5"/>
      <c r="F254" s="5"/>
    </row>
    <row r="255" spans="2:6" x14ac:dyDescent="0.25">
      <c r="B255" s="4"/>
      <c r="C255" s="5"/>
      <c r="D255" s="5"/>
      <c r="E255" s="5"/>
      <c r="F255" s="5"/>
    </row>
    <row r="256" spans="2:6" x14ac:dyDescent="0.25">
      <c r="B256" s="4"/>
      <c r="C256" s="5"/>
      <c r="D256" s="5"/>
      <c r="E256" s="5"/>
      <c r="F256" s="5"/>
    </row>
    <row r="257" spans="2:6" x14ac:dyDescent="0.25">
      <c r="B257" s="4"/>
      <c r="C257" s="5"/>
      <c r="D257" s="5"/>
      <c r="E257" s="5"/>
      <c r="F257" s="5"/>
    </row>
    <row r="258" spans="2:6" x14ac:dyDescent="0.25">
      <c r="B258" s="4"/>
      <c r="C258" s="5"/>
      <c r="D258" s="5"/>
      <c r="E258" s="5"/>
      <c r="F258" s="5"/>
    </row>
    <row r="259" spans="2:6" x14ac:dyDescent="0.25">
      <c r="B259" s="4"/>
      <c r="C259" s="5"/>
      <c r="D259" s="5"/>
      <c r="E259" s="5"/>
      <c r="F259" s="5"/>
    </row>
    <row r="260" spans="2:6" x14ac:dyDescent="0.25">
      <c r="B260" s="4"/>
      <c r="C260" s="5"/>
      <c r="D260" s="5"/>
      <c r="E260" s="5"/>
      <c r="F260" s="5"/>
    </row>
    <row r="261" spans="2:6" x14ac:dyDescent="0.25">
      <c r="B261" s="4"/>
      <c r="C261" s="5"/>
      <c r="D261" s="5"/>
      <c r="E261" s="5"/>
      <c r="F261" s="5"/>
    </row>
    <row r="262" spans="2:6" x14ac:dyDescent="0.25">
      <c r="B262" s="4"/>
      <c r="C262" s="5"/>
      <c r="D262" s="5"/>
      <c r="E262" s="5"/>
      <c r="F262" s="5"/>
    </row>
    <row r="263" spans="2:6" x14ac:dyDescent="0.25">
      <c r="B263" s="4"/>
      <c r="C263" s="5"/>
      <c r="D263" s="5"/>
      <c r="E263" s="5"/>
      <c r="F263" s="5"/>
    </row>
    <row r="264" spans="2:6" x14ac:dyDescent="0.25">
      <c r="B264" s="4"/>
      <c r="C264" s="5"/>
      <c r="D264" s="5"/>
      <c r="E264" s="5"/>
      <c r="F264" s="5"/>
    </row>
    <row r="265" spans="2:6" x14ac:dyDescent="0.25">
      <c r="B265" s="4"/>
      <c r="C265" s="5"/>
      <c r="D265" s="5"/>
      <c r="E265" s="5"/>
      <c r="F265" s="5"/>
    </row>
    <row r="266" spans="2:6" x14ac:dyDescent="0.25">
      <c r="B266" s="4"/>
      <c r="C266" s="5"/>
      <c r="D266" s="5"/>
      <c r="E266" s="5"/>
      <c r="F266" s="5"/>
    </row>
    <row r="267" spans="2:6" x14ac:dyDescent="0.25">
      <c r="B267" s="4"/>
      <c r="C267" s="5"/>
      <c r="D267" s="5"/>
      <c r="E267" s="5"/>
      <c r="F267" s="5"/>
    </row>
    <row r="268" spans="2:6" x14ac:dyDescent="0.25">
      <c r="B268" s="4"/>
      <c r="C268" s="5"/>
      <c r="D268" s="5"/>
      <c r="E268" s="5"/>
      <c r="F268" s="5"/>
    </row>
    <row r="269" spans="2:6" x14ac:dyDescent="0.25">
      <c r="B269" s="4"/>
      <c r="C269" s="5"/>
      <c r="D269" s="5"/>
      <c r="E269" s="5"/>
      <c r="F269" s="5"/>
    </row>
    <row r="270" spans="2:6" x14ac:dyDescent="0.25">
      <c r="B270" s="4"/>
      <c r="C270" s="5"/>
      <c r="D270" s="5"/>
      <c r="E270" s="5"/>
      <c r="F270" s="5"/>
    </row>
    <row r="271" spans="2:6" x14ac:dyDescent="0.25">
      <c r="B271" s="4"/>
      <c r="C271" s="5"/>
      <c r="D271" s="5"/>
      <c r="E271" s="5"/>
      <c r="F271" s="5"/>
    </row>
    <row r="272" spans="2:6" x14ac:dyDescent="0.25">
      <c r="B272" s="4"/>
      <c r="C272" s="5"/>
      <c r="D272" s="5"/>
      <c r="E272" s="5"/>
      <c r="F272" s="5"/>
    </row>
    <row r="273" spans="2:6" x14ac:dyDescent="0.25">
      <c r="B273" s="4"/>
      <c r="C273" s="5"/>
      <c r="D273" s="5"/>
      <c r="E273" s="5"/>
      <c r="F273" s="5"/>
    </row>
    <row r="274" spans="2:6" x14ac:dyDescent="0.25">
      <c r="B274" s="4"/>
      <c r="C274" s="5"/>
      <c r="D274" s="5"/>
      <c r="E274" s="5"/>
      <c r="F274" s="5"/>
    </row>
    <row r="275" spans="2:6" x14ac:dyDescent="0.25">
      <c r="B275" s="4"/>
      <c r="C275" s="5"/>
      <c r="D275" s="5"/>
      <c r="E275" s="5"/>
      <c r="F275" s="5"/>
    </row>
    <row r="276" spans="2:6" x14ac:dyDescent="0.25">
      <c r="B276" s="4"/>
      <c r="C276" s="5"/>
      <c r="D276" s="5"/>
      <c r="E276" s="5"/>
      <c r="F276" s="5"/>
    </row>
    <row r="277" spans="2:6" x14ac:dyDescent="0.25">
      <c r="B277" s="4"/>
      <c r="C277" s="5"/>
      <c r="D277" s="5"/>
      <c r="E277" s="5"/>
      <c r="F277" s="5"/>
    </row>
    <row r="278" spans="2:6" x14ac:dyDescent="0.25">
      <c r="B278" s="4"/>
      <c r="C278" s="5"/>
      <c r="D278" s="5"/>
      <c r="E278" s="5"/>
      <c r="F278" s="5"/>
    </row>
    <row r="279" spans="2:6" x14ac:dyDescent="0.25">
      <c r="B279" s="4"/>
      <c r="C279" s="5"/>
      <c r="D279" s="5"/>
      <c r="E279" s="5"/>
      <c r="F279" s="5"/>
    </row>
    <row r="280" spans="2:6" x14ac:dyDescent="0.25">
      <c r="B280" s="4"/>
      <c r="C280" s="5"/>
      <c r="D280" s="5"/>
      <c r="E280" s="5"/>
      <c r="F280" s="5"/>
    </row>
    <row r="281" spans="2:6" x14ac:dyDescent="0.25">
      <c r="B281" s="4"/>
      <c r="C281" s="5"/>
      <c r="D281" s="5"/>
      <c r="E281" s="5"/>
      <c r="F281" s="5"/>
    </row>
    <row r="282" spans="2:6" x14ac:dyDescent="0.25">
      <c r="B282" s="4"/>
      <c r="C282" s="5"/>
      <c r="D282" s="5"/>
      <c r="E282" s="5"/>
      <c r="F282" s="5"/>
    </row>
    <row r="283" spans="2:6" x14ac:dyDescent="0.25">
      <c r="B283" s="4"/>
      <c r="C283" s="5"/>
      <c r="D283" s="5"/>
      <c r="E283" s="5"/>
      <c r="F283" s="5"/>
    </row>
    <row r="284" spans="2:6" x14ac:dyDescent="0.25">
      <c r="B284" s="4"/>
      <c r="C284" s="5"/>
      <c r="D284" s="5"/>
      <c r="E284" s="5"/>
      <c r="F284" s="5"/>
    </row>
    <row r="285" spans="2:6" x14ac:dyDescent="0.25">
      <c r="B285" s="4"/>
      <c r="C285" s="5"/>
      <c r="D285" s="5"/>
      <c r="E285" s="5"/>
      <c r="F285" s="5"/>
    </row>
    <row r="286" spans="2:6" x14ac:dyDescent="0.25">
      <c r="B286" s="4"/>
      <c r="C286" s="5"/>
      <c r="D286" s="5"/>
      <c r="E286" s="5"/>
      <c r="F286" s="5"/>
    </row>
    <row r="287" spans="2:6" x14ac:dyDescent="0.25">
      <c r="B287" s="4"/>
      <c r="C287" s="5"/>
      <c r="D287" s="5"/>
      <c r="E287" s="5"/>
      <c r="F287" s="5"/>
    </row>
    <row r="288" spans="2:6" x14ac:dyDescent="0.25">
      <c r="B288" s="4"/>
      <c r="C288" s="5"/>
      <c r="D288" s="5"/>
      <c r="E288" s="5"/>
      <c r="F288" s="5"/>
    </row>
    <row r="289" spans="2:6" x14ac:dyDescent="0.25">
      <c r="B289" s="4"/>
      <c r="C289" s="5"/>
      <c r="D289" s="5"/>
      <c r="E289" s="5"/>
      <c r="F289" s="5"/>
    </row>
    <row r="290" spans="2:6" x14ac:dyDescent="0.25">
      <c r="B290" s="4"/>
      <c r="C290" s="5"/>
      <c r="D290" s="5"/>
      <c r="E290" s="5"/>
      <c r="F290" s="5"/>
    </row>
    <row r="291" spans="2:6" x14ac:dyDescent="0.25">
      <c r="B291" s="4"/>
      <c r="C291" s="5"/>
      <c r="D291" s="5"/>
      <c r="E291" s="5"/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3">
    <mergeCell ref="A1:F1"/>
    <mergeCell ref="A2:F2"/>
    <mergeCell ref="O2:W6"/>
    <mergeCell ref="A3:F3"/>
    <mergeCell ref="A4:F4"/>
    <mergeCell ref="A5:F5"/>
    <mergeCell ref="G15:J15"/>
    <mergeCell ref="G9:J9"/>
    <mergeCell ref="G10:J10"/>
    <mergeCell ref="G11:J11"/>
    <mergeCell ref="G12:J12"/>
    <mergeCell ref="G13:J13"/>
    <mergeCell ref="G14:J1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15710-7F3A-44BE-ACDE-95A6797E3D35}">
  <dimension ref="A1:Y323"/>
  <sheetViews>
    <sheetView workbookViewId="0">
      <selection activeCell="F12" activeCellId="1" sqref="D12 F12"/>
    </sheetView>
  </sheetViews>
  <sheetFormatPr defaultRowHeight="15" x14ac:dyDescent="0.25"/>
  <cols>
    <col min="2" max="2" width="17.7109375" customWidth="1"/>
    <col min="3" max="3" width="12.42578125" customWidth="1"/>
    <col min="6" max="6" width="16.28515625" customWidth="1"/>
    <col min="7" max="7" width="41.28515625" customWidth="1"/>
    <col min="258" max="258" width="17.7109375" customWidth="1"/>
    <col min="259" max="259" width="12.42578125" customWidth="1"/>
    <col min="262" max="262" width="16.28515625" customWidth="1"/>
    <col min="263" max="263" width="41.28515625" customWidth="1"/>
    <col min="514" max="514" width="17.7109375" customWidth="1"/>
    <col min="515" max="515" width="12.42578125" customWidth="1"/>
    <col min="518" max="518" width="16.28515625" customWidth="1"/>
    <col min="519" max="519" width="41.28515625" customWidth="1"/>
    <col min="770" max="770" width="17.7109375" customWidth="1"/>
    <col min="771" max="771" width="12.42578125" customWidth="1"/>
    <col min="774" max="774" width="16.28515625" customWidth="1"/>
    <col min="775" max="775" width="41.28515625" customWidth="1"/>
    <col min="1026" max="1026" width="17.7109375" customWidth="1"/>
    <col min="1027" max="1027" width="12.42578125" customWidth="1"/>
    <col min="1030" max="1030" width="16.28515625" customWidth="1"/>
    <col min="1031" max="1031" width="41.28515625" customWidth="1"/>
    <col min="1282" max="1282" width="17.7109375" customWidth="1"/>
    <col min="1283" max="1283" width="12.42578125" customWidth="1"/>
    <col min="1286" max="1286" width="16.28515625" customWidth="1"/>
    <col min="1287" max="1287" width="41.28515625" customWidth="1"/>
    <col min="1538" max="1538" width="17.7109375" customWidth="1"/>
    <col min="1539" max="1539" width="12.42578125" customWidth="1"/>
    <col min="1542" max="1542" width="16.28515625" customWidth="1"/>
    <col min="1543" max="1543" width="41.28515625" customWidth="1"/>
    <col min="1794" max="1794" width="17.7109375" customWidth="1"/>
    <col min="1795" max="1795" width="12.42578125" customWidth="1"/>
    <col min="1798" max="1798" width="16.28515625" customWidth="1"/>
    <col min="1799" max="1799" width="41.28515625" customWidth="1"/>
    <col min="2050" max="2050" width="17.7109375" customWidth="1"/>
    <col min="2051" max="2051" width="12.42578125" customWidth="1"/>
    <col min="2054" max="2054" width="16.28515625" customWidth="1"/>
    <col min="2055" max="2055" width="41.28515625" customWidth="1"/>
    <col min="2306" max="2306" width="17.7109375" customWidth="1"/>
    <col min="2307" max="2307" width="12.42578125" customWidth="1"/>
    <col min="2310" max="2310" width="16.28515625" customWidth="1"/>
    <col min="2311" max="2311" width="41.28515625" customWidth="1"/>
    <col min="2562" max="2562" width="17.7109375" customWidth="1"/>
    <col min="2563" max="2563" width="12.42578125" customWidth="1"/>
    <col min="2566" max="2566" width="16.28515625" customWidth="1"/>
    <col min="2567" max="2567" width="41.28515625" customWidth="1"/>
    <col min="2818" max="2818" width="17.7109375" customWidth="1"/>
    <col min="2819" max="2819" width="12.42578125" customWidth="1"/>
    <col min="2822" max="2822" width="16.28515625" customWidth="1"/>
    <col min="2823" max="2823" width="41.28515625" customWidth="1"/>
    <col min="3074" max="3074" width="17.7109375" customWidth="1"/>
    <col min="3075" max="3075" width="12.42578125" customWidth="1"/>
    <col min="3078" max="3078" width="16.28515625" customWidth="1"/>
    <col min="3079" max="3079" width="41.28515625" customWidth="1"/>
    <col min="3330" max="3330" width="17.7109375" customWidth="1"/>
    <col min="3331" max="3331" width="12.42578125" customWidth="1"/>
    <col min="3334" max="3334" width="16.28515625" customWidth="1"/>
    <col min="3335" max="3335" width="41.28515625" customWidth="1"/>
    <col min="3586" max="3586" width="17.7109375" customWidth="1"/>
    <col min="3587" max="3587" width="12.42578125" customWidth="1"/>
    <col min="3590" max="3590" width="16.28515625" customWidth="1"/>
    <col min="3591" max="3591" width="41.28515625" customWidth="1"/>
    <col min="3842" max="3842" width="17.7109375" customWidth="1"/>
    <col min="3843" max="3843" width="12.42578125" customWidth="1"/>
    <col min="3846" max="3846" width="16.28515625" customWidth="1"/>
    <col min="3847" max="3847" width="41.28515625" customWidth="1"/>
    <col min="4098" max="4098" width="17.7109375" customWidth="1"/>
    <col min="4099" max="4099" width="12.42578125" customWidth="1"/>
    <col min="4102" max="4102" width="16.28515625" customWidth="1"/>
    <col min="4103" max="4103" width="41.28515625" customWidth="1"/>
    <col min="4354" max="4354" width="17.7109375" customWidth="1"/>
    <col min="4355" max="4355" width="12.42578125" customWidth="1"/>
    <col min="4358" max="4358" width="16.28515625" customWidth="1"/>
    <col min="4359" max="4359" width="41.28515625" customWidth="1"/>
    <col min="4610" max="4610" width="17.7109375" customWidth="1"/>
    <col min="4611" max="4611" width="12.42578125" customWidth="1"/>
    <col min="4614" max="4614" width="16.28515625" customWidth="1"/>
    <col min="4615" max="4615" width="41.28515625" customWidth="1"/>
    <col min="4866" max="4866" width="17.7109375" customWidth="1"/>
    <col min="4867" max="4867" width="12.42578125" customWidth="1"/>
    <col min="4870" max="4870" width="16.28515625" customWidth="1"/>
    <col min="4871" max="4871" width="41.28515625" customWidth="1"/>
    <col min="5122" max="5122" width="17.7109375" customWidth="1"/>
    <col min="5123" max="5123" width="12.42578125" customWidth="1"/>
    <col min="5126" max="5126" width="16.28515625" customWidth="1"/>
    <col min="5127" max="5127" width="41.28515625" customWidth="1"/>
    <col min="5378" max="5378" width="17.7109375" customWidth="1"/>
    <col min="5379" max="5379" width="12.42578125" customWidth="1"/>
    <col min="5382" max="5382" width="16.28515625" customWidth="1"/>
    <col min="5383" max="5383" width="41.28515625" customWidth="1"/>
    <col min="5634" max="5634" width="17.7109375" customWidth="1"/>
    <col min="5635" max="5635" width="12.42578125" customWidth="1"/>
    <col min="5638" max="5638" width="16.28515625" customWidth="1"/>
    <col min="5639" max="5639" width="41.28515625" customWidth="1"/>
    <col min="5890" max="5890" width="17.7109375" customWidth="1"/>
    <col min="5891" max="5891" width="12.42578125" customWidth="1"/>
    <col min="5894" max="5894" width="16.28515625" customWidth="1"/>
    <col min="5895" max="5895" width="41.28515625" customWidth="1"/>
    <col min="6146" max="6146" width="17.7109375" customWidth="1"/>
    <col min="6147" max="6147" width="12.42578125" customWidth="1"/>
    <col min="6150" max="6150" width="16.28515625" customWidth="1"/>
    <col min="6151" max="6151" width="41.28515625" customWidth="1"/>
    <col min="6402" max="6402" width="17.7109375" customWidth="1"/>
    <col min="6403" max="6403" width="12.42578125" customWidth="1"/>
    <col min="6406" max="6406" width="16.28515625" customWidth="1"/>
    <col min="6407" max="6407" width="41.28515625" customWidth="1"/>
    <col min="6658" max="6658" width="17.7109375" customWidth="1"/>
    <col min="6659" max="6659" width="12.42578125" customWidth="1"/>
    <col min="6662" max="6662" width="16.28515625" customWidth="1"/>
    <col min="6663" max="6663" width="41.28515625" customWidth="1"/>
    <col min="6914" max="6914" width="17.7109375" customWidth="1"/>
    <col min="6915" max="6915" width="12.42578125" customWidth="1"/>
    <col min="6918" max="6918" width="16.28515625" customWidth="1"/>
    <col min="6919" max="6919" width="41.28515625" customWidth="1"/>
    <col min="7170" max="7170" width="17.7109375" customWidth="1"/>
    <col min="7171" max="7171" width="12.42578125" customWidth="1"/>
    <col min="7174" max="7174" width="16.28515625" customWidth="1"/>
    <col min="7175" max="7175" width="41.28515625" customWidth="1"/>
    <col min="7426" max="7426" width="17.7109375" customWidth="1"/>
    <col min="7427" max="7427" width="12.42578125" customWidth="1"/>
    <col min="7430" max="7430" width="16.28515625" customWidth="1"/>
    <col min="7431" max="7431" width="41.28515625" customWidth="1"/>
    <col min="7682" max="7682" width="17.7109375" customWidth="1"/>
    <col min="7683" max="7683" width="12.42578125" customWidth="1"/>
    <col min="7686" max="7686" width="16.28515625" customWidth="1"/>
    <col min="7687" max="7687" width="41.28515625" customWidth="1"/>
    <col min="7938" max="7938" width="17.7109375" customWidth="1"/>
    <col min="7939" max="7939" width="12.42578125" customWidth="1"/>
    <col min="7942" max="7942" width="16.28515625" customWidth="1"/>
    <col min="7943" max="7943" width="41.28515625" customWidth="1"/>
    <col min="8194" max="8194" width="17.7109375" customWidth="1"/>
    <col min="8195" max="8195" width="12.42578125" customWidth="1"/>
    <col min="8198" max="8198" width="16.28515625" customWidth="1"/>
    <col min="8199" max="8199" width="41.28515625" customWidth="1"/>
    <col min="8450" max="8450" width="17.7109375" customWidth="1"/>
    <col min="8451" max="8451" width="12.42578125" customWidth="1"/>
    <col min="8454" max="8454" width="16.28515625" customWidth="1"/>
    <col min="8455" max="8455" width="41.28515625" customWidth="1"/>
    <col min="8706" max="8706" width="17.7109375" customWidth="1"/>
    <col min="8707" max="8707" width="12.42578125" customWidth="1"/>
    <col min="8710" max="8710" width="16.28515625" customWidth="1"/>
    <col min="8711" max="8711" width="41.28515625" customWidth="1"/>
    <col min="8962" max="8962" width="17.7109375" customWidth="1"/>
    <col min="8963" max="8963" width="12.42578125" customWidth="1"/>
    <col min="8966" max="8966" width="16.28515625" customWidth="1"/>
    <col min="8967" max="8967" width="41.28515625" customWidth="1"/>
    <col min="9218" max="9218" width="17.7109375" customWidth="1"/>
    <col min="9219" max="9219" width="12.42578125" customWidth="1"/>
    <col min="9222" max="9222" width="16.28515625" customWidth="1"/>
    <col min="9223" max="9223" width="41.28515625" customWidth="1"/>
    <col min="9474" max="9474" width="17.7109375" customWidth="1"/>
    <col min="9475" max="9475" width="12.42578125" customWidth="1"/>
    <col min="9478" max="9478" width="16.28515625" customWidth="1"/>
    <col min="9479" max="9479" width="41.28515625" customWidth="1"/>
    <col min="9730" max="9730" width="17.7109375" customWidth="1"/>
    <col min="9731" max="9731" width="12.42578125" customWidth="1"/>
    <col min="9734" max="9734" width="16.28515625" customWidth="1"/>
    <col min="9735" max="9735" width="41.28515625" customWidth="1"/>
    <col min="9986" max="9986" width="17.7109375" customWidth="1"/>
    <col min="9987" max="9987" width="12.42578125" customWidth="1"/>
    <col min="9990" max="9990" width="16.28515625" customWidth="1"/>
    <col min="9991" max="9991" width="41.28515625" customWidth="1"/>
    <col min="10242" max="10242" width="17.7109375" customWidth="1"/>
    <col min="10243" max="10243" width="12.42578125" customWidth="1"/>
    <col min="10246" max="10246" width="16.28515625" customWidth="1"/>
    <col min="10247" max="10247" width="41.28515625" customWidth="1"/>
    <col min="10498" max="10498" width="17.7109375" customWidth="1"/>
    <col min="10499" max="10499" width="12.42578125" customWidth="1"/>
    <col min="10502" max="10502" width="16.28515625" customWidth="1"/>
    <col min="10503" max="10503" width="41.28515625" customWidth="1"/>
    <col min="10754" max="10754" width="17.7109375" customWidth="1"/>
    <col min="10755" max="10755" width="12.42578125" customWidth="1"/>
    <col min="10758" max="10758" width="16.28515625" customWidth="1"/>
    <col min="10759" max="10759" width="41.28515625" customWidth="1"/>
    <col min="11010" max="11010" width="17.7109375" customWidth="1"/>
    <col min="11011" max="11011" width="12.42578125" customWidth="1"/>
    <col min="11014" max="11014" width="16.28515625" customWidth="1"/>
    <col min="11015" max="11015" width="41.28515625" customWidth="1"/>
    <col min="11266" max="11266" width="17.7109375" customWidth="1"/>
    <col min="11267" max="11267" width="12.42578125" customWidth="1"/>
    <col min="11270" max="11270" width="16.28515625" customWidth="1"/>
    <col min="11271" max="11271" width="41.28515625" customWidth="1"/>
    <col min="11522" max="11522" width="17.7109375" customWidth="1"/>
    <col min="11523" max="11523" width="12.42578125" customWidth="1"/>
    <col min="11526" max="11526" width="16.28515625" customWidth="1"/>
    <col min="11527" max="11527" width="41.28515625" customWidth="1"/>
    <col min="11778" max="11778" width="17.7109375" customWidth="1"/>
    <col min="11779" max="11779" width="12.42578125" customWidth="1"/>
    <col min="11782" max="11782" width="16.28515625" customWidth="1"/>
    <col min="11783" max="11783" width="41.28515625" customWidth="1"/>
    <col min="12034" max="12034" width="17.7109375" customWidth="1"/>
    <col min="12035" max="12035" width="12.42578125" customWidth="1"/>
    <col min="12038" max="12038" width="16.28515625" customWidth="1"/>
    <col min="12039" max="12039" width="41.28515625" customWidth="1"/>
    <col min="12290" max="12290" width="17.7109375" customWidth="1"/>
    <col min="12291" max="12291" width="12.42578125" customWidth="1"/>
    <col min="12294" max="12294" width="16.28515625" customWidth="1"/>
    <col min="12295" max="12295" width="41.28515625" customWidth="1"/>
    <col min="12546" max="12546" width="17.7109375" customWidth="1"/>
    <col min="12547" max="12547" width="12.42578125" customWidth="1"/>
    <col min="12550" max="12550" width="16.28515625" customWidth="1"/>
    <col min="12551" max="12551" width="41.28515625" customWidth="1"/>
    <col min="12802" max="12802" width="17.7109375" customWidth="1"/>
    <col min="12803" max="12803" width="12.42578125" customWidth="1"/>
    <col min="12806" max="12806" width="16.28515625" customWidth="1"/>
    <col min="12807" max="12807" width="41.28515625" customWidth="1"/>
    <col min="13058" max="13058" width="17.7109375" customWidth="1"/>
    <col min="13059" max="13059" width="12.42578125" customWidth="1"/>
    <col min="13062" max="13062" width="16.28515625" customWidth="1"/>
    <col min="13063" max="13063" width="41.28515625" customWidth="1"/>
    <col min="13314" max="13314" width="17.7109375" customWidth="1"/>
    <col min="13315" max="13315" width="12.42578125" customWidth="1"/>
    <col min="13318" max="13318" width="16.28515625" customWidth="1"/>
    <col min="13319" max="13319" width="41.28515625" customWidth="1"/>
    <col min="13570" max="13570" width="17.7109375" customWidth="1"/>
    <col min="13571" max="13571" width="12.42578125" customWidth="1"/>
    <col min="13574" max="13574" width="16.28515625" customWidth="1"/>
    <col min="13575" max="13575" width="41.28515625" customWidth="1"/>
    <col min="13826" max="13826" width="17.7109375" customWidth="1"/>
    <col min="13827" max="13827" width="12.42578125" customWidth="1"/>
    <col min="13830" max="13830" width="16.28515625" customWidth="1"/>
    <col min="13831" max="13831" width="41.28515625" customWidth="1"/>
    <col min="14082" max="14082" width="17.7109375" customWidth="1"/>
    <col min="14083" max="14083" width="12.42578125" customWidth="1"/>
    <col min="14086" max="14086" width="16.28515625" customWidth="1"/>
    <col min="14087" max="14087" width="41.28515625" customWidth="1"/>
    <col min="14338" max="14338" width="17.7109375" customWidth="1"/>
    <col min="14339" max="14339" width="12.42578125" customWidth="1"/>
    <col min="14342" max="14342" width="16.28515625" customWidth="1"/>
    <col min="14343" max="14343" width="41.28515625" customWidth="1"/>
    <col min="14594" max="14594" width="17.7109375" customWidth="1"/>
    <col min="14595" max="14595" width="12.42578125" customWidth="1"/>
    <col min="14598" max="14598" width="16.28515625" customWidth="1"/>
    <col min="14599" max="14599" width="41.28515625" customWidth="1"/>
    <col min="14850" max="14850" width="17.7109375" customWidth="1"/>
    <col min="14851" max="14851" width="12.42578125" customWidth="1"/>
    <col min="14854" max="14854" width="16.28515625" customWidth="1"/>
    <col min="14855" max="14855" width="41.28515625" customWidth="1"/>
    <col min="15106" max="15106" width="17.7109375" customWidth="1"/>
    <col min="15107" max="15107" width="12.42578125" customWidth="1"/>
    <col min="15110" max="15110" width="16.28515625" customWidth="1"/>
    <col min="15111" max="15111" width="41.28515625" customWidth="1"/>
    <col min="15362" max="15362" width="17.7109375" customWidth="1"/>
    <col min="15363" max="15363" width="12.42578125" customWidth="1"/>
    <col min="15366" max="15366" width="16.28515625" customWidth="1"/>
    <col min="15367" max="15367" width="41.28515625" customWidth="1"/>
    <col min="15618" max="15618" width="17.7109375" customWidth="1"/>
    <col min="15619" max="15619" width="12.42578125" customWidth="1"/>
    <col min="15622" max="15622" width="16.28515625" customWidth="1"/>
    <col min="15623" max="15623" width="41.28515625" customWidth="1"/>
    <col min="15874" max="15874" width="17.7109375" customWidth="1"/>
    <col min="15875" max="15875" width="12.42578125" customWidth="1"/>
    <col min="15878" max="15878" width="16.28515625" customWidth="1"/>
    <col min="15879" max="15879" width="41.28515625" customWidth="1"/>
    <col min="16130" max="16130" width="17.7109375" customWidth="1"/>
    <col min="16131" max="16131" width="12.42578125" customWidth="1"/>
    <col min="16134" max="16134" width="16.28515625" customWidth="1"/>
    <col min="16135" max="16135" width="41.28515625" customWidth="1"/>
  </cols>
  <sheetData>
    <row r="1" spans="1:25" x14ac:dyDescent="0.25">
      <c r="A1" s="170" t="s">
        <v>52</v>
      </c>
      <c r="B1" s="170"/>
      <c r="C1" s="170"/>
      <c r="D1" s="170"/>
      <c r="E1" s="170"/>
      <c r="F1" s="170"/>
      <c r="G1" s="26" t="s">
        <v>50</v>
      </c>
      <c r="H1" s="17"/>
      <c r="I1" s="1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5" x14ac:dyDescent="0.25">
      <c r="A2" s="170" t="s">
        <v>51</v>
      </c>
      <c r="B2" s="170"/>
      <c r="C2" s="170"/>
      <c r="D2" s="170"/>
      <c r="E2" s="170"/>
      <c r="F2" s="170"/>
      <c r="G2" s="26" t="s">
        <v>48</v>
      </c>
      <c r="H2" s="17"/>
      <c r="I2" s="44" t="s">
        <v>47</v>
      </c>
      <c r="J2" s="1"/>
      <c r="K2" s="43" t="s">
        <v>46</v>
      </c>
      <c r="L2" s="43" t="s">
        <v>45</v>
      </c>
      <c r="M2" s="1"/>
      <c r="N2" s="43" t="s">
        <v>44</v>
      </c>
      <c r="O2" s="197" t="s">
        <v>43</v>
      </c>
      <c r="P2" s="198"/>
      <c r="Q2" s="198"/>
      <c r="R2" s="198"/>
      <c r="S2" s="198"/>
      <c r="T2" s="198"/>
      <c r="U2" s="198"/>
      <c r="V2" s="198"/>
      <c r="W2" s="199"/>
      <c r="X2" s="1"/>
      <c r="Y2" s="1"/>
    </row>
    <row r="3" spans="1:25" ht="21" x14ac:dyDescent="0.25">
      <c r="A3" s="170" t="s">
        <v>72</v>
      </c>
      <c r="B3" s="170"/>
      <c r="C3" s="170"/>
      <c r="D3" s="170"/>
      <c r="E3" s="170"/>
      <c r="F3" s="170"/>
      <c r="G3" s="26" t="s">
        <v>41</v>
      </c>
      <c r="H3" s="17"/>
      <c r="I3" s="15"/>
      <c r="J3" s="1"/>
      <c r="K3" s="42" t="s">
        <v>40</v>
      </c>
      <c r="L3" s="42">
        <v>3</v>
      </c>
      <c r="M3" s="1"/>
      <c r="N3" s="41">
        <v>3</v>
      </c>
      <c r="O3" s="200"/>
      <c r="P3" s="201"/>
      <c r="Q3" s="201"/>
      <c r="R3" s="201"/>
      <c r="S3" s="201"/>
      <c r="T3" s="201"/>
      <c r="U3" s="201"/>
      <c r="V3" s="201"/>
      <c r="W3" s="202"/>
      <c r="X3" s="46"/>
      <c r="Y3" s="46"/>
    </row>
    <row r="4" spans="1:25" ht="21" x14ac:dyDescent="0.25">
      <c r="A4" s="170" t="s">
        <v>73</v>
      </c>
      <c r="B4" s="170"/>
      <c r="C4" s="170"/>
      <c r="D4" s="170"/>
      <c r="E4" s="170"/>
      <c r="F4" s="170"/>
      <c r="G4" s="26" t="s">
        <v>38</v>
      </c>
      <c r="H4" s="3">
        <v>78</v>
      </c>
      <c r="I4" s="15"/>
      <c r="J4" s="1"/>
      <c r="K4" s="39" t="s">
        <v>37</v>
      </c>
      <c r="L4" s="39">
        <v>2</v>
      </c>
      <c r="M4" s="1"/>
      <c r="N4" s="38">
        <v>2</v>
      </c>
      <c r="O4" s="200"/>
      <c r="P4" s="201"/>
      <c r="Q4" s="201"/>
      <c r="R4" s="201"/>
      <c r="S4" s="201"/>
      <c r="T4" s="201"/>
      <c r="U4" s="201"/>
      <c r="V4" s="201"/>
      <c r="W4" s="202"/>
      <c r="X4" s="46"/>
      <c r="Y4" s="46"/>
    </row>
    <row r="5" spans="1:25" ht="21" x14ac:dyDescent="0.25">
      <c r="A5" s="170" t="s">
        <v>74</v>
      </c>
      <c r="B5" s="170"/>
      <c r="C5" s="170"/>
      <c r="D5" s="170"/>
      <c r="E5" s="170"/>
      <c r="F5" s="170"/>
      <c r="G5" s="26" t="s">
        <v>32</v>
      </c>
      <c r="H5" s="3">
        <v>44</v>
      </c>
      <c r="I5" s="15"/>
      <c r="J5" s="1"/>
      <c r="K5" s="35" t="s">
        <v>31</v>
      </c>
      <c r="L5" s="35">
        <v>1</v>
      </c>
      <c r="M5" s="1"/>
      <c r="N5" s="34">
        <v>1</v>
      </c>
      <c r="O5" s="200"/>
      <c r="P5" s="201"/>
      <c r="Q5" s="201"/>
      <c r="R5" s="201"/>
      <c r="S5" s="201"/>
      <c r="T5" s="201"/>
      <c r="U5" s="201"/>
      <c r="V5" s="201"/>
      <c r="W5" s="202"/>
      <c r="X5" s="46"/>
      <c r="Y5" s="46"/>
    </row>
    <row r="6" spans="1:25" ht="21" x14ac:dyDescent="0.25">
      <c r="A6" s="2"/>
      <c r="B6" s="55" t="s">
        <v>36</v>
      </c>
      <c r="C6" s="37" t="s">
        <v>35</v>
      </c>
      <c r="D6" s="37" t="s">
        <v>33</v>
      </c>
      <c r="E6" s="60" t="s">
        <v>34</v>
      </c>
      <c r="F6" s="37" t="s">
        <v>33</v>
      </c>
      <c r="G6" s="27" t="s">
        <v>28</v>
      </c>
      <c r="H6" s="33">
        <f>AVERAGE(H4:H5)</f>
        <v>61</v>
      </c>
      <c r="I6" s="32">
        <v>0.6</v>
      </c>
      <c r="J6" s="1"/>
      <c r="K6" s="31" t="s">
        <v>27</v>
      </c>
      <c r="L6" s="31">
        <v>0</v>
      </c>
      <c r="M6" s="1"/>
      <c r="N6" s="30"/>
      <c r="O6" s="203"/>
      <c r="P6" s="204"/>
      <c r="Q6" s="204"/>
      <c r="R6" s="204"/>
      <c r="S6" s="204"/>
      <c r="T6" s="204"/>
      <c r="U6" s="204"/>
      <c r="V6" s="204"/>
      <c r="W6" s="205"/>
      <c r="X6" s="46"/>
      <c r="Y6" s="46"/>
    </row>
    <row r="7" spans="1:25" x14ac:dyDescent="0.25">
      <c r="A7" s="2"/>
      <c r="B7" s="25" t="s">
        <v>30</v>
      </c>
      <c r="C7" s="23" t="s">
        <v>29</v>
      </c>
      <c r="D7" s="23"/>
      <c r="E7" s="61" t="s">
        <v>29</v>
      </c>
      <c r="F7" s="23"/>
      <c r="G7" s="27" t="s">
        <v>23</v>
      </c>
      <c r="H7" s="26" t="s">
        <v>22</v>
      </c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46"/>
      <c r="Y7" s="46"/>
    </row>
    <row r="8" spans="1:25" x14ac:dyDescent="0.25">
      <c r="A8" s="2"/>
      <c r="B8" s="25" t="s">
        <v>26</v>
      </c>
      <c r="C8" s="23" t="s">
        <v>25</v>
      </c>
      <c r="D8" s="23"/>
      <c r="E8" s="61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57</v>
      </c>
      <c r="D9" s="23"/>
      <c r="E9" s="23" t="s">
        <v>57</v>
      </c>
      <c r="F9" s="23"/>
      <c r="G9" s="195"/>
      <c r="H9" s="195"/>
      <c r="I9" s="195"/>
      <c r="J9" s="195"/>
      <c r="K9" s="66" t="s">
        <v>18</v>
      </c>
      <c r="L9" s="67" t="s">
        <v>17</v>
      </c>
      <c r="M9" s="68" t="s">
        <v>16</v>
      </c>
      <c r="N9" s="68" t="s">
        <v>15</v>
      </c>
      <c r="O9" s="68" t="s">
        <v>14</v>
      </c>
      <c r="P9" s="68" t="s">
        <v>13</v>
      </c>
      <c r="Q9" s="68" t="s">
        <v>12</v>
      </c>
      <c r="R9" s="68" t="s">
        <v>11</v>
      </c>
      <c r="S9" s="68" t="s">
        <v>10</v>
      </c>
      <c r="T9" s="68" t="s">
        <v>9</v>
      </c>
      <c r="U9" s="68" t="s">
        <v>8</v>
      </c>
      <c r="V9" s="68" t="s">
        <v>7</v>
      </c>
      <c r="W9" s="68" t="s">
        <v>6</v>
      </c>
      <c r="X9" s="68"/>
      <c r="Y9" s="68"/>
    </row>
    <row r="10" spans="1:25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96" t="s">
        <v>5</v>
      </c>
      <c r="H10" s="196"/>
      <c r="I10" s="196"/>
      <c r="J10" s="196"/>
      <c r="K10" s="64">
        <v>3</v>
      </c>
      <c r="L10" s="17">
        <v>3</v>
      </c>
      <c r="M10" s="17">
        <v>3</v>
      </c>
      <c r="N10" s="17">
        <v>1</v>
      </c>
      <c r="O10" s="17">
        <v>3</v>
      </c>
      <c r="P10" s="17">
        <v>2</v>
      </c>
      <c r="Q10" s="17">
        <v>3</v>
      </c>
      <c r="R10" s="17">
        <v>3</v>
      </c>
      <c r="S10" s="17">
        <v>1</v>
      </c>
      <c r="T10" s="17">
        <v>2</v>
      </c>
      <c r="U10" s="17">
        <v>3</v>
      </c>
      <c r="V10" s="17">
        <v>1</v>
      </c>
      <c r="W10" s="17">
        <v>3</v>
      </c>
      <c r="X10" s="15"/>
      <c r="Y10" s="15"/>
    </row>
    <row r="11" spans="1:25" ht="15.75" x14ac:dyDescent="0.25">
      <c r="A11" s="2"/>
      <c r="B11" s="4">
        <v>170804130051</v>
      </c>
      <c r="C11" s="3">
        <v>22.307692307692307</v>
      </c>
      <c r="D11" s="3">
        <f>COUNTIF(C11:C289,"&gt;="&amp;D10)</f>
        <v>219</v>
      </c>
      <c r="E11" s="3">
        <v>27.058823529411764</v>
      </c>
      <c r="F11" s="3">
        <f>COUNTIF(E11:E289,"&gt;="&amp;F10)</f>
        <v>124</v>
      </c>
      <c r="G11" s="196" t="s">
        <v>4</v>
      </c>
      <c r="H11" s="196"/>
      <c r="I11" s="196"/>
      <c r="J11" s="196"/>
      <c r="K11" s="65">
        <v>3</v>
      </c>
      <c r="L11" s="18">
        <v>3</v>
      </c>
      <c r="M11" s="17">
        <v>3</v>
      </c>
      <c r="N11" s="17">
        <v>2</v>
      </c>
      <c r="O11" s="17">
        <v>2</v>
      </c>
      <c r="P11" s="17">
        <v>3</v>
      </c>
      <c r="Q11" s="17">
        <v>3</v>
      </c>
      <c r="R11" s="17">
        <v>3</v>
      </c>
      <c r="S11" s="17">
        <v>2</v>
      </c>
      <c r="T11" s="17">
        <v>3</v>
      </c>
      <c r="U11" s="17">
        <v>2</v>
      </c>
      <c r="V11" s="17">
        <v>2</v>
      </c>
      <c r="W11" s="17">
        <v>3</v>
      </c>
      <c r="X11" s="15"/>
      <c r="Y11" s="15"/>
    </row>
    <row r="12" spans="1:25" ht="15.75" x14ac:dyDescent="0.25">
      <c r="A12" s="2"/>
      <c r="B12" s="4">
        <v>170804130001</v>
      </c>
      <c r="C12" s="3">
        <v>41.53846153846154</v>
      </c>
      <c r="D12" s="19">
        <f>(219/279)*100</f>
        <v>78.494623655913969</v>
      </c>
      <c r="E12" s="3">
        <v>34.705882352941174</v>
      </c>
      <c r="F12" s="19">
        <f>(124/279)*100</f>
        <v>44.444444444444443</v>
      </c>
      <c r="G12" s="185" t="s">
        <v>2</v>
      </c>
      <c r="H12" s="185"/>
      <c r="I12" s="185"/>
      <c r="J12" s="186"/>
      <c r="K12" s="52">
        <f t="shared" ref="K12:W12" si="0">AVERAGE(K10:K11)</f>
        <v>3</v>
      </c>
      <c r="L12" s="52">
        <f t="shared" si="0"/>
        <v>3</v>
      </c>
      <c r="M12" s="52">
        <f t="shared" si="0"/>
        <v>3</v>
      </c>
      <c r="N12" s="52">
        <f t="shared" si="0"/>
        <v>1.5</v>
      </c>
      <c r="O12" s="52">
        <f t="shared" si="0"/>
        <v>2.5</v>
      </c>
      <c r="P12" s="52">
        <f t="shared" si="0"/>
        <v>2.5</v>
      </c>
      <c r="Q12" s="52">
        <f t="shared" si="0"/>
        <v>3</v>
      </c>
      <c r="R12" s="52">
        <f t="shared" si="0"/>
        <v>3</v>
      </c>
      <c r="S12" s="52">
        <f t="shared" si="0"/>
        <v>1.5</v>
      </c>
      <c r="T12" s="52">
        <f t="shared" si="0"/>
        <v>2.5</v>
      </c>
      <c r="U12" s="52">
        <f t="shared" si="0"/>
        <v>2.5</v>
      </c>
      <c r="V12" s="52">
        <f t="shared" si="0"/>
        <v>1.5</v>
      </c>
      <c r="W12" s="52">
        <f t="shared" si="0"/>
        <v>3</v>
      </c>
      <c r="X12" s="15"/>
      <c r="Y12" s="15"/>
    </row>
    <row r="13" spans="1:25" ht="15.75" x14ac:dyDescent="0.25">
      <c r="A13" s="2"/>
      <c r="B13" s="4">
        <v>170804130004</v>
      </c>
      <c r="C13" s="3">
        <v>45.384615384615387</v>
      </c>
      <c r="D13" s="3"/>
      <c r="E13" s="3">
        <v>38.823529411764703</v>
      </c>
      <c r="F13" s="8"/>
      <c r="G13" s="187" t="s">
        <v>1</v>
      </c>
      <c r="H13" s="188"/>
      <c r="I13" s="188"/>
      <c r="J13" s="189"/>
      <c r="K13" s="59">
        <f>(61*K11)/100</f>
        <v>1.83</v>
      </c>
      <c r="L13" s="59">
        <f t="shared" ref="L13:W13" si="1">(61*L11)/100</f>
        <v>1.83</v>
      </c>
      <c r="M13" s="59">
        <f t="shared" si="1"/>
        <v>1.83</v>
      </c>
      <c r="N13" s="59">
        <f t="shared" si="1"/>
        <v>1.22</v>
      </c>
      <c r="O13" s="59">
        <f t="shared" si="1"/>
        <v>1.22</v>
      </c>
      <c r="P13" s="59">
        <f t="shared" si="1"/>
        <v>1.83</v>
      </c>
      <c r="Q13" s="59">
        <f t="shared" si="1"/>
        <v>1.83</v>
      </c>
      <c r="R13" s="59">
        <f t="shared" si="1"/>
        <v>1.83</v>
      </c>
      <c r="S13" s="59">
        <f t="shared" si="1"/>
        <v>1.22</v>
      </c>
      <c r="T13" s="59">
        <f t="shared" si="1"/>
        <v>1.83</v>
      </c>
      <c r="U13" s="59">
        <f t="shared" si="1"/>
        <v>1.22</v>
      </c>
      <c r="V13" s="59">
        <f t="shared" si="1"/>
        <v>1.22</v>
      </c>
      <c r="W13" s="59">
        <f t="shared" si="1"/>
        <v>1.83</v>
      </c>
      <c r="X13" s="15"/>
      <c r="Y13" s="15"/>
    </row>
    <row r="14" spans="1:25" x14ac:dyDescent="0.25">
      <c r="A14" s="7"/>
      <c r="B14" s="4">
        <v>170804130005</v>
      </c>
      <c r="C14" s="3">
        <v>45.384615384615387</v>
      </c>
      <c r="D14" s="3"/>
      <c r="E14" s="3">
        <v>37.647058823529413</v>
      </c>
      <c r="F14" s="48"/>
      <c r="G14" s="191"/>
      <c r="H14" s="191"/>
      <c r="I14" s="191"/>
      <c r="J14" s="191"/>
      <c r="K14" s="1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2"/>
      <c r="B15" s="4">
        <v>170804130006</v>
      </c>
      <c r="C15" s="3">
        <v>40</v>
      </c>
      <c r="D15" s="3"/>
      <c r="E15" s="3">
        <v>34.117647058823529</v>
      </c>
      <c r="F15" s="49"/>
      <c r="G15" s="2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2"/>
      <c r="B16" s="4">
        <v>170804130009</v>
      </c>
      <c r="C16" s="3">
        <v>39.230769230769234</v>
      </c>
      <c r="D16" s="3"/>
      <c r="E16" s="3">
        <v>34.117647058823529</v>
      </c>
      <c r="F16" s="8"/>
      <c r="G16" s="7"/>
      <c r="H16" s="7"/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170804130010</v>
      </c>
      <c r="C17" s="3">
        <v>43.846153846153847</v>
      </c>
      <c r="D17" s="3"/>
      <c r="E17" s="3">
        <v>37.058823529411768</v>
      </c>
      <c r="F17" s="8"/>
      <c r="G17" s="51"/>
      <c r="H17" s="1"/>
      <c r="I17" s="1"/>
      <c r="J17" s="1"/>
      <c r="K17" s="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170804130012</v>
      </c>
      <c r="C18" s="3">
        <v>41.53846153846154</v>
      </c>
      <c r="D18" s="3"/>
      <c r="E18" s="3">
        <v>28.823529411764707</v>
      </c>
      <c r="F18" s="8"/>
      <c r="G18" s="5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170804130017</v>
      </c>
      <c r="C19" s="3">
        <v>22.307692307692307</v>
      </c>
      <c r="D19" s="3"/>
      <c r="E19" s="3">
        <v>32.352941176470587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170804130021</v>
      </c>
      <c r="C20" s="3">
        <v>40.769230769230766</v>
      </c>
      <c r="D20" s="3"/>
      <c r="E20" s="3">
        <v>35.882352941176471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170804130022</v>
      </c>
      <c r="C21" s="3">
        <v>24.615384615384617</v>
      </c>
      <c r="D21" s="3"/>
      <c r="E21" s="3">
        <v>28.823529411764707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170804130027</v>
      </c>
      <c r="C22" s="3">
        <v>35.384615384615387</v>
      </c>
      <c r="D22" s="3"/>
      <c r="E22" s="3">
        <v>34.117647058823529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170804130028</v>
      </c>
      <c r="C23" s="3">
        <v>35.384615384615387</v>
      </c>
      <c r="D23" s="3"/>
      <c r="E23" s="3">
        <v>36.470588235294116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170804130031</v>
      </c>
      <c r="C24" s="3">
        <v>29.23076923076923</v>
      </c>
      <c r="D24" s="3"/>
      <c r="E24" s="3">
        <v>25.882352941176471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170804130032</v>
      </c>
      <c r="C25" s="3">
        <v>29.23076923076923</v>
      </c>
      <c r="D25" s="3"/>
      <c r="E25" s="3">
        <v>24.705882352941178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170804130033</v>
      </c>
      <c r="C26" s="3">
        <v>26.923076923076923</v>
      </c>
      <c r="D26" s="3"/>
      <c r="E26" s="3">
        <v>29.411764705882351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170804130036</v>
      </c>
      <c r="C27" s="3">
        <v>46.153846153846153</v>
      </c>
      <c r="D27" s="3"/>
      <c r="E27" s="3">
        <v>37.058823529411768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170804130045</v>
      </c>
      <c r="C28" s="3">
        <v>43.846153846153847</v>
      </c>
      <c r="D28" s="3"/>
      <c r="E28" s="3">
        <v>35.882352941176471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170804130047</v>
      </c>
      <c r="C29" s="3">
        <v>40.769230769230766</v>
      </c>
      <c r="D29" s="3"/>
      <c r="E29" s="3">
        <v>30.588235294117649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170804130048</v>
      </c>
      <c r="C30" s="3">
        <v>42.307692307692307</v>
      </c>
      <c r="D30" s="3"/>
      <c r="E30" s="3">
        <v>33.529411764705884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170804130049</v>
      </c>
      <c r="C31" s="3">
        <v>34.615384615384613</v>
      </c>
      <c r="D31" s="3"/>
      <c r="E31" s="3">
        <v>24.705882352941178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170804130345</v>
      </c>
      <c r="C32" s="3">
        <v>28.46153846153846</v>
      </c>
      <c r="D32" s="3"/>
      <c r="E32" s="3">
        <v>20.588235294117649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170804130050</v>
      </c>
      <c r="C33" s="3">
        <v>39.230769230769234</v>
      </c>
      <c r="D33" s="3"/>
      <c r="E33" s="3">
        <v>28.823529411764707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170804130052</v>
      </c>
      <c r="C34" s="3">
        <v>42.307692307692307</v>
      </c>
      <c r="D34" s="3"/>
      <c r="E34" s="3">
        <v>31.764705882352942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170804130053</v>
      </c>
      <c r="C35" s="3">
        <v>30.76923076923077</v>
      </c>
      <c r="D35" s="3"/>
      <c r="E35" s="3">
        <v>27.058823529411764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170804130054</v>
      </c>
      <c r="C36" s="3">
        <v>45.384615384615387</v>
      </c>
      <c r="D36" s="3"/>
      <c r="E36" s="3">
        <v>36.470588235294116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170804130056</v>
      </c>
      <c r="C37" s="3">
        <v>42.307692307692307</v>
      </c>
      <c r="D37" s="3"/>
      <c r="E37" s="3">
        <v>37.058823529411768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170804130057</v>
      </c>
      <c r="C38" s="3">
        <v>43.07692307692308</v>
      </c>
      <c r="D38" s="3"/>
      <c r="E38" s="3">
        <v>39.411764705882355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170804130058</v>
      </c>
      <c r="C39" s="3">
        <v>36.153846153846153</v>
      </c>
      <c r="D39" s="3"/>
      <c r="E39" s="3">
        <v>36.470588235294116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170804130059</v>
      </c>
      <c r="C40" s="3">
        <v>30.76923076923077</v>
      </c>
      <c r="D40" s="3"/>
      <c r="E40" s="3">
        <v>31.176470588235293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170804130060</v>
      </c>
      <c r="C41" s="3">
        <v>32.307692307692307</v>
      </c>
      <c r="D41" s="3"/>
      <c r="E41" s="3">
        <v>31.764705882352942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170804130061</v>
      </c>
      <c r="C42" s="3">
        <v>40.769230769230766</v>
      </c>
      <c r="D42" s="3"/>
      <c r="E42" s="3">
        <v>38.235294117647058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170804130062</v>
      </c>
      <c r="C43" s="3">
        <v>40.769230769230766</v>
      </c>
      <c r="D43" s="3"/>
      <c r="E43" s="3">
        <v>36.470588235294116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170804130063</v>
      </c>
      <c r="C44" s="3">
        <v>42.307692307692307</v>
      </c>
      <c r="D44" s="3"/>
      <c r="E44" s="3">
        <v>37.058823529411768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170804130064</v>
      </c>
      <c r="C45" s="3">
        <v>34.615384615384613</v>
      </c>
      <c r="D45" s="3"/>
      <c r="E45" s="3">
        <v>32.352941176470587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170804130065</v>
      </c>
      <c r="C46" s="3">
        <v>30.76923076923077</v>
      </c>
      <c r="D46" s="3"/>
      <c r="E46" s="3">
        <v>30.588235294117649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170804130066</v>
      </c>
      <c r="C47" s="3">
        <v>43.07692307692308</v>
      </c>
      <c r="D47" s="3"/>
      <c r="E47" s="3">
        <v>39.411764705882355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170804130067</v>
      </c>
      <c r="C48" s="3">
        <v>49.230769230769234</v>
      </c>
      <c r="D48" s="3"/>
      <c r="E48" s="3">
        <v>41.176470588235297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170804130069</v>
      </c>
      <c r="C49" s="3">
        <v>49.230769230769234</v>
      </c>
      <c r="D49" s="3"/>
      <c r="E49" s="3">
        <v>43.529411764705884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170804130071</v>
      </c>
      <c r="C50" s="3">
        <v>43.07692307692308</v>
      </c>
      <c r="D50" s="3"/>
      <c r="E50" s="3">
        <v>41.176470588235297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170804130075</v>
      </c>
      <c r="C51" s="3">
        <v>30</v>
      </c>
      <c r="D51" s="3"/>
      <c r="E51" s="3">
        <v>35.882352941176471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170804130076</v>
      </c>
      <c r="C52" s="3">
        <v>40.769230769230766</v>
      </c>
      <c r="D52" s="3"/>
      <c r="E52" s="3">
        <v>38.235294117647058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170804130077</v>
      </c>
      <c r="C53" s="3">
        <v>46.92307692307692</v>
      </c>
      <c r="D53" s="3"/>
      <c r="E53" s="3">
        <v>40.588235294117645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170804130078</v>
      </c>
      <c r="C54" s="3">
        <v>42.307692307692307</v>
      </c>
      <c r="D54" s="3"/>
      <c r="E54" s="3">
        <v>38.823529411764703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170804130079</v>
      </c>
      <c r="C55" s="3">
        <v>43.846153846153847</v>
      </c>
      <c r="D55" s="3"/>
      <c r="E55" s="3">
        <v>35.882352941176471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170804130080</v>
      </c>
      <c r="C56" s="3">
        <v>39.230769230769234</v>
      </c>
      <c r="D56" s="3"/>
      <c r="E56" s="3">
        <v>26.470588235294116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170804130081</v>
      </c>
      <c r="C57" s="3">
        <v>47.692307692307693</v>
      </c>
      <c r="D57" s="3"/>
      <c r="E57" s="3">
        <v>37.647058823529413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170804130082</v>
      </c>
      <c r="C58" s="3">
        <v>43.07692307692308</v>
      </c>
      <c r="D58" s="3"/>
      <c r="E58" s="3">
        <v>34.705882352941174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170804130083</v>
      </c>
      <c r="C59" s="3">
        <v>43.846153846153847</v>
      </c>
      <c r="D59" s="3"/>
      <c r="E59" s="3">
        <v>41.176470588235297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170804130084</v>
      </c>
      <c r="C60" s="3">
        <v>43.846153846153847</v>
      </c>
      <c r="D60" s="3"/>
      <c r="E60" s="3">
        <v>34.117647058823529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170804130085</v>
      </c>
      <c r="C61" s="3">
        <v>37.692307692307693</v>
      </c>
      <c r="D61" s="3"/>
      <c r="E61" s="3">
        <v>33.529411764705884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170804130086</v>
      </c>
      <c r="C62" s="3">
        <v>42.307692307692307</v>
      </c>
      <c r="D62" s="3"/>
      <c r="E62" s="3">
        <v>37.058823529411768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170804130089</v>
      </c>
      <c r="C63" s="3">
        <v>43.846153846153847</v>
      </c>
      <c r="D63" s="3"/>
      <c r="E63" s="3">
        <v>37.647058823529413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170804130090</v>
      </c>
      <c r="C64" s="3">
        <v>46.92307692307692</v>
      </c>
      <c r="D64" s="3"/>
      <c r="E64" s="3">
        <v>41.764705882352942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170804130091</v>
      </c>
      <c r="C65" s="3">
        <v>48.46153846153846</v>
      </c>
      <c r="D65" s="3"/>
      <c r="E65" s="3">
        <v>38.823529411764703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170804130092</v>
      </c>
      <c r="C66" s="3">
        <v>47.692307692307693</v>
      </c>
      <c r="D66" s="3"/>
      <c r="E66" s="3">
        <v>40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170804130093</v>
      </c>
      <c r="C67" s="3">
        <v>29.23076923076923</v>
      </c>
      <c r="D67" s="3"/>
      <c r="E67" s="3">
        <v>32.352941176470587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170804130094</v>
      </c>
      <c r="C68" s="3">
        <v>24.615384615384617</v>
      </c>
      <c r="D68" s="3"/>
      <c r="E68" s="3">
        <v>27.647058823529413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170804130096</v>
      </c>
      <c r="C69" s="3">
        <v>26.153846153846153</v>
      </c>
      <c r="D69" s="3"/>
      <c r="E69" s="3">
        <v>27.058823529411764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170804130097</v>
      </c>
      <c r="C70" s="3">
        <v>38.46153846153846</v>
      </c>
      <c r="D70" s="3"/>
      <c r="E70" s="3">
        <v>34.117647058823529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170804130099</v>
      </c>
      <c r="C71" s="3">
        <v>42.307692307692307</v>
      </c>
      <c r="D71" s="3"/>
      <c r="E71" s="3">
        <v>35.882352941176471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170804130102</v>
      </c>
      <c r="C72" s="3">
        <v>46.153846153846153</v>
      </c>
      <c r="D72" s="3"/>
      <c r="E72" s="3">
        <v>38.823529411764703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170804130103</v>
      </c>
      <c r="C73" s="3">
        <v>43.07692307692308</v>
      </c>
      <c r="D73" s="3"/>
      <c r="E73" s="3">
        <v>37.058823529411768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170804130104</v>
      </c>
      <c r="C74" s="3">
        <v>46.92307692307692</v>
      </c>
      <c r="D74" s="3"/>
      <c r="E74" s="3">
        <v>38.235294117647058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170804130105</v>
      </c>
      <c r="C75" s="3">
        <v>46.153846153846153</v>
      </c>
      <c r="D75" s="3"/>
      <c r="E75" s="3">
        <v>37.058823529411768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170804130106</v>
      </c>
      <c r="C76" s="2">
        <v>43.846153846153847</v>
      </c>
      <c r="D76" s="2"/>
      <c r="E76" s="2">
        <v>40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170804130107</v>
      </c>
      <c r="C77" s="2">
        <v>43.07692307692308</v>
      </c>
      <c r="D77" s="2"/>
      <c r="E77" s="2">
        <v>42.352941176470587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170804130108</v>
      </c>
      <c r="C78" s="5">
        <v>46.92307692307692</v>
      </c>
      <c r="D78" s="5"/>
      <c r="E78" s="5">
        <v>34.705882352941174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170804130110</v>
      </c>
      <c r="C79" s="5">
        <v>37.692307692307693</v>
      </c>
      <c r="D79" s="5"/>
      <c r="E79" s="5">
        <v>31.764705882352942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170804130112</v>
      </c>
      <c r="C80" s="5">
        <v>40</v>
      </c>
      <c r="D80" s="5"/>
      <c r="E80" s="5">
        <v>38.823529411764703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x14ac:dyDescent="0.25">
      <c r="A81" s="5"/>
      <c r="B81" s="4">
        <v>170804130113</v>
      </c>
      <c r="C81" s="5">
        <v>36.92307692307692</v>
      </c>
      <c r="D81" s="5"/>
      <c r="E81" s="5">
        <v>34.705882352941174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 s="5"/>
      <c r="B82" s="4">
        <v>170804130117</v>
      </c>
      <c r="C82" s="5">
        <v>47.692307692307693</v>
      </c>
      <c r="D82" s="5"/>
      <c r="E82" s="5">
        <v>40.588235294117645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170804130118</v>
      </c>
      <c r="C83" s="5">
        <v>43.07692307692308</v>
      </c>
      <c r="D83" s="5"/>
      <c r="E83" s="5">
        <v>35.882352941176471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170804130119</v>
      </c>
      <c r="C84" s="5">
        <v>44.615384615384613</v>
      </c>
      <c r="D84" s="5"/>
      <c r="E84" s="5">
        <v>39.411764705882355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170804130120</v>
      </c>
      <c r="C85" s="5">
        <v>41.53846153846154</v>
      </c>
      <c r="D85" s="5"/>
      <c r="E85" s="5">
        <v>33.529411764705884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170804130123</v>
      </c>
      <c r="C86" s="5">
        <v>41.53846153846154</v>
      </c>
      <c r="D86" s="5"/>
      <c r="E86" s="5">
        <v>34.117647058823529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170804130124</v>
      </c>
      <c r="C87" s="5">
        <v>21.53846153846154</v>
      </c>
      <c r="D87" s="5"/>
      <c r="E87" s="5">
        <v>34.117647058823529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x14ac:dyDescent="0.25">
      <c r="A88" s="5"/>
      <c r="B88" s="4">
        <v>170804130125</v>
      </c>
      <c r="C88" s="5">
        <v>46.153846153846153</v>
      </c>
      <c r="D88" s="5"/>
      <c r="E88" s="5">
        <v>38.235294117647058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 s="5"/>
      <c r="B89" s="4">
        <v>170804130126</v>
      </c>
      <c r="C89" s="5">
        <v>44.615384615384613</v>
      </c>
      <c r="D89" s="5"/>
      <c r="E89" s="5">
        <v>42.352941176470587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170804130127</v>
      </c>
      <c r="C90" s="5">
        <v>33.846153846153847</v>
      </c>
      <c r="D90" s="5"/>
      <c r="E90" s="5">
        <v>28.823529411764707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170804130128</v>
      </c>
      <c r="C91" s="5">
        <v>44.615384615384613</v>
      </c>
      <c r="D91" s="5"/>
      <c r="E91" s="5">
        <v>37.647058823529413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170804130131</v>
      </c>
      <c r="C92" s="5">
        <v>43.07692307692308</v>
      </c>
      <c r="D92" s="5"/>
      <c r="E92" s="5">
        <v>31.764705882352942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170804130132</v>
      </c>
      <c r="C93" s="5">
        <v>36.153846153846153</v>
      </c>
      <c r="D93" s="5"/>
      <c r="E93" s="5">
        <v>29.411764705882351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170804130133</v>
      </c>
      <c r="C94" s="5">
        <v>43.07692307692308</v>
      </c>
      <c r="D94" s="5"/>
      <c r="E94" s="5">
        <v>33.529411764705884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170804130134</v>
      </c>
      <c r="C95" s="5">
        <v>43.846153846153847</v>
      </c>
      <c r="D95" s="5"/>
      <c r="E95" s="5">
        <v>33.529411764705884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x14ac:dyDescent="0.25">
      <c r="A96" s="5"/>
      <c r="B96" s="4">
        <v>170804130135</v>
      </c>
      <c r="C96" s="5">
        <v>39.230769230769234</v>
      </c>
      <c r="D96" s="5"/>
      <c r="E96" s="5">
        <v>25.882352941176471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 s="5"/>
      <c r="B97" s="4">
        <v>170804130136</v>
      </c>
      <c r="C97" s="5">
        <v>42.307692307692307</v>
      </c>
      <c r="D97" s="5"/>
      <c r="E97" s="5">
        <v>32.352941176470587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170804130137</v>
      </c>
      <c r="C98" s="5">
        <v>44.615384615384613</v>
      </c>
      <c r="D98" s="5"/>
      <c r="E98" s="5">
        <v>34.705882352941174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170804130139</v>
      </c>
      <c r="C99" s="5">
        <v>43.846153846153847</v>
      </c>
      <c r="D99" s="5"/>
      <c r="E99" s="5">
        <v>42.941176470588232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170804130140</v>
      </c>
      <c r="C100" s="5">
        <v>48.46153846153846</v>
      </c>
      <c r="D100" s="5"/>
      <c r="E100" s="5">
        <v>38.235294117647058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170804130142</v>
      </c>
      <c r="C101" s="5">
        <v>40.769230769230766</v>
      </c>
      <c r="D101" s="5"/>
      <c r="E101" s="5">
        <v>32.352941176470587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170804130143</v>
      </c>
      <c r="C102" s="5">
        <v>46.153846153846153</v>
      </c>
      <c r="D102" s="5"/>
      <c r="E102" s="5">
        <v>35.294117647058826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170804130144</v>
      </c>
      <c r="C103" s="2">
        <v>37.692307692307693</v>
      </c>
      <c r="D103" s="2"/>
      <c r="E103" s="2">
        <v>28.823529411764707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170804130145</v>
      </c>
      <c r="C104" s="2">
        <v>40</v>
      </c>
      <c r="D104" s="2"/>
      <c r="E104" s="2">
        <v>34.705882352941174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170804130146</v>
      </c>
      <c r="C105" s="2">
        <v>46.92307692307692</v>
      </c>
      <c r="D105" s="2"/>
      <c r="E105" s="2">
        <v>35.882352941176471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170804130147</v>
      </c>
      <c r="C106" s="2">
        <v>47.692307692307693</v>
      </c>
      <c r="D106" s="2"/>
      <c r="E106" s="2">
        <v>37.647058823529413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170804130148</v>
      </c>
      <c r="C107" s="2">
        <v>31.53846153846154</v>
      </c>
      <c r="D107" s="2"/>
      <c r="E107" s="2">
        <v>22.941176470588236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170804130149</v>
      </c>
      <c r="C108" s="2">
        <v>34.615384615384613</v>
      </c>
      <c r="D108" s="2"/>
      <c r="E108" s="2">
        <v>31.176470588235293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170804130150</v>
      </c>
      <c r="C109" s="2">
        <v>43.07692307692308</v>
      </c>
      <c r="D109" s="2"/>
      <c r="E109" s="2">
        <v>38.823529411764703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170804130151</v>
      </c>
      <c r="C110" s="2">
        <v>37.692307692307693</v>
      </c>
      <c r="D110" s="2"/>
      <c r="E110" s="2">
        <v>30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170804130152</v>
      </c>
      <c r="C111" s="2">
        <v>49.230769230769234</v>
      </c>
      <c r="D111" s="2"/>
      <c r="E111" s="2">
        <v>42.352941176470587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170804130154</v>
      </c>
      <c r="C112" s="2">
        <v>39.230769230769234</v>
      </c>
      <c r="D112" s="2"/>
      <c r="E112" s="2">
        <v>34.705882352941174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170804130155</v>
      </c>
      <c r="C113" s="2">
        <v>38.46153846153846</v>
      </c>
      <c r="D113" s="2"/>
      <c r="E113" s="2">
        <v>35.882352941176471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170804130157</v>
      </c>
      <c r="C114" s="2">
        <v>43.846153846153847</v>
      </c>
      <c r="D114" s="2"/>
      <c r="E114" s="2">
        <v>36.470588235294116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170804130158</v>
      </c>
      <c r="C115" s="2">
        <v>23.076923076923077</v>
      </c>
      <c r="D115" s="2"/>
      <c r="E115" s="2">
        <v>22.352941176470587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170804130159</v>
      </c>
      <c r="C116" s="2">
        <v>37.692307692307693</v>
      </c>
      <c r="D116" s="2"/>
      <c r="E116" s="2">
        <v>34.705882352941174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170804130160</v>
      </c>
      <c r="C117" s="2">
        <v>44.615384615384613</v>
      </c>
      <c r="D117" s="2"/>
      <c r="E117" s="2">
        <v>37.647058823529413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170804130161</v>
      </c>
      <c r="C118" s="2">
        <v>35.384615384615387</v>
      </c>
      <c r="D118" s="2"/>
      <c r="E118" s="2">
        <v>36.470588235294116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170804130162</v>
      </c>
      <c r="C119" s="2">
        <v>48.46153846153846</v>
      </c>
      <c r="D119" s="2"/>
      <c r="E119" s="2">
        <v>38.235294117647058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170804130163</v>
      </c>
      <c r="C120" s="2">
        <v>46.92307692307692</v>
      </c>
      <c r="D120" s="2"/>
      <c r="E120" s="2">
        <v>39.411764705882355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170804130167</v>
      </c>
      <c r="C121" s="2">
        <v>44.615384615384613</v>
      </c>
      <c r="D121" s="2"/>
      <c r="E121" s="2">
        <v>40.588235294117645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170804130168</v>
      </c>
      <c r="C122" s="2">
        <v>42.307692307692307</v>
      </c>
      <c r="D122" s="2"/>
      <c r="E122" s="2">
        <v>33.529411764705884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170804130169</v>
      </c>
      <c r="C123" s="2">
        <v>40.769230769230766</v>
      </c>
      <c r="D123" s="2"/>
      <c r="E123" s="2">
        <v>35.294117647058826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170804130171</v>
      </c>
      <c r="C124" s="2">
        <v>13.846153846153847</v>
      </c>
      <c r="D124" s="2"/>
      <c r="E124" s="2">
        <v>31.764705882352942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170804130172</v>
      </c>
      <c r="C125" s="2">
        <v>38.46153846153846</v>
      </c>
      <c r="D125" s="2"/>
      <c r="E125" s="2">
        <v>34.117647058823529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170804130173</v>
      </c>
      <c r="C126" s="2">
        <v>39.230769230769234</v>
      </c>
      <c r="D126" s="2"/>
      <c r="E126" s="2">
        <v>32.352941176470587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170804130174</v>
      </c>
      <c r="C127" s="2">
        <v>41.53846153846154</v>
      </c>
      <c r="D127" s="2"/>
      <c r="E127" s="2">
        <v>36.470588235294116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170804130176</v>
      </c>
      <c r="C128" s="2">
        <v>48.46153846153846</v>
      </c>
      <c r="D128" s="2"/>
      <c r="E128" s="2">
        <v>40.588235294117645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170804130177</v>
      </c>
      <c r="C129" s="2">
        <v>48.46153846153846</v>
      </c>
      <c r="D129" s="2"/>
      <c r="E129" s="2">
        <v>44.117647058823529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170804130178</v>
      </c>
      <c r="C130" s="2">
        <v>36.92307692307692</v>
      </c>
      <c r="D130" s="2"/>
      <c r="E130" s="2">
        <v>30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170804130179</v>
      </c>
      <c r="C131" s="2">
        <v>21.53846153846154</v>
      </c>
      <c r="D131" s="2"/>
      <c r="E131" s="2">
        <v>29.411764705882351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170804130180</v>
      </c>
      <c r="C132" s="2">
        <v>48.46153846153846</v>
      </c>
      <c r="D132" s="2"/>
      <c r="E132" s="2">
        <v>37.058823529411768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170804130181</v>
      </c>
      <c r="C133" s="2">
        <v>44.615384615384613</v>
      </c>
      <c r="D133" s="2"/>
      <c r="E133" s="2">
        <v>39.411764705882355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170804130183</v>
      </c>
      <c r="C134" s="2">
        <v>44.615384615384613</v>
      </c>
      <c r="D134" s="2"/>
      <c r="E134" s="2">
        <v>38.235294117647058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170804130185</v>
      </c>
      <c r="C135" s="2">
        <v>46.153846153846153</v>
      </c>
      <c r="D135" s="2"/>
      <c r="E135" s="2">
        <v>40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170804130186</v>
      </c>
      <c r="C136" s="2">
        <v>45.384615384615387</v>
      </c>
      <c r="D136" s="2"/>
      <c r="E136" s="2">
        <v>41.176470588235297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170804130187</v>
      </c>
      <c r="C137" s="2">
        <v>38.46153846153846</v>
      </c>
      <c r="D137" s="2"/>
      <c r="E137" s="2">
        <v>30.588235294117649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170804130188</v>
      </c>
      <c r="C138" s="2">
        <v>47.692307692307693</v>
      </c>
      <c r="D138" s="2"/>
      <c r="E138" s="2">
        <v>41.764705882352942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170804130189</v>
      </c>
      <c r="C139" s="2">
        <v>38.46153846153846</v>
      </c>
      <c r="D139" s="2"/>
      <c r="E139" s="2">
        <v>38.823529411764703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170804130190</v>
      </c>
      <c r="C140" s="2">
        <v>45.384615384615387</v>
      </c>
      <c r="D140" s="2"/>
      <c r="E140" s="2">
        <v>40.588235294117645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170804130191</v>
      </c>
      <c r="C141" s="2">
        <v>46.153846153846153</v>
      </c>
      <c r="D141" s="2"/>
      <c r="E141" s="2">
        <v>41.764705882352942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170804130192</v>
      </c>
      <c r="C142" s="2">
        <v>35.384615384615387</v>
      </c>
      <c r="D142" s="2"/>
      <c r="E142" s="2">
        <v>28.823529411764707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170804130195</v>
      </c>
      <c r="C143" s="2">
        <v>48.46153846153846</v>
      </c>
      <c r="D143" s="2"/>
      <c r="E143" s="2">
        <v>43.529411764705884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170804130196</v>
      </c>
      <c r="C144" s="2">
        <v>38.46153846153846</v>
      </c>
      <c r="D144" s="2"/>
      <c r="E144" s="2">
        <v>35.294117647058826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170804130197</v>
      </c>
      <c r="C145" s="2">
        <v>32.307692307692307</v>
      </c>
      <c r="D145" s="2"/>
      <c r="E145" s="2">
        <v>30.588235294117649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170804130198</v>
      </c>
      <c r="C146" s="2">
        <v>37.692307692307693</v>
      </c>
      <c r="D146" s="2"/>
      <c r="E146" s="2">
        <v>28.235294117647058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170804130199</v>
      </c>
      <c r="C147" s="2">
        <v>44.615384615384613</v>
      </c>
      <c r="D147" s="2"/>
      <c r="E147" s="2">
        <v>41.176470588235297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170804130200</v>
      </c>
      <c r="C148" s="2">
        <v>47.692307692307693</v>
      </c>
      <c r="D148" s="2"/>
      <c r="E148" s="2">
        <v>36.470588235294116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170804130202</v>
      </c>
      <c r="C149" s="2">
        <v>45.384615384615387</v>
      </c>
      <c r="D149" s="2"/>
      <c r="E149" s="2">
        <v>40.588235294117645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170804130203</v>
      </c>
      <c r="C150" s="2">
        <v>43.846153846153847</v>
      </c>
      <c r="D150" s="2"/>
      <c r="E150" s="2">
        <v>41.176470588235297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170804130204</v>
      </c>
      <c r="C151" s="2">
        <v>44.615384615384613</v>
      </c>
      <c r="D151" s="2"/>
      <c r="E151" s="2">
        <v>38.235294117647058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170804130205</v>
      </c>
      <c r="C152" s="2">
        <v>37.692307692307693</v>
      </c>
      <c r="D152" s="2"/>
      <c r="E152" s="2">
        <v>32.352941176470587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170804130206</v>
      </c>
      <c r="C153" s="2">
        <v>31.53846153846154</v>
      </c>
      <c r="D153" s="2"/>
      <c r="E153" s="2">
        <v>30.588235294117649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170804130207</v>
      </c>
      <c r="C154" s="2">
        <v>47.692307692307693</v>
      </c>
      <c r="D154" s="2"/>
      <c r="E154" s="2">
        <v>41.176470588235297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170804130208</v>
      </c>
      <c r="C155" s="2">
        <v>46.153846153846153</v>
      </c>
      <c r="D155" s="2"/>
      <c r="E155" s="2">
        <v>39.411764705882355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170804130209</v>
      </c>
      <c r="C156" s="2">
        <v>47.692307692307693</v>
      </c>
      <c r="D156" s="2"/>
      <c r="E156" s="2">
        <v>42.941176470588232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170804130211</v>
      </c>
      <c r="C157" s="2">
        <v>48.46153846153846</v>
      </c>
      <c r="D157" s="2"/>
      <c r="E157" s="2">
        <v>38.235294117647058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170804130212</v>
      </c>
      <c r="C158" s="2">
        <v>46.92307692307692</v>
      </c>
      <c r="D158" s="2"/>
      <c r="E158" s="2">
        <v>38.235294117647058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170804130213</v>
      </c>
      <c r="C159" s="2">
        <v>43.846153846153847</v>
      </c>
      <c r="D159" s="2"/>
      <c r="E159" s="2">
        <v>35.882352941176471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170804130214</v>
      </c>
      <c r="C160" s="2">
        <v>46.92307692307692</v>
      </c>
      <c r="D160" s="2"/>
      <c r="E160" s="2">
        <v>37.058823529411768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170804130216</v>
      </c>
      <c r="C161" s="2">
        <v>40</v>
      </c>
      <c r="D161" s="2"/>
      <c r="E161" s="2">
        <v>35.882352941176471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170804130217</v>
      </c>
      <c r="C162" s="2">
        <v>44.615384615384613</v>
      </c>
      <c r="D162" s="2"/>
      <c r="E162" s="2">
        <v>38.235294117647058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170804130218</v>
      </c>
      <c r="C163" s="2">
        <v>44.615384615384613</v>
      </c>
      <c r="D163" s="2"/>
      <c r="E163" s="2">
        <v>37.058823529411768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170804130220</v>
      </c>
      <c r="C164" s="2">
        <v>45.384615384615387</v>
      </c>
      <c r="D164" s="2"/>
      <c r="E164" s="2">
        <v>35.294117647058826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170804130221</v>
      </c>
      <c r="C165" s="2">
        <v>47.692307692307693</v>
      </c>
      <c r="D165" s="2"/>
      <c r="E165" s="2">
        <v>43.529411764705884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170804130222</v>
      </c>
      <c r="C166" s="2">
        <v>42.307692307692307</v>
      </c>
      <c r="D166" s="2"/>
      <c r="E166" s="2">
        <v>36.470588235294116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170804130223</v>
      </c>
      <c r="C167" s="2">
        <v>45.384615384615387</v>
      </c>
      <c r="D167" s="2"/>
      <c r="E167" s="2">
        <v>35.882352941176471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170804130224</v>
      </c>
      <c r="C168" s="2">
        <v>46.92307692307692</v>
      </c>
      <c r="D168" s="2"/>
      <c r="E168" s="2">
        <v>38.823529411764703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170804130226</v>
      </c>
      <c r="C169" s="2">
        <v>43.07692307692308</v>
      </c>
      <c r="D169" s="2"/>
      <c r="E169" s="2">
        <v>33.529411764705884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170804130227</v>
      </c>
      <c r="C170" s="2">
        <v>43.07692307692308</v>
      </c>
      <c r="D170" s="2"/>
      <c r="E170" s="2">
        <v>27.058823529411764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170804130228</v>
      </c>
      <c r="C171" s="2">
        <v>39.230769230769234</v>
      </c>
      <c r="D171" s="2"/>
      <c r="E171" s="2">
        <v>27.058823529411764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170804130229</v>
      </c>
      <c r="C172" s="2">
        <v>37.692307692307693</v>
      </c>
      <c r="D172" s="2"/>
      <c r="E172" s="2">
        <v>34.117647058823529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170804130231</v>
      </c>
      <c r="C173" s="2">
        <v>45.384615384615387</v>
      </c>
      <c r="D173" s="2"/>
      <c r="E173" s="2">
        <v>32.941176470588232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170804130233</v>
      </c>
      <c r="C174" s="2">
        <v>45.384615384615387</v>
      </c>
      <c r="D174" s="2"/>
      <c r="E174" s="2">
        <v>35.294117647058826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170804130234</v>
      </c>
      <c r="C175" s="2">
        <v>43.07692307692308</v>
      </c>
      <c r="D175" s="2"/>
      <c r="E175" s="2">
        <v>37.647058823529413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170804130241</v>
      </c>
      <c r="C176" s="2">
        <v>36.153846153846153</v>
      </c>
      <c r="D176" s="2"/>
      <c r="E176" s="2">
        <v>27.058823529411764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170804130242</v>
      </c>
      <c r="C177" s="2">
        <v>43.07692307692308</v>
      </c>
      <c r="D177" s="2"/>
      <c r="E177" s="2">
        <v>35.882352941176471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170804130243</v>
      </c>
      <c r="C178" s="2">
        <v>43.846153846153847</v>
      </c>
      <c r="D178" s="2"/>
      <c r="E178" s="2">
        <v>31.176470588235293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170804130244</v>
      </c>
      <c r="C179" s="2">
        <v>44.615384615384613</v>
      </c>
      <c r="D179" s="2"/>
      <c r="E179" s="2">
        <v>32.352941176470587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170804130245</v>
      </c>
      <c r="C180" s="2">
        <v>45.384615384615387</v>
      </c>
      <c r="D180" s="2"/>
      <c r="E180" s="2">
        <v>30.588235294117649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170804130246</v>
      </c>
      <c r="C181" s="2">
        <v>30</v>
      </c>
      <c r="D181" s="2"/>
      <c r="E181" s="2">
        <v>33.529411764705884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170804130247</v>
      </c>
      <c r="C182" s="2">
        <v>32.307692307692307</v>
      </c>
      <c r="D182" s="2"/>
      <c r="E182" s="2">
        <v>27.647058823529413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170804130248</v>
      </c>
      <c r="C183" s="2">
        <v>45.384615384615387</v>
      </c>
      <c r="D183" s="2"/>
      <c r="E183" s="2">
        <v>34.117647058823529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170804130249</v>
      </c>
      <c r="C184" s="2">
        <v>43.846153846153847</v>
      </c>
      <c r="D184" s="2"/>
      <c r="E184" s="2">
        <v>31.764705882352942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170804130250</v>
      </c>
      <c r="C185" s="2">
        <v>26.923076923076923</v>
      </c>
      <c r="D185" s="2"/>
      <c r="E185" s="2">
        <v>23.529411764705884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170804130251</v>
      </c>
      <c r="C186" s="2">
        <v>43.846153846153847</v>
      </c>
      <c r="D186" s="2"/>
      <c r="E186" s="2">
        <v>35.294117647058826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170804130253</v>
      </c>
      <c r="C187" s="2">
        <v>35.384615384615387</v>
      </c>
      <c r="D187" s="2"/>
      <c r="E187" s="2">
        <v>25.294117647058822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170804130254</v>
      </c>
      <c r="C188" s="2">
        <v>36.92307692307692</v>
      </c>
      <c r="D188" s="2"/>
      <c r="E188" s="2">
        <v>30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170804130255</v>
      </c>
      <c r="C189" s="2">
        <v>40.769230769230766</v>
      </c>
      <c r="D189" s="2"/>
      <c r="E189" s="2">
        <v>32.941176470588232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170804130256</v>
      </c>
      <c r="C190" s="2">
        <v>43.846153846153847</v>
      </c>
      <c r="D190" s="2"/>
      <c r="E190" s="2">
        <v>32.941176470588232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170804130257</v>
      </c>
      <c r="C191" s="2">
        <v>33.07692307692308</v>
      </c>
      <c r="D191" s="2"/>
      <c r="E191" s="2">
        <v>28.823529411764707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170804130258</v>
      </c>
      <c r="C192" s="2">
        <v>45.384615384615387</v>
      </c>
      <c r="D192" s="2"/>
      <c r="E192" s="2">
        <v>32.941176470588232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170804130259</v>
      </c>
      <c r="C193" s="2">
        <v>30.76923076923077</v>
      </c>
      <c r="D193" s="2"/>
      <c r="E193" s="2">
        <v>27.647058823529413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170804130260</v>
      </c>
      <c r="C194" s="2">
        <v>40</v>
      </c>
      <c r="D194" s="2"/>
      <c r="E194" s="2">
        <v>35.294117647058826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170804130262</v>
      </c>
      <c r="C195" s="2">
        <v>38.46153846153846</v>
      </c>
      <c r="D195" s="2"/>
      <c r="E195" s="2">
        <v>34.705882352941174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170804130263</v>
      </c>
      <c r="C196" s="2">
        <v>35.384615384615387</v>
      </c>
      <c r="D196" s="2"/>
      <c r="E196" s="2">
        <v>32.352941176470587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170804130264</v>
      </c>
      <c r="C197" s="2">
        <v>43.846153846153847</v>
      </c>
      <c r="D197" s="2"/>
      <c r="E197" s="2">
        <v>34.705882352941174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170804130265</v>
      </c>
      <c r="C198" s="2">
        <v>33.07692307692308</v>
      </c>
      <c r="D198" s="2"/>
      <c r="E198" s="2">
        <v>31.176470588235293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170804130266</v>
      </c>
      <c r="C199" s="2">
        <v>27.692307692307693</v>
      </c>
      <c r="D199" s="2"/>
      <c r="E199" s="2">
        <v>29.411764705882351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170804130267</v>
      </c>
      <c r="C200" s="2">
        <v>41.53846153846154</v>
      </c>
      <c r="D200" s="2"/>
      <c r="E200" s="2">
        <v>32.941176470588232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170804130269</v>
      </c>
      <c r="C201" s="2">
        <v>40.769230769230766</v>
      </c>
      <c r="D201" s="2"/>
      <c r="E201" s="2">
        <v>34.117647058823529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170804130270</v>
      </c>
      <c r="C202" s="2">
        <v>35.384615384615387</v>
      </c>
      <c r="D202" s="2"/>
      <c r="E202" s="2">
        <v>34.705882352941174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170804130271</v>
      </c>
      <c r="C203" s="2">
        <v>38.46153846153846</v>
      </c>
      <c r="D203" s="2"/>
      <c r="E203" s="2">
        <v>34.117647058823529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170804130272</v>
      </c>
      <c r="C204" s="2">
        <v>36.92307692307692</v>
      </c>
      <c r="D204" s="2"/>
      <c r="E204" s="2">
        <v>31.176470588235293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170804130273</v>
      </c>
      <c r="C205" s="2">
        <v>40.769230769230766</v>
      </c>
      <c r="D205" s="2"/>
      <c r="E205" s="2">
        <v>33.529411764705884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170804130274</v>
      </c>
      <c r="C206" s="2">
        <v>30.76923076923077</v>
      </c>
      <c r="D206" s="2"/>
      <c r="E206" s="2">
        <v>31.176470588235293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170804130275</v>
      </c>
      <c r="C207" s="2">
        <v>27.692307692307693</v>
      </c>
      <c r="D207" s="2"/>
      <c r="E207" s="2">
        <v>27.058823529411764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170804130276</v>
      </c>
      <c r="C208" s="2">
        <v>38.46153846153846</v>
      </c>
      <c r="D208" s="2"/>
      <c r="E208" s="2">
        <v>34.117647058823529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170804130277</v>
      </c>
      <c r="C209" s="2">
        <v>37.692307692307693</v>
      </c>
      <c r="D209" s="2"/>
      <c r="E209" s="2">
        <v>28.823529411764707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170804130279</v>
      </c>
      <c r="C210" s="2">
        <v>29.23076923076923</v>
      </c>
      <c r="D210" s="2"/>
      <c r="E210" s="2">
        <v>25.882352941176471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170804130280</v>
      </c>
      <c r="C211" s="2">
        <v>40</v>
      </c>
      <c r="D211" s="2"/>
      <c r="E211" s="2">
        <v>35.882352941176471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170804130281</v>
      </c>
      <c r="C212" s="2">
        <v>36.153846153846153</v>
      </c>
      <c r="D212" s="2"/>
      <c r="E212" s="2">
        <v>34.705882352941174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170804130283</v>
      </c>
      <c r="C213" s="2">
        <v>44.615384615384613</v>
      </c>
      <c r="D213" s="2"/>
      <c r="E213" s="2">
        <v>36.470588235294116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170804130284</v>
      </c>
      <c r="C214" s="2">
        <v>42.307692307692307</v>
      </c>
      <c r="D214" s="2"/>
      <c r="E214" s="2">
        <v>37.647058823529413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170804130285</v>
      </c>
      <c r="C215" s="2">
        <v>46.92307692307692</v>
      </c>
      <c r="D215" s="2"/>
      <c r="E215" s="2">
        <v>41.176470588235297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170804130286</v>
      </c>
      <c r="C216" s="2">
        <v>48.46153846153846</v>
      </c>
      <c r="D216" s="2"/>
      <c r="E216" s="2">
        <v>40.588235294117645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170804130287</v>
      </c>
      <c r="C217" s="2">
        <v>36.92307692307692</v>
      </c>
      <c r="D217" s="2"/>
      <c r="E217" s="2">
        <v>36.470588235294116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170804130288</v>
      </c>
      <c r="C218" s="2">
        <v>39.230769230769234</v>
      </c>
      <c r="D218" s="2"/>
      <c r="E218" s="2">
        <v>34.705882352941174</v>
      </c>
      <c r="F218" s="2"/>
    </row>
    <row r="219" spans="1:25" x14ac:dyDescent="0.25">
      <c r="A219" s="2"/>
      <c r="B219" s="4">
        <v>170804130289</v>
      </c>
      <c r="C219" s="2">
        <v>38.46153846153846</v>
      </c>
      <c r="D219" s="2"/>
      <c r="E219" s="2">
        <v>31.176470588235293</v>
      </c>
      <c r="F219" s="2"/>
    </row>
    <row r="220" spans="1:25" x14ac:dyDescent="0.25">
      <c r="A220" s="2"/>
      <c r="B220" s="4">
        <v>170804130291</v>
      </c>
      <c r="C220" s="2">
        <v>44.615384615384613</v>
      </c>
      <c r="D220" s="2"/>
      <c r="E220" s="2">
        <v>35.882352941176471</v>
      </c>
      <c r="F220" s="2"/>
    </row>
    <row r="221" spans="1:25" x14ac:dyDescent="0.25">
      <c r="B221" s="4">
        <v>170804130292</v>
      </c>
      <c r="C221" s="5">
        <v>44.615384615384613</v>
      </c>
      <c r="D221" s="5"/>
      <c r="E221" s="5">
        <v>35.294117647058826</v>
      </c>
      <c r="F221" s="5"/>
    </row>
    <row r="222" spans="1:25" x14ac:dyDescent="0.25">
      <c r="B222" s="4">
        <v>170804130293</v>
      </c>
      <c r="C222" s="5">
        <v>31.53846153846154</v>
      </c>
      <c r="D222" s="5"/>
      <c r="E222" s="5">
        <v>34.117647058823529</v>
      </c>
      <c r="F222" s="5"/>
    </row>
    <row r="223" spans="1:25" x14ac:dyDescent="0.25">
      <c r="B223" s="4">
        <v>170804130294</v>
      </c>
      <c r="C223" s="5">
        <v>36.153846153846153</v>
      </c>
      <c r="D223" s="5"/>
      <c r="E223" s="5">
        <v>23.529411764705884</v>
      </c>
      <c r="F223" s="5"/>
    </row>
    <row r="224" spans="1:25" x14ac:dyDescent="0.25">
      <c r="B224" s="4">
        <v>170804130101</v>
      </c>
      <c r="C224" s="5">
        <v>15.384615384615385</v>
      </c>
      <c r="D224" s="5"/>
      <c r="E224" s="5">
        <v>24.705882352941178</v>
      </c>
      <c r="F224" s="5"/>
    </row>
    <row r="225" spans="2:6" x14ac:dyDescent="0.25">
      <c r="B225" s="4">
        <v>170804130295</v>
      </c>
      <c r="C225" s="5">
        <v>40</v>
      </c>
      <c r="D225" s="5"/>
      <c r="E225" s="5">
        <v>30.588235294117649</v>
      </c>
      <c r="F225" s="5"/>
    </row>
    <row r="226" spans="2:6" x14ac:dyDescent="0.25">
      <c r="B226" s="4">
        <v>170804130296</v>
      </c>
      <c r="C226" s="5">
        <v>32.307692307692307</v>
      </c>
      <c r="D226" s="5"/>
      <c r="E226" s="5">
        <v>29.411764705882351</v>
      </c>
      <c r="F226" s="5"/>
    </row>
    <row r="227" spans="2:6" x14ac:dyDescent="0.25">
      <c r="B227" s="4">
        <v>170804130109</v>
      </c>
      <c r="C227" s="5">
        <v>25.384615384615383</v>
      </c>
      <c r="D227" s="5"/>
      <c r="E227" s="5">
        <v>15.294117647058824</v>
      </c>
      <c r="F227" s="5"/>
    </row>
    <row r="228" spans="2:6" x14ac:dyDescent="0.25">
      <c r="B228" s="4">
        <v>170804130297</v>
      </c>
      <c r="C228" s="5">
        <v>40</v>
      </c>
      <c r="D228" s="5"/>
      <c r="E228" s="5">
        <v>36.470588235294116</v>
      </c>
      <c r="F228" s="5"/>
    </row>
    <row r="229" spans="2:6" x14ac:dyDescent="0.25">
      <c r="B229" s="4">
        <v>170804130298</v>
      </c>
      <c r="C229" s="5">
        <v>30.76923076923077</v>
      </c>
      <c r="D229" s="5"/>
      <c r="E229" s="5">
        <v>26.470588235294116</v>
      </c>
      <c r="F229" s="5"/>
    </row>
    <row r="230" spans="2:6" x14ac:dyDescent="0.25">
      <c r="B230" s="4">
        <v>170804130299</v>
      </c>
      <c r="C230" s="5">
        <v>37.692307692307693</v>
      </c>
      <c r="D230" s="5"/>
      <c r="E230" s="5">
        <v>32.941176470588232</v>
      </c>
      <c r="F230" s="5"/>
    </row>
    <row r="231" spans="2:6" x14ac:dyDescent="0.25">
      <c r="B231" s="4">
        <v>170804130300</v>
      </c>
      <c r="C231" s="5">
        <v>40.769230769230766</v>
      </c>
      <c r="D231" s="5"/>
      <c r="E231" s="5">
        <v>35.294117647058826</v>
      </c>
      <c r="F231" s="5"/>
    </row>
    <row r="232" spans="2:6" x14ac:dyDescent="0.25">
      <c r="B232" s="4">
        <v>170804130301</v>
      </c>
      <c r="C232" s="5">
        <v>20</v>
      </c>
      <c r="D232" s="5"/>
      <c r="E232" s="5">
        <v>30</v>
      </c>
      <c r="F232" s="5"/>
    </row>
    <row r="233" spans="2:6" x14ac:dyDescent="0.25">
      <c r="B233" s="4">
        <v>170804130302</v>
      </c>
      <c r="C233" s="5">
        <v>36.153846153846153</v>
      </c>
      <c r="D233" s="5"/>
      <c r="E233" s="5">
        <v>37.647058823529413</v>
      </c>
      <c r="F233" s="5"/>
    </row>
    <row r="234" spans="2:6" x14ac:dyDescent="0.25">
      <c r="B234" s="4">
        <v>170804130303</v>
      </c>
      <c r="C234" s="5">
        <v>37.692307692307693</v>
      </c>
      <c r="D234" s="5"/>
      <c r="E234" s="5">
        <v>30</v>
      </c>
      <c r="F234" s="5"/>
    </row>
    <row r="235" spans="2:6" x14ac:dyDescent="0.25">
      <c r="B235" s="4">
        <v>170804130304</v>
      </c>
      <c r="C235" s="5">
        <v>41.53846153846154</v>
      </c>
      <c r="D235" s="5"/>
      <c r="E235" s="5">
        <v>32.352941176470587</v>
      </c>
      <c r="F235" s="5"/>
    </row>
    <row r="236" spans="2:6" x14ac:dyDescent="0.25">
      <c r="B236" s="4">
        <v>170804130306</v>
      </c>
      <c r="C236" s="5">
        <v>44.615384615384613</v>
      </c>
      <c r="D236" s="5"/>
      <c r="E236" s="5">
        <v>37.058823529411768</v>
      </c>
      <c r="F236" s="5"/>
    </row>
    <row r="237" spans="2:6" x14ac:dyDescent="0.25">
      <c r="B237" s="4">
        <v>170804130307</v>
      </c>
      <c r="C237" s="5">
        <v>45.384615384615387</v>
      </c>
      <c r="D237" s="5"/>
      <c r="E237" s="5">
        <v>37.647058823529413</v>
      </c>
      <c r="F237" s="5"/>
    </row>
    <row r="238" spans="2:6" x14ac:dyDescent="0.25">
      <c r="B238" s="4">
        <v>170804130308</v>
      </c>
      <c r="C238" s="5">
        <v>39.230769230769234</v>
      </c>
      <c r="D238" s="5"/>
      <c r="E238" s="5">
        <v>33.529411764705884</v>
      </c>
      <c r="F238" s="5"/>
    </row>
    <row r="239" spans="2:6" x14ac:dyDescent="0.25">
      <c r="B239" s="4">
        <v>170804130309</v>
      </c>
      <c r="C239" s="5">
        <v>34.615384615384613</v>
      </c>
      <c r="D239" s="5"/>
      <c r="E239" s="5">
        <v>30</v>
      </c>
      <c r="F239" s="5"/>
    </row>
    <row r="240" spans="2:6" x14ac:dyDescent="0.25">
      <c r="B240" s="4">
        <v>170804130310</v>
      </c>
      <c r="C240" s="5">
        <v>41.53846153846154</v>
      </c>
      <c r="D240" s="5"/>
      <c r="E240" s="5">
        <v>34.705882352941174</v>
      </c>
      <c r="F240" s="5"/>
    </row>
    <row r="241" spans="2:6" x14ac:dyDescent="0.25">
      <c r="B241" s="4">
        <v>170804130311</v>
      </c>
      <c r="C241" s="5">
        <v>41.53846153846154</v>
      </c>
      <c r="D241" s="5"/>
      <c r="E241" s="5">
        <v>32.352941176470587</v>
      </c>
      <c r="F241" s="5"/>
    </row>
    <row r="242" spans="2:6" x14ac:dyDescent="0.25">
      <c r="B242" s="4">
        <v>170804130312</v>
      </c>
      <c r="C242" s="5">
        <v>28.46153846153846</v>
      </c>
      <c r="D242" s="5"/>
      <c r="E242" s="5">
        <v>28.823529411764707</v>
      </c>
      <c r="F242" s="5"/>
    </row>
    <row r="243" spans="2:6" x14ac:dyDescent="0.25">
      <c r="B243" s="4">
        <v>170804130313</v>
      </c>
      <c r="C243" s="5">
        <v>36.92307692307692</v>
      </c>
      <c r="D243" s="5"/>
      <c r="E243" s="5">
        <v>35.882352941176471</v>
      </c>
      <c r="F243" s="5"/>
    </row>
    <row r="244" spans="2:6" x14ac:dyDescent="0.25">
      <c r="B244" s="4">
        <v>170804130314</v>
      </c>
      <c r="C244" s="5">
        <v>46.153846153846153</v>
      </c>
      <c r="D244" s="5"/>
      <c r="E244" s="5">
        <v>39.411764705882355</v>
      </c>
      <c r="F244" s="5"/>
    </row>
    <row r="245" spans="2:6" x14ac:dyDescent="0.25">
      <c r="B245" s="4">
        <v>170804130315</v>
      </c>
      <c r="C245" s="5">
        <v>32.307692307692307</v>
      </c>
      <c r="D245" s="5"/>
      <c r="E245" s="5">
        <v>27.647058823529413</v>
      </c>
      <c r="F245" s="5"/>
    </row>
    <row r="246" spans="2:6" x14ac:dyDescent="0.25">
      <c r="B246" s="4">
        <v>170804130317</v>
      </c>
      <c r="C246" s="5">
        <v>35.384615384615387</v>
      </c>
      <c r="D246" s="5"/>
      <c r="E246" s="5">
        <v>29.411764705882351</v>
      </c>
      <c r="F246" s="5"/>
    </row>
    <row r="247" spans="2:6" x14ac:dyDescent="0.25">
      <c r="B247" s="4">
        <v>170804130318</v>
      </c>
      <c r="C247" s="5">
        <v>29.23076923076923</v>
      </c>
      <c r="D247" s="5"/>
      <c r="E247" s="5">
        <v>21.764705882352942</v>
      </c>
      <c r="F247" s="5"/>
    </row>
    <row r="248" spans="2:6" x14ac:dyDescent="0.25">
      <c r="B248" s="4">
        <v>170804130319</v>
      </c>
      <c r="C248" s="5">
        <v>46.92307692307692</v>
      </c>
      <c r="D248" s="5"/>
      <c r="E248" s="5">
        <v>37.647058823529413</v>
      </c>
      <c r="F248" s="5"/>
    </row>
    <row r="249" spans="2:6" x14ac:dyDescent="0.25">
      <c r="B249" s="4">
        <v>170804130320</v>
      </c>
      <c r="C249" s="5">
        <v>37.692307692307693</v>
      </c>
      <c r="D249" s="5"/>
      <c r="E249" s="5">
        <v>32.941176470588232</v>
      </c>
      <c r="F249" s="5"/>
    </row>
    <row r="250" spans="2:6" x14ac:dyDescent="0.25">
      <c r="B250" s="4">
        <v>170804130322</v>
      </c>
      <c r="C250" s="5">
        <v>43.07692307692308</v>
      </c>
      <c r="D250" s="5"/>
      <c r="E250" s="5">
        <v>34.117647058823529</v>
      </c>
      <c r="F250" s="5"/>
    </row>
    <row r="251" spans="2:6" x14ac:dyDescent="0.25">
      <c r="B251" s="4">
        <v>170804130323</v>
      </c>
      <c r="C251" s="5">
        <v>36.92307692307692</v>
      </c>
      <c r="D251" s="5"/>
      <c r="E251" s="5">
        <v>27.058823529411764</v>
      </c>
      <c r="F251" s="5"/>
    </row>
    <row r="252" spans="2:6" x14ac:dyDescent="0.25">
      <c r="B252" s="4">
        <v>170804130324</v>
      </c>
      <c r="C252" s="5">
        <v>37.692307692307693</v>
      </c>
      <c r="D252" s="5"/>
      <c r="E252" s="5">
        <v>37.058823529411768</v>
      </c>
      <c r="F252" s="5"/>
    </row>
    <row r="253" spans="2:6" x14ac:dyDescent="0.25">
      <c r="B253" s="4">
        <v>170804130325</v>
      </c>
      <c r="C253" s="5">
        <v>25.384615384615383</v>
      </c>
      <c r="D253" s="5"/>
      <c r="E253" s="5">
        <v>31.764705882352942</v>
      </c>
      <c r="F253" s="5"/>
    </row>
    <row r="254" spans="2:6" x14ac:dyDescent="0.25">
      <c r="B254" s="4">
        <v>170804130326</v>
      </c>
      <c r="C254" s="5">
        <v>27.692307692307693</v>
      </c>
      <c r="D254" s="5"/>
      <c r="E254" s="5">
        <v>28.823529411764707</v>
      </c>
      <c r="F254" s="5"/>
    </row>
    <row r="255" spans="2:6" x14ac:dyDescent="0.25">
      <c r="B255" s="4">
        <v>170804130327</v>
      </c>
      <c r="C255" s="5">
        <v>35.384615384615387</v>
      </c>
      <c r="D255" s="5"/>
      <c r="E255" s="5">
        <v>31.764705882352942</v>
      </c>
      <c r="F255" s="5"/>
    </row>
    <row r="256" spans="2:6" x14ac:dyDescent="0.25">
      <c r="B256" s="4">
        <v>170804130328</v>
      </c>
      <c r="C256" s="5">
        <v>30.76923076923077</v>
      </c>
      <c r="D256" s="5"/>
      <c r="E256" s="5">
        <v>25.294117647058822</v>
      </c>
      <c r="F256" s="5"/>
    </row>
    <row r="257" spans="2:6" x14ac:dyDescent="0.25">
      <c r="B257" s="4">
        <v>170804130329</v>
      </c>
      <c r="C257" s="5">
        <v>36.92307692307692</v>
      </c>
      <c r="D257" s="5"/>
      <c r="E257" s="5">
        <v>30.588235294117649</v>
      </c>
      <c r="F257" s="5"/>
    </row>
    <row r="258" spans="2:6" x14ac:dyDescent="0.25">
      <c r="B258" s="4">
        <v>170804130330</v>
      </c>
      <c r="C258" s="5">
        <v>42.307692307692307</v>
      </c>
      <c r="D258" s="5"/>
      <c r="E258" s="5">
        <v>32.941176470588232</v>
      </c>
      <c r="F258" s="5"/>
    </row>
    <row r="259" spans="2:6" x14ac:dyDescent="0.25">
      <c r="B259" s="4">
        <v>170804130331</v>
      </c>
      <c r="C259" s="5">
        <v>40</v>
      </c>
      <c r="D259" s="5"/>
      <c r="E259" s="5">
        <v>39.411764705882355</v>
      </c>
      <c r="F259" s="5"/>
    </row>
    <row r="260" spans="2:6" x14ac:dyDescent="0.25">
      <c r="B260" s="4">
        <v>170804130332</v>
      </c>
      <c r="C260" s="5">
        <v>30</v>
      </c>
      <c r="D260" s="5"/>
      <c r="E260" s="5">
        <v>23.529411764705884</v>
      </c>
      <c r="F260" s="5"/>
    </row>
    <row r="261" spans="2:6" x14ac:dyDescent="0.25">
      <c r="B261" s="4">
        <v>170804130333</v>
      </c>
      <c r="C261" s="5">
        <v>32.307692307692307</v>
      </c>
      <c r="D261" s="5"/>
      <c r="E261" s="5">
        <v>27.647058823529413</v>
      </c>
      <c r="F261" s="5"/>
    </row>
    <row r="262" spans="2:6" x14ac:dyDescent="0.25">
      <c r="B262" s="4">
        <v>170804130334</v>
      </c>
      <c r="C262" s="5">
        <v>38.46153846153846</v>
      </c>
      <c r="D262" s="5"/>
      <c r="E262" s="5">
        <v>35.882352941176471</v>
      </c>
      <c r="F262" s="5"/>
    </row>
    <row r="263" spans="2:6" x14ac:dyDescent="0.25">
      <c r="B263" s="4">
        <v>170804130336</v>
      </c>
      <c r="C263" s="5">
        <v>38.46153846153846</v>
      </c>
      <c r="D263" s="5"/>
      <c r="E263" s="5">
        <v>28.823529411764707</v>
      </c>
      <c r="F263" s="5"/>
    </row>
    <row r="264" spans="2:6" x14ac:dyDescent="0.25">
      <c r="B264" s="4">
        <v>170804130337</v>
      </c>
      <c r="C264" s="5">
        <v>40.769230769230766</v>
      </c>
      <c r="D264" s="5"/>
      <c r="E264" s="5">
        <v>32.941176470588232</v>
      </c>
      <c r="F264" s="5"/>
    </row>
    <row r="265" spans="2:6" x14ac:dyDescent="0.25">
      <c r="B265" s="4">
        <v>170804130338</v>
      </c>
      <c r="C265" s="5">
        <v>34.615384615384613</v>
      </c>
      <c r="D265" s="5"/>
      <c r="E265" s="5">
        <v>30.588235294117649</v>
      </c>
      <c r="F265" s="5"/>
    </row>
    <row r="266" spans="2:6" x14ac:dyDescent="0.25">
      <c r="B266" s="4">
        <v>170804130339</v>
      </c>
      <c r="C266" s="5">
        <v>44.615384615384613</v>
      </c>
      <c r="D266" s="5"/>
      <c r="E266" s="5">
        <v>31.764705882352942</v>
      </c>
      <c r="F266" s="5"/>
    </row>
    <row r="267" spans="2:6" x14ac:dyDescent="0.25">
      <c r="B267" s="4">
        <v>170804130340</v>
      </c>
      <c r="C267" s="5">
        <v>37.692307692307693</v>
      </c>
      <c r="D267" s="5"/>
      <c r="E267" s="5">
        <v>25.882352941176471</v>
      </c>
      <c r="F267" s="5"/>
    </row>
    <row r="268" spans="2:6" x14ac:dyDescent="0.25">
      <c r="B268" s="4">
        <v>170804130341</v>
      </c>
      <c r="C268" s="5">
        <v>41.53846153846154</v>
      </c>
      <c r="D268" s="5"/>
      <c r="E268" s="5">
        <v>39.411764705882355</v>
      </c>
      <c r="F268" s="5"/>
    </row>
    <row r="269" spans="2:6" x14ac:dyDescent="0.25">
      <c r="B269" s="4">
        <v>170804130342</v>
      </c>
      <c r="C269" s="5">
        <v>37.692307692307693</v>
      </c>
      <c r="D269" s="5"/>
      <c r="E269" s="5">
        <v>27.647058823529413</v>
      </c>
      <c r="F269" s="5"/>
    </row>
    <row r="270" spans="2:6" x14ac:dyDescent="0.25">
      <c r="B270" s="4">
        <v>170804130343</v>
      </c>
      <c r="C270" s="5">
        <v>36.153846153846153</v>
      </c>
      <c r="D270" s="5"/>
      <c r="E270" s="5">
        <v>35.294117647058826</v>
      </c>
      <c r="F270" s="5"/>
    </row>
    <row r="271" spans="2:6" x14ac:dyDescent="0.25">
      <c r="B271" s="4">
        <v>170804130344</v>
      </c>
      <c r="C271" s="5">
        <v>32.307692307692307</v>
      </c>
      <c r="D271" s="5"/>
      <c r="E271" s="5">
        <v>25.882352941176471</v>
      </c>
      <c r="F271" s="5"/>
    </row>
    <row r="272" spans="2:6" x14ac:dyDescent="0.25">
      <c r="B272" s="4">
        <v>170804130346</v>
      </c>
      <c r="C272" s="5">
        <v>40.769230769230766</v>
      </c>
      <c r="D272" s="5"/>
      <c r="E272" s="5">
        <v>32.941176470588232</v>
      </c>
      <c r="F272" s="5"/>
    </row>
    <row r="273" spans="2:6" x14ac:dyDescent="0.25">
      <c r="B273" s="4">
        <v>170804130347</v>
      </c>
      <c r="C273" s="5">
        <v>33.846153846153847</v>
      </c>
      <c r="D273" s="5"/>
      <c r="E273" s="5">
        <v>28.235294117647058</v>
      </c>
      <c r="F273" s="5"/>
    </row>
    <row r="274" spans="2:6" x14ac:dyDescent="0.25">
      <c r="B274" s="4">
        <v>170804130348</v>
      </c>
      <c r="C274" s="5">
        <v>34.615384615384613</v>
      </c>
      <c r="D274" s="5"/>
      <c r="E274" s="5">
        <v>25.882352941176471</v>
      </c>
      <c r="F274" s="5"/>
    </row>
    <row r="275" spans="2:6" x14ac:dyDescent="0.25">
      <c r="B275" s="4">
        <v>170804130349</v>
      </c>
      <c r="C275" s="5">
        <v>46.153846153846153</v>
      </c>
      <c r="D275" s="5"/>
      <c r="E275" s="5">
        <v>42.352941176470587</v>
      </c>
      <c r="F275" s="5"/>
    </row>
    <row r="276" spans="2:6" x14ac:dyDescent="0.25">
      <c r="B276" s="4">
        <v>170804130350</v>
      </c>
      <c r="C276" s="5">
        <v>36.92307692307692</v>
      </c>
      <c r="D276" s="5"/>
      <c r="E276" s="5">
        <v>39.411764705882355</v>
      </c>
      <c r="F276" s="5"/>
    </row>
    <row r="277" spans="2:6" x14ac:dyDescent="0.25">
      <c r="B277" s="4">
        <v>170804130351</v>
      </c>
      <c r="C277" s="5">
        <v>40</v>
      </c>
      <c r="D277" s="5"/>
      <c r="E277" s="5">
        <v>33.529411764705884</v>
      </c>
      <c r="F277" s="5"/>
    </row>
    <row r="278" spans="2:6" x14ac:dyDescent="0.25">
      <c r="B278" s="4">
        <v>170804130353</v>
      </c>
      <c r="C278" s="5">
        <v>34.615384615384613</v>
      </c>
      <c r="D278" s="5"/>
      <c r="E278" s="5">
        <v>28.823529411764707</v>
      </c>
      <c r="F278" s="5"/>
    </row>
    <row r="279" spans="2:6" x14ac:dyDescent="0.25">
      <c r="B279" s="4">
        <v>170804130354</v>
      </c>
      <c r="C279" s="5">
        <v>31.53846153846154</v>
      </c>
      <c r="D279" s="5"/>
      <c r="E279" s="5">
        <v>27.058823529411764</v>
      </c>
      <c r="F279" s="5"/>
    </row>
    <row r="280" spans="2:6" x14ac:dyDescent="0.25">
      <c r="B280" s="4">
        <v>170804130356</v>
      </c>
      <c r="C280" s="5">
        <v>38.46153846153846</v>
      </c>
      <c r="D280" s="5"/>
      <c r="E280" s="5">
        <v>35.882352941176471</v>
      </c>
      <c r="F280" s="5"/>
    </row>
    <row r="281" spans="2:6" x14ac:dyDescent="0.25">
      <c r="B281" s="4">
        <v>170804130357</v>
      </c>
      <c r="C281" s="5">
        <v>38.46153846153846</v>
      </c>
      <c r="D281" s="5"/>
      <c r="E281" s="5">
        <v>24.705882352941178</v>
      </c>
      <c r="F281" s="5"/>
    </row>
    <row r="282" spans="2:6" x14ac:dyDescent="0.25">
      <c r="B282" s="4">
        <v>170804130358</v>
      </c>
      <c r="C282" s="5">
        <v>33.846153846153847</v>
      </c>
      <c r="D282" s="5"/>
      <c r="E282" s="5">
        <v>28.235294117647058</v>
      </c>
      <c r="F282" s="5"/>
    </row>
    <row r="283" spans="2:6" x14ac:dyDescent="0.25">
      <c r="B283" s="4">
        <v>170804130359</v>
      </c>
      <c r="C283" s="5">
        <v>34.615384615384613</v>
      </c>
      <c r="D283" s="5"/>
      <c r="E283" s="5">
        <v>28.235294117647058</v>
      </c>
      <c r="F283" s="5"/>
    </row>
    <row r="284" spans="2:6" x14ac:dyDescent="0.25">
      <c r="B284" s="4">
        <v>170804130360</v>
      </c>
      <c r="C284" s="5">
        <v>38.46153846153846</v>
      </c>
      <c r="D284" s="5"/>
      <c r="E284" s="5">
        <v>37.058823529411768</v>
      </c>
      <c r="F284" s="5"/>
    </row>
    <row r="285" spans="2:6" x14ac:dyDescent="0.25">
      <c r="B285" s="4">
        <v>170804130361</v>
      </c>
      <c r="C285" s="5">
        <v>34.615384615384613</v>
      </c>
      <c r="D285" s="5"/>
      <c r="E285" s="5">
        <v>28.235294117647058</v>
      </c>
      <c r="F285" s="5"/>
    </row>
    <row r="286" spans="2:6" x14ac:dyDescent="0.25">
      <c r="B286" s="4">
        <v>170804130362</v>
      </c>
      <c r="C286" s="5">
        <v>40.769230769230766</v>
      </c>
      <c r="D286" s="5"/>
      <c r="E286" s="5">
        <v>38.235294117647058</v>
      </c>
      <c r="F286" s="5"/>
    </row>
    <row r="287" spans="2:6" x14ac:dyDescent="0.25">
      <c r="B287" s="4">
        <v>170804130363</v>
      </c>
      <c r="C287" s="5">
        <v>40</v>
      </c>
      <c r="D287" s="5"/>
      <c r="E287" s="5">
        <v>31.764705882352942</v>
      </c>
      <c r="F287" s="5"/>
    </row>
    <row r="288" spans="2:6" x14ac:dyDescent="0.25">
      <c r="B288" s="4">
        <v>170804130364</v>
      </c>
      <c r="C288" s="5">
        <v>40</v>
      </c>
      <c r="D288" s="5"/>
      <c r="E288" s="5">
        <v>30</v>
      </c>
      <c r="F288" s="5"/>
    </row>
    <row r="289" spans="2:6" x14ac:dyDescent="0.25">
      <c r="B289" s="4">
        <v>170804130365</v>
      </c>
      <c r="C289" s="5">
        <v>43.07692307692308</v>
      </c>
      <c r="D289" s="5"/>
      <c r="E289" s="5">
        <v>31.764705882352942</v>
      </c>
      <c r="F289" s="5"/>
    </row>
    <row r="290" spans="2:6" x14ac:dyDescent="0.25">
      <c r="B290" s="4"/>
      <c r="C290" s="5"/>
      <c r="D290" s="5"/>
      <c r="E290" s="5"/>
      <c r="F290" s="5"/>
    </row>
    <row r="291" spans="2:6" x14ac:dyDescent="0.25">
      <c r="B291" s="4"/>
      <c r="C291" s="5"/>
      <c r="D291" s="5"/>
      <c r="E291" s="5"/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2">
    <mergeCell ref="G14:J14"/>
    <mergeCell ref="A1:F1"/>
    <mergeCell ref="A2:F2"/>
    <mergeCell ref="O2:W6"/>
    <mergeCell ref="A3:F3"/>
    <mergeCell ref="A4:F4"/>
    <mergeCell ref="A5:F5"/>
    <mergeCell ref="G9:J9"/>
    <mergeCell ref="G10:J10"/>
    <mergeCell ref="G11:J11"/>
    <mergeCell ref="G12:J12"/>
    <mergeCell ref="G13:J1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79487-DAD7-4127-950C-FD066D507B8D}">
  <dimension ref="A1:Y323"/>
  <sheetViews>
    <sheetView zoomScale="70" zoomScaleNormal="70" workbookViewId="0">
      <selection activeCell="A5" sqref="A5:F5"/>
    </sheetView>
  </sheetViews>
  <sheetFormatPr defaultRowHeight="15" x14ac:dyDescent="0.25"/>
  <cols>
    <col min="2" max="2" width="17.7109375" customWidth="1"/>
    <col min="3" max="3" width="13.140625" customWidth="1"/>
    <col min="6" max="6" width="14.7109375" customWidth="1"/>
    <col min="7" max="7" width="43.5703125" customWidth="1"/>
    <col min="258" max="258" width="17.7109375" customWidth="1"/>
    <col min="259" max="259" width="13.140625" customWidth="1"/>
    <col min="262" max="262" width="14.7109375" customWidth="1"/>
    <col min="263" max="263" width="43.5703125" customWidth="1"/>
    <col min="514" max="514" width="17.7109375" customWidth="1"/>
    <col min="515" max="515" width="13.140625" customWidth="1"/>
    <col min="518" max="518" width="14.7109375" customWidth="1"/>
    <col min="519" max="519" width="43.5703125" customWidth="1"/>
    <col min="770" max="770" width="17.7109375" customWidth="1"/>
    <col min="771" max="771" width="13.140625" customWidth="1"/>
    <col min="774" max="774" width="14.7109375" customWidth="1"/>
    <col min="775" max="775" width="43.5703125" customWidth="1"/>
    <col min="1026" max="1026" width="17.7109375" customWidth="1"/>
    <col min="1027" max="1027" width="13.140625" customWidth="1"/>
    <col min="1030" max="1030" width="14.7109375" customWidth="1"/>
    <col min="1031" max="1031" width="43.5703125" customWidth="1"/>
    <col min="1282" max="1282" width="17.7109375" customWidth="1"/>
    <col min="1283" max="1283" width="13.140625" customWidth="1"/>
    <col min="1286" max="1286" width="14.7109375" customWidth="1"/>
    <col min="1287" max="1287" width="43.5703125" customWidth="1"/>
    <col min="1538" max="1538" width="17.7109375" customWidth="1"/>
    <col min="1539" max="1539" width="13.140625" customWidth="1"/>
    <col min="1542" max="1542" width="14.7109375" customWidth="1"/>
    <col min="1543" max="1543" width="43.5703125" customWidth="1"/>
    <col min="1794" max="1794" width="17.7109375" customWidth="1"/>
    <col min="1795" max="1795" width="13.140625" customWidth="1"/>
    <col min="1798" max="1798" width="14.7109375" customWidth="1"/>
    <col min="1799" max="1799" width="43.5703125" customWidth="1"/>
    <col min="2050" max="2050" width="17.7109375" customWidth="1"/>
    <col min="2051" max="2051" width="13.140625" customWidth="1"/>
    <col min="2054" max="2054" width="14.7109375" customWidth="1"/>
    <col min="2055" max="2055" width="43.5703125" customWidth="1"/>
    <col min="2306" max="2306" width="17.7109375" customWidth="1"/>
    <col min="2307" max="2307" width="13.140625" customWidth="1"/>
    <col min="2310" max="2310" width="14.7109375" customWidth="1"/>
    <col min="2311" max="2311" width="43.5703125" customWidth="1"/>
    <col min="2562" max="2562" width="17.7109375" customWidth="1"/>
    <col min="2563" max="2563" width="13.140625" customWidth="1"/>
    <col min="2566" max="2566" width="14.7109375" customWidth="1"/>
    <col min="2567" max="2567" width="43.5703125" customWidth="1"/>
    <col min="2818" max="2818" width="17.7109375" customWidth="1"/>
    <col min="2819" max="2819" width="13.140625" customWidth="1"/>
    <col min="2822" max="2822" width="14.7109375" customWidth="1"/>
    <col min="2823" max="2823" width="43.5703125" customWidth="1"/>
    <col min="3074" max="3074" width="17.7109375" customWidth="1"/>
    <col min="3075" max="3075" width="13.140625" customWidth="1"/>
    <col min="3078" max="3078" width="14.7109375" customWidth="1"/>
    <col min="3079" max="3079" width="43.5703125" customWidth="1"/>
    <col min="3330" max="3330" width="17.7109375" customWidth="1"/>
    <col min="3331" max="3331" width="13.140625" customWidth="1"/>
    <col min="3334" max="3334" width="14.7109375" customWidth="1"/>
    <col min="3335" max="3335" width="43.5703125" customWidth="1"/>
    <col min="3586" max="3586" width="17.7109375" customWidth="1"/>
    <col min="3587" max="3587" width="13.140625" customWidth="1"/>
    <col min="3590" max="3590" width="14.7109375" customWidth="1"/>
    <col min="3591" max="3591" width="43.5703125" customWidth="1"/>
    <col min="3842" max="3842" width="17.7109375" customWidth="1"/>
    <col min="3843" max="3843" width="13.140625" customWidth="1"/>
    <col min="3846" max="3846" width="14.7109375" customWidth="1"/>
    <col min="3847" max="3847" width="43.5703125" customWidth="1"/>
    <col min="4098" max="4098" width="17.7109375" customWidth="1"/>
    <col min="4099" max="4099" width="13.140625" customWidth="1"/>
    <col min="4102" max="4102" width="14.7109375" customWidth="1"/>
    <col min="4103" max="4103" width="43.5703125" customWidth="1"/>
    <col min="4354" max="4354" width="17.7109375" customWidth="1"/>
    <col min="4355" max="4355" width="13.140625" customWidth="1"/>
    <col min="4358" max="4358" width="14.7109375" customWidth="1"/>
    <col min="4359" max="4359" width="43.5703125" customWidth="1"/>
    <col min="4610" max="4610" width="17.7109375" customWidth="1"/>
    <col min="4611" max="4611" width="13.140625" customWidth="1"/>
    <col min="4614" max="4614" width="14.7109375" customWidth="1"/>
    <col min="4615" max="4615" width="43.5703125" customWidth="1"/>
    <col min="4866" max="4866" width="17.7109375" customWidth="1"/>
    <col min="4867" max="4867" width="13.140625" customWidth="1"/>
    <col min="4870" max="4870" width="14.7109375" customWidth="1"/>
    <col min="4871" max="4871" width="43.5703125" customWidth="1"/>
    <col min="5122" max="5122" width="17.7109375" customWidth="1"/>
    <col min="5123" max="5123" width="13.140625" customWidth="1"/>
    <col min="5126" max="5126" width="14.7109375" customWidth="1"/>
    <col min="5127" max="5127" width="43.5703125" customWidth="1"/>
    <col min="5378" max="5378" width="17.7109375" customWidth="1"/>
    <col min="5379" max="5379" width="13.140625" customWidth="1"/>
    <col min="5382" max="5382" width="14.7109375" customWidth="1"/>
    <col min="5383" max="5383" width="43.5703125" customWidth="1"/>
    <col min="5634" max="5634" width="17.7109375" customWidth="1"/>
    <col min="5635" max="5635" width="13.140625" customWidth="1"/>
    <col min="5638" max="5638" width="14.7109375" customWidth="1"/>
    <col min="5639" max="5639" width="43.5703125" customWidth="1"/>
    <col min="5890" max="5890" width="17.7109375" customWidth="1"/>
    <col min="5891" max="5891" width="13.140625" customWidth="1"/>
    <col min="5894" max="5894" width="14.7109375" customWidth="1"/>
    <col min="5895" max="5895" width="43.5703125" customWidth="1"/>
    <col min="6146" max="6146" width="17.7109375" customWidth="1"/>
    <col min="6147" max="6147" width="13.140625" customWidth="1"/>
    <col min="6150" max="6150" width="14.7109375" customWidth="1"/>
    <col min="6151" max="6151" width="43.5703125" customWidth="1"/>
    <col min="6402" max="6402" width="17.7109375" customWidth="1"/>
    <col min="6403" max="6403" width="13.140625" customWidth="1"/>
    <col min="6406" max="6406" width="14.7109375" customWidth="1"/>
    <col min="6407" max="6407" width="43.5703125" customWidth="1"/>
    <col min="6658" max="6658" width="17.7109375" customWidth="1"/>
    <col min="6659" max="6659" width="13.140625" customWidth="1"/>
    <col min="6662" max="6662" width="14.7109375" customWidth="1"/>
    <col min="6663" max="6663" width="43.5703125" customWidth="1"/>
    <col min="6914" max="6914" width="17.7109375" customWidth="1"/>
    <col min="6915" max="6915" width="13.140625" customWidth="1"/>
    <col min="6918" max="6918" width="14.7109375" customWidth="1"/>
    <col min="6919" max="6919" width="43.5703125" customWidth="1"/>
    <col min="7170" max="7170" width="17.7109375" customWidth="1"/>
    <col min="7171" max="7171" width="13.140625" customWidth="1"/>
    <col min="7174" max="7174" width="14.7109375" customWidth="1"/>
    <col min="7175" max="7175" width="43.5703125" customWidth="1"/>
    <col min="7426" max="7426" width="17.7109375" customWidth="1"/>
    <col min="7427" max="7427" width="13.140625" customWidth="1"/>
    <col min="7430" max="7430" width="14.7109375" customWidth="1"/>
    <col min="7431" max="7431" width="43.5703125" customWidth="1"/>
    <col min="7682" max="7682" width="17.7109375" customWidth="1"/>
    <col min="7683" max="7683" width="13.140625" customWidth="1"/>
    <col min="7686" max="7686" width="14.7109375" customWidth="1"/>
    <col min="7687" max="7687" width="43.5703125" customWidth="1"/>
    <col min="7938" max="7938" width="17.7109375" customWidth="1"/>
    <col min="7939" max="7939" width="13.140625" customWidth="1"/>
    <col min="7942" max="7942" width="14.7109375" customWidth="1"/>
    <col min="7943" max="7943" width="43.5703125" customWidth="1"/>
    <col min="8194" max="8194" width="17.7109375" customWidth="1"/>
    <col min="8195" max="8195" width="13.140625" customWidth="1"/>
    <col min="8198" max="8198" width="14.7109375" customWidth="1"/>
    <col min="8199" max="8199" width="43.5703125" customWidth="1"/>
    <col min="8450" max="8450" width="17.7109375" customWidth="1"/>
    <col min="8451" max="8451" width="13.140625" customWidth="1"/>
    <col min="8454" max="8454" width="14.7109375" customWidth="1"/>
    <col min="8455" max="8455" width="43.5703125" customWidth="1"/>
    <col min="8706" max="8706" width="17.7109375" customWidth="1"/>
    <col min="8707" max="8707" width="13.140625" customWidth="1"/>
    <col min="8710" max="8710" width="14.7109375" customWidth="1"/>
    <col min="8711" max="8711" width="43.5703125" customWidth="1"/>
    <col min="8962" max="8962" width="17.7109375" customWidth="1"/>
    <col min="8963" max="8963" width="13.140625" customWidth="1"/>
    <col min="8966" max="8966" width="14.7109375" customWidth="1"/>
    <col min="8967" max="8967" width="43.5703125" customWidth="1"/>
    <col min="9218" max="9218" width="17.7109375" customWidth="1"/>
    <col min="9219" max="9219" width="13.140625" customWidth="1"/>
    <col min="9222" max="9222" width="14.7109375" customWidth="1"/>
    <col min="9223" max="9223" width="43.5703125" customWidth="1"/>
    <col min="9474" max="9474" width="17.7109375" customWidth="1"/>
    <col min="9475" max="9475" width="13.140625" customWidth="1"/>
    <col min="9478" max="9478" width="14.7109375" customWidth="1"/>
    <col min="9479" max="9479" width="43.5703125" customWidth="1"/>
    <col min="9730" max="9730" width="17.7109375" customWidth="1"/>
    <col min="9731" max="9731" width="13.140625" customWidth="1"/>
    <col min="9734" max="9734" width="14.7109375" customWidth="1"/>
    <col min="9735" max="9735" width="43.5703125" customWidth="1"/>
    <col min="9986" max="9986" width="17.7109375" customWidth="1"/>
    <col min="9987" max="9987" width="13.140625" customWidth="1"/>
    <col min="9990" max="9990" width="14.7109375" customWidth="1"/>
    <col min="9991" max="9991" width="43.5703125" customWidth="1"/>
    <col min="10242" max="10242" width="17.7109375" customWidth="1"/>
    <col min="10243" max="10243" width="13.140625" customWidth="1"/>
    <col min="10246" max="10246" width="14.7109375" customWidth="1"/>
    <col min="10247" max="10247" width="43.5703125" customWidth="1"/>
    <col min="10498" max="10498" width="17.7109375" customWidth="1"/>
    <col min="10499" max="10499" width="13.140625" customWidth="1"/>
    <col min="10502" max="10502" width="14.7109375" customWidth="1"/>
    <col min="10503" max="10503" width="43.5703125" customWidth="1"/>
    <col min="10754" max="10754" width="17.7109375" customWidth="1"/>
    <col min="10755" max="10755" width="13.140625" customWidth="1"/>
    <col min="10758" max="10758" width="14.7109375" customWidth="1"/>
    <col min="10759" max="10759" width="43.5703125" customWidth="1"/>
    <col min="11010" max="11010" width="17.7109375" customWidth="1"/>
    <col min="11011" max="11011" width="13.140625" customWidth="1"/>
    <col min="11014" max="11014" width="14.7109375" customWidth="1"/>
    <col min="11015" max="11015" width="43.5703125" customWidth="1"/>
    <col min="11266" max="11266" width="17.7109375" customWidth="1"/>
    <col min="11267" max="11267" width="13.140625" customWidth="1"/>
    <col min="11270" max="11270" width="14.7109375" customWidth="1"/>
    <col min="11271" max="11271" width="43.5703125" customWidth="1"/>
    <col min="11522" max="11522" width="17.7109375" customWidth="1"/>
    <col min="11523" max="11523" width="13.140625" customWidth="1"/>
    <col min="11526" max="11526" width="14.7109375" customWidth="1"/>
    <col min="11527" max="11527" width="43.5703125" customWidth="1"/>
    <col min="11778" max="11778" width="17.7109375" customWidth="1"/>
    <col min="11779" max="11779" width="13.140625" customWidth="1"/>
    <col min="11782" max="11782" width="14.7109375" customWidth="1"/>
    <col min="11783" max="11783" width="43.5703125" customWidth="1"/>
    <col min="12034" max="12034" width="17.7109375" customWidth="1"/>
    <col min="12035" max="12035" width="13.140625" customWidth="1"/>
    <col min="12038" max="12038" width="14.7109375" customWidth="1"/>
    <col min="12039" max="12039" width="43.5703125" customWidth="1"/>
    <col min="12290" max="12290" width="17.7109375" customWidth="1"/>
    <col min="12291" max="12291" width="13.140625" customWidth="1"/>
    <col min="12294" max="12294" width="14.7109375" customWidth="1"/>
    <col min="12295" max="12295" width="43.5703125" customWidth="1"/>
    <col min="12546" max="12546" width="17.7109375" customWidth="1"/>
    <col min="12547" max="12547" width="13.140625" customWidth="1"/>
    <col min="12550" max="12550" width="14.7109375" customWidth="1"/>
    <col min="12551" max="12551" width="43.5703125" customWidth="1"/>
    <col min="12802" max="12802" width="17.7109375" customWidth="1"/>
    <col min="12803" max="12803" width="13.140625" customWidth="1"/>
    <col min="12806" max="12806" width="14.7109375" customWidth="1"/>
    <col min="12807" max="12807" width="43.5703125" customWidth="1"/>
    <col min="13058" max="13058" width="17.7109375" customWidth="1"/>
    <col min="13059" max="13059" width="13.140625" customWidth="1"/>
    <col min="13062" max="13062" width="14.7109375" customWidth="1"/>
    <col min="13063" max="13063" width="43.5703125" customWidth="1"/>
    <col min="13314" max="13314" width="17.7109375" customWidth="1"/>
    <col min="13315" max="13315" width="13.140625" customWidth="1"/>
    <col min="13318" max="13318" width="14.7109375" customWidth="1"/>
    <col min="13319" max="13319" width="43.5703125" customWidth="1"/>
    <col min="13570" max="13570" width="17.7109375" customWidth="1"/>
    <col min="13571" max="13571" width="13.140625" customWidth="1"/>
    <col min="13574" max="13574" width="14.7109375" customWidth="1"/>
    <col min="13575" max="13575" width="43.5703125" customWidth="1"/>
    <col min="13826" max="13826" width="17.7109375" customWidth="1"/>
    <col min="13827" max="13827" width="13.140625" customWidth="1"/>
    <col min="13830" max="13830" width="14.7109375" customWidth="1"/>
    <col min="13831" max="13831" width="43.5703125" customWidth="1"/>
    <col min="14082" max="14082" width="17.7109375" customWidth="1"/>
    <col min="14083" max="14083" width="13.140625" customWidth="1"/>
    <col min="14086" max="14086" width="14.7109375" customWidth="1"/>
    <col min="14087" max="14087" width="43.5703125" customWidth="1"/>
    <col min="14338" max="14338" width="17.7109375" customWidth="1"/>
    <col min="14339" max="14339" width="13.140625" customWidth="1"/>
    <col min="14342" max="14342" width="14.7109375" customWidth="1"/>
    <col min="14343" max="14343" width="43.5703125" customWidth="1"/>
    <col min="14594" max="14594" width="17.7109375" customWidth="1"/>
    <col min="14595" max="14595" width="13.140625" customWidth="1"/>
    <col min="14598" max="14598" width="14.7109375" customWidth="1"/>
    <col min="14599" max="14599" width="43.5703125" customWidth="1"/>
    <col min="14850" max="14850" width="17.7109375" customWidth="1"/>
    <col min="14851" max="14851" width="13.140625" customWidth="1"/>
    <col min="14854" max="14854" width="14.7109375" customWidth="1"/>
    <col min="14855" max="14855" width="43.5703125" customWidth="1"/>
    <col min="15106" max="15106" width="17.7109375" customWidth="1"/>
    <col min="15107" max="15107" width="13.140625" customWidth="1"/>
    <col min="15110" max="15110" width="14.7109375" customWidth="1"/>
    <col min="15111" max="15111" width="43.5703125" customWidth="1"/>
    <col min="15362" max="15362" width="17.7109375" customWidth="1"/>
    <col min="15363" max="15363" width="13.140625" customWidth="1"/>
    <col min="15366" max="15366" width="14.7109375" customWidth="1"/>
    <col min="15367" max="15367" width="43.5703125" customWidth="1"/>
    <col min="15618" max="15618" width="17.7109375" customWidth="1"/>
    <col min="15619" max="15619" width="13.140625" customWidth="1"/>
    <col min="15622" max="15622" width="14.7109375" customWidth="1"/>
    <col min="15623" max="15623" width="43.5703125" customWidth="1"/>
    <col min="15874" max="15874" width="17.7109375" customWidth="1"/>
    <col min="15875" max="15875" width="13.140625" customWidth="1"/>
    <col min="15878" max="15878" width="14.7109375" customWidth="1"/>
    <col min="15879" max="15879" width="43.5703125" customWidth="1"/>
    <col min="16130" max="16130" width="17.7109375" customWidth="1"/>
    <col min="16131" max="16131" width="13.140625" customWidth="1"/>
    <col min="16134" max="16134" width="14.7109375" customWidth="1"/>
    <col min="16135" max="16135" width="43.5703125" customWidth="1"/>
  </cols>
  <sheetData>
    <row r="1" spans="1:25" x14ac:dyDescent="0.25">
      <c r="A1" s="166" t="s">
        <v>52</v>
      </c>
      <c r="B1" s="167"/>
      <c r="C1" s="167"/>
      <c r="D1" s="167"/>
      <c r="E1" s="167"/>
      <c r="F1" s="168"/>
      <c r="G1" s="26" t="s">
        <v>50</v>
      </c>
      <c r="H1" s="17"/>
      <c r="I1" s="1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5" x14ac:dyDescent="0.25">
      <c r="A2" s="166" t="s">
        <v>51</v>
      </c>
      <c r="B2" s="167"/>
      <c r="C2" s="167"/>
      <c r="D2" s="167"/>
      <c r="E2" s="167"/>
      <c r="F2" s="168"/>
      <c r="G2" s="26" t="s">
        <v>48</v>
      </c>
      <c r="H2" s="17"/>
      <c r="I2" s="44" t="s">
        <v>47</v>
      </c>
      <c r="J2" s="1"/>
      <c r="K2" s="43" t="s">
        <v>46</v>
      </c>
      <c r="L2" s="43" t="s">
        <v>45</v>
      </c>
      <c r="M2" s="1"/>
      <c r="N2" s="43" t="s">
        <v>44</v>
      </c>
      <c r="O2" s="197" t="s">
        <v>43</v>
      </c>
      <c r="P2" s="198"/>
      <c r="Q2" s="198"/>
      <c r="R2" s="198"/>
      <c r="S2" s="198"/>
      <c r="T2" s="198"/>
      <c r="U2" s="198"/>
      <c r="V2" s="198"/>
      <c r="W2" s="199"/>
      <c r="X2" s="1"/>
      <c r="Y2" s="1"/>
    </row>
    <row r="3" spans="1:25" ht="21" x14ac:dyDescent="0.25">
      <c r="A3" s="166" t="s">
        <v>75</v>
      </c>
      <c r="B3" s="167"/>
      <c r="C3" s="167"/>
      <c r="D3" s="167"/>
      <c r="E3" s="167"/>
      <c r="F3" s="168"/>
      <c r="G3" s="26" t="s">
        <v>41</v>
      </c>
      <c r="H3" s="17"/>
      <c r="I3" s="15"/>
      <c r="J3" s="1"/>
      <c r="K3" s="42" t="s">
        <v>40</v>
      </c>
      <c r="L3" s="42">
        <v>3</v>
      </c>
      <c r="M3" s="1"/>
      <c r="N3" s="41">
        <v>3</v>
      </c>
      <c r="O3" s="200"/>
      <c r="P3" s="201"/>
      <c r="Q3" s="201"/>
      <c r="R3" s="201"/>
      <c r="S3" s="201"/>
      <c r="T3" s="201"/>
      <c r="U3" s="201"/>
      <c r="V3" s="201"/>
      <c r="W3" s="202"/>
      <c r="X3" s="46"/>
      <c r="Y3" s="46"/>
    </row>
    <row r="4" spans="1:25" ht="21" x14ac:dyDescent="0.25">
      <c r="A4" s="166" t="s">
        <v>76</v>
      </c>
      <c r="B4" s="167"/>
      <c r="C4" s="167"/>
      <c r="D4" s="167"/>
      <c r="E4" s="167"/>
      <c r="F4" s="168"/>
      <c r="G4" s="26" t="s">
        <v>38</v>
      </c>
      <c r="H4" s="3">
        <v>90</v>
      </c>
      <c r="I4" s="15"/>
      <c r="J4" s="1"/>
      <c r="K4" s="39" t="s">
        <v>37</v>
      </c>
      <c r="L4" s="39">
        <v>2</v>
      </c>
      <c r="M4" s="1"/>
      <c r="N4" s="38">
        <v>2</v>
      </c>
      <c r="O4" s="200"/>
      <c r="P4" s="201"/>
      <c r="Q4" s="201"/>
      <c r="R4" s="201"/>
      <c r="S4" s="201"/>
      <c r="T4" s="201"/>
      <c r="U4" s="201"/>
      <c r="V4" s="201"/>
      <c r="W4" s="202"/>
      <c r="X4" s="46"/>
      <c r="Y4" s="46"/>
    </row>
    <row r="5" spans="1:25" ht="21" x14ac:dyDescent="0.25">
      <c r="A5" s="166" t="s">
        <v>101</v>
      </c>
      <c r="B5" s="167"/>
      <c r="C5" s="167"/>
      <c r="D5" s="167"/>
      <c r="E5" s="167"/>
      <c r="F5" s="168"/>
      <c r="G5" s="26" t="s">
        <v>32</v>
      </c>
      <c r="H5" s="3">
        <v>39</v>
      </c>
      <c r="I5" s="15"/>
      <c r="J5" s="1"/>
      <c r="K5" s="35" t="s">
        <v>31</v>
      </c>
      <c r="L5" s="35">
        <v>1</v>
      </c>
      <c r="M5" s="1"/>
      <c r="N5" s="34">
        <v>1</v>
      </c>
      <c r="O5" s="200"/>
      <c r="P5" s="201"/>
      <c r="Q5" s="201"/>
      <c r="R5" s="201"/>
      <c r="S5" s="201"/>
      <c r="T5" s="201"/>
      <c r="U5" s="201"/>
      <c r="V5" s="201"/>
      <c r="W5" s="202"/>
      <c r="X5" s="46"/>
      <c r="Y5" s="46"/>
    </row>
    <row r="6" spans="1:25" ht="21" x14ac:dyDescent="0.25">
      <c r="A6" s="2"/>
      <c r="B6" s="25" t="s">
        <v>36</v>
      </c>
      <c r="C6" s="37" t="s">
        <v>35</v>
      </c>
      <c r="D6" s="37" t="s">
        <v>33</v>
      </c>
      <c r="E6" s="60" t="s">
        <v>34</v>
      </c>
      <c r="F6" s="37" t="s">
        <v>33</v>
      </c>
      <c r="G6" s="27" t="s">
        <v>28</v>
      </c>
      <c r="H6" s="33">
        <f>AVERAGE(H4:H5)</f>
        <v>64.5</v>
      </c>
      <c r="I6" s="32">
        <v>0.6</v>
      </c>
      <c r="J6" s="1"/>
      <c r="K6" s="31" t="s">
        <v>27</v>
      </c>
      <c r="L6" s="31">
        <v>0</v>
      </c>
      <c r="M6" s="1"/>
      <c r="N6" s="30"/>
      <c r="O6" s="203"/>
      <c r="P6" s="204"/>
      <c r="Q6" s="204"/>
      <c r="R6" s="204"/>
      <c r="S6" s="204"/>
      <c r="T6" s="204"/>
      <c r="U6" s="204"/>
      <c r="V6" s="204"/>
      <c r="W6" s="205"/>
      <c r="X6" s="46"/>
      <c r="Y6" s="46"/>
    </row>
    <row r="7" spans="1:25" x14ac:dyDescent="0.25">
      <c r="A7" s="2"/>
      <c r="B7" s="25" t="s">
        <v>30</v>
      </c>
      <c r="C7" s="23" t="s">
        <v>29</v>
      </c>
      <c r="D7" s="23"/>
      <c r="E7" s="61" t="s">
        <v>29</v>
      </c>
      <c r="F7" s="23"/>
      <c r="G7" s="27" t="s">
        <v>23</v>
      </c>
      <c r="H7" s="26" t="s">
        <v>22</v>
      </c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46"/>
      <c r="Y7" s="46"/>
    </row>
    <row r="8" spans="1:25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57</v>
      </c>
      <c r="D9" s="23"/>
      <c r="E9" s="23" t="s">
        <v>57</v>
      </c>
      <c r="F9" s="23"/>
      <c r="G9" s="176"/>
      <c r="H9" s="177"/>
      <c r="I9" s="177"/>
      <c r="J9" s="178"/>
      <c r="K9" s="57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96" t="s">
        <v>5</v>
      </c>
      <c r="H10" s="196"/>
      <c r="I10" s="196"/>
      <c r="J10" s="196"/>
      <c r="K10" s="64">
        <v>3</v>
      </c>
      <c r="L10" s="17">
        <v>3</v>
      </c>
      <c r="M10" s="17">
        <v>3</v>
      </c>
      <c r="N10" s="17">
        <v>1</v>
      </c>
      <c r="O10" s="17">
        <v>3</v>
      </c>
      <c r="P10" s="17">
        <v>2</v>
      </c>
      <c r="Q10" s="17">
        <v>3</v>
      </c>
      <c r="R10" s="17">
        <v>3</v>
      </c>
      <c r="S10" s="17">
        <v>1</v>
      </c>
      <c r="T10" s="17">
        <v>2</v>
      </c>
      <c r="U10" s="17">
        <v>3</v>
      </c>
      <c r="V10" s="17">
        <v>1</v>
      </c>
      <c r="W10" s="17">
        <v>3</v>
      </c>
      <c r="X10" s="15"/>
      <c r="Y10" s="15"/>
    </row>
    <row r="11" spans="1:25" ht="15.75" x14ac:dyDescent="0.25">
      <c r="A11" s="2"/>
      <c r="B11" s="4">
        <v>170804130001</v>
      </c>
      <c r="C11" s="3">
        <v>43.846153846153847</v>
      </c>
      <c r="D11" s="3">
        <f>COUNTIF(C11:C283,"&gt;="&amp;D10)</f>
        <v>246</v>
      </c>
      <c r="E11" s="3">
        <v>34.117647058823529</v>
      </c>
      <c r="F11" s="3">
        <f>COUNTIF(E11:E283,"&gt;="&amp;F10)</f>
        <v>110</v>
      </c>
      <c r="G11" s="196" t="s">
        <v>4</v>
      </c>
      <c r="H11" s="196"/>
      <c r="I11" s="196"/>
      <c r="J11" s="196"/>
      <c r="K11" s="65">
        <v>3</v>
      </c>
      <c r="L11" s="18">
        <v>3</v>
      </c>
      <c r="M11" s="17">
        <v>3</v>
      </c>
      <c r="N11" s="17">
        <v>2</v>
      </c>
      <c r="O11" s="17">
        <v>2</v>
      </c>
      <c r="P11" s="17">
        <v>3</v>
      </c>
      <c r="Q11" s="17">
        <v>3</v>
      </c>
      <c r="R11" s="17">
        <v>3</v>
      </c>
      <c r="S11" s="17">
        <v>2</v>
      </c>
      <c r="T11" s="17">
        <v>3</v>
      </c>
      <c r="U11" s="17">
        <v>2</v>
      </c>
      <c r="V11" s="17">
        <v>2</v>
      </c>
      <c r="W11" s="17">
        <v>3</v>
      </c>
      <c r="X11" s="15"/>
      <c r="Y11" s="15"/>
    </row>
    <row r="12" spans="1:25" ht="15.75" x14ac:dyDescent="0.25">
      <c r="A12" s="2"/>
      <c r="B12" s="4">
        <v>170804130004</v>
      </c>
      <c r="C12" s="3">
        <v>46.153846153846153</v>
      </c>
      <c r="D12" s="19">
        <f>(246/273)*100</f>
        <v>90.109890109890117</v>
      </c>
      <c r="E12" s="3">
        <v>40</v>
      </c>
      <c r="F12" s="19">
        <f>(110/279)*100</f>
        <v>39.426523297491038</v>
      </c>
      <c r="G12" s="185" t="s">
        <v>2</v>
      </c>
      <c r="H12" s="185"/>
      <c r="I12" s="185"/>
      <c r="J12" s="186"/>
      <c r="K12" s="52">
        <f t="shared" ref="K12:W12" si="0">AVERAGE(K10:K11)</f>
        <v>3</v>
      </c>
      <c r="L12" s="52">
        <f t="shared" si="0"/>
        <v>3</v>
      </c>
      <c r="M12" s="52">
        <f t="shared" si="0"/>
        <v>3</v>
      </c>
      <c r="N12" s="52">
        <f t="shared" si="0"/>
        <v>1.5</v>
      </c>
      <c r="O12" s="52">
        <f t="shared" si="0"/>
        <v>2.5</v>
      </c>
      <c r="P12" s="52">
        <f t="shared" si="0"/>
        <v>2.5</v>
      </c>
      <c r="Q12" s="52">
        <f t="shared" si="0"/>
        <v>3</v>
      </c>
      <c r="R12" s="52">
        <f t="shared" si="0"/>
        <v>3</v>
      </c>
      <c r="S12" s="52">
        <f t="shared" si="0"/>
        <v>1.5</v>
      </c>
      <c r="T12" s="52">
        <f t="shared" si="0"/>
        <v>2.5</v>
      </c>
      <c r="U12" s="52">
        <f t="shared" si="0"/>
        <v>2.5</v>
      </c>
      <c r="V12" s="52">
        <f t="shared" si="0"/>
        <v>1.5</v>
      </c>
      <c r="W12" s="52">
        <f t="shared" si="0"/>
        <v>3</v>
      </c>
      <c r="X12" s="15"/>
      <c r="Y12" s="15"/>
    </row>
    <row r="13" spans="1:25" ht="15.75" x14ac:dyDescent="0.25">
      <c r="A13" s="2"/>
      <c r="B13" s="4">
        <v>170804130005</v>
      </c>
      <c r="C13" s="3">
        <v>47.692307692307693</v>
      </c>
      <c r="D13" s="3"/>
      <c r="E13" s="3">
        <v>35.882352941176471</v>
      </c>
      <c r="F13" s="8"/>
      <c r="G13" s="187" t="s">
        <v>1</v>
      </c>
      <c r="H13" s="188"/>
      <c r="I13" s="188"/>
      <c r="J13" s="189"/>
      <c r="K13" s="59">
        <f>(64.5*K11)/100</f>
        <v>1.9350000000000001</v>
      </c>
      <c r="L13" s="59">
        <f t="shared" ref="L13:W13" si="1">(64.5*L11)/100</f>
        <v>1.9350000000000001</v>
      </c>
      <c r="M13" s="59">
        <f t="shared" si="1"/>
        <v>1.9350000000000001</v>
      </c>
      <c r="N13" s="59">
        <f t="shared" si="1"/>
        <v>1.29</v>
      </c>
      <c r="O13" s="59">
        <f t="shared" si="1"/>
        <v>1.29</v>
      </c>
      <c r="P13" s="59">
        <f t="shared" si="1"/>
        <v>1.9350000000000001</v>
      </c>
      <c r="Q13" s="59">
        <f t="shared" si="1"/>
        <v>1.9350000000000001</v>
      </c>
      <c r="R13" s="59">
        <f t="shared" si="1"/>
        <v>1.9350000000000001</v>
      </c>
      <c r="S13" s="59">
        <f t="shared" si="1"/>
        <v>1.29</v>
      </c>
      <c r="T13" s="59">
        <f t="shared" si="1"/>
        <v>1.9350000000000001</v>
      </c>
      <c r="U13" s="59">
        <f t="shared" si="1"/>
        <v>1.29</v>
      </c>
      <c r="V13" s="59">
        <f t="shared" si="1"/>
        <v>1.29</v>
      </c>
      <c r="W13" s="59">
        <f t="shared" si="1"/>
        <v>1.9350000000000001</v>
      </c>
      <c r="X13" s="16"/>
      <c r="Y13" s="15"/>
    </row>
    <row r="14" spans="1:25" x14ac:dyDescent="0.25">
      <c r="A14" s="7"/>
      <c r="B14" s="4">
        <v>170804130006</v>
      </c>
      <c r="C14" s="3">
        <v>39.230769230769234</v>
      </c>
      <c r="D14" s="3"/>
      <c r="E14" s="3">
        <v>30.588235294117649</v>
      </c>
      <c r="F14" s="48"/>
      <c r="G14" s="191"/>
      <c r="H14" s="191"/>
      <c r="I14" s="191"/>
      <c r="J14" s="191"/>
      <c r="K14" s="1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2"/>
      <c r="B15" s="4">
        <v>170804130009</v>
      </c>
      <c r="C15" s="3">
        <v>46.153846153846153</v>
      </c>
      <c r="D15" s="3"/>
      <c r="E15" s="3">
        <v>36.470588235294116</v>
      </c>
      <c r="F15" s="49"/>
      <c r="G15" s="2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2"/>
      <c r="B16" s="4">
        <v>170804130010</v>
      </c>
      <c r="C16" s="3">
        <v>47.692307692307693</v>
      </c>
      <c r="D16" s="8"/>
      <c r="E16" s="8">
        <v>40.588235294117645</v>
      </c>
      <c r="F16" s="49"/>
      <c r="G16" s="7"/>
      <c r="H16" s="7"/>
      <c r="I16" s="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39.230769230769234</v>
      </c>
      <c r="D17" s="8"/>
      <c r="E17" s="8">
        <v>32.941176470588232</v>
      </c>
      <c r="F17" s="49"/>
      <c r="G17" s="51"/>
      <c r="H17" s="1"/>
      <c r="I17" s="1"/>
      <c r="J17" s="1"/>
      <c r="K17" s="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27.692307692307693</v>
      </c>
      <c r="D18" s="8"/>
      <c r="E18" s="8">
        <v>22.941176470588236</v>
      </c>
      <c r="F18" s="49"/>
      <c r="G18" s="5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42.307692307692307</v>
      </c>
      <c r="D19" s="8"/>
      <c r="E19" s="8">
        <v>30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38.46153846153846</v>
      </c>
      <c r="D20" s="3"/>
      <c r="E20" s="3">
        <v>21.176470588235293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39.230769230769234</v>
      </c>
      <c r="D21" s="3"/>
      <c r="E21" s="3">
        <v>31.764705882352942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40.769230769230766</v>
      </c>
      <c r="D22" s="3"/>
      <c r="E22" s="3">
        <v>30.588235294117649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33.07692307692308</v>
      </c>
      <c r="D23" s="3"/>
      <c r="E23" s="3">
        <v>26.470588235294116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35.384615384615387</v>
      </c>
      <c r="D24" s="3"/>
      <c r="E24" s="3">
        <v>25.294117647058822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38.46153846153846</v>
      </c>
      <c r="D25" s="3"/>
      <c r="E25" s="3">
        <v>27.647058823529413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46.153846153846153</v>
      </c>
      <c r="D26" s="3"/>
      <c r="E26" s="3">
        <v>38.823529411764703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41.53846153846154</v>
      </c>
      <c r="D27" s="3"/>
      <c r="E27" s="3">
        <v>32.352941176470587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45.384615384615387</v>
      </c>
      <c r="D28" s="3"/>
      <c r="E28" s="3">
        <v>35.882352941176471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42.307692307692307</v>
      </c>
      <c r="D29" s="3"/>
      <c r="E29" s="3">
        <v>28.823529411764707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36.153846153846153</v>
      </c>
      <c r="D30" s="3"/>
      <c r="E30" s="3">
        <v>32.352941176470587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32.307692307692307</v>
      </c>
      <c r="D31" s="3"/>
      <c r="E31" s="3">
        <v>28.823529411764707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25.384615384615383</v>
      </c>
      <c r="D32" s="3"/>
      <c r="E32" s="3">
        <v>28.823529411764707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42.307692307692307</v>
      </c>
      <c r="D33" s="3"/>
      <c r="E33" s="3">
        <v>35.294117647058826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30</v>
      </c>
      <c r="D34" s="3"/>
      <c r="E34" s="3">
        <v>21.176470588235293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41.53846153846154</v>
      </c>
      <c r="D35" s="3"/>
      <c r="E35" s="3">
        <v>29.411764705882351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46.92307692307692</v>
      </c>
      <c r="D36" s="3"/>
      <c r="E36" s="3">
        <v>34.117647058823529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46.92307692307692</v>
      </c>
      <c r="D37" s="3"/>
      <c r="E37" s="3">
        <v>38.235294117647058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37.692307692307693</v>
      </c>
      <c r="D38" s="3"/>
      <c r="E38" s="3">
        <v>26.470588235294116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34.615384615384613</v>
      </c>
      <c r="D39" s="3"/>
      <c r="E39" s="3">
        <v>18.823529411764707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36.153846153846153</v>
      </c>
      <c r="D40" s="3"/>
      <c r="E40" s="3">
        <v>34.117647058823529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43.846153846153847</v>
      </c>
      <c r="D41" s="3"/>
      <c r="E41" s="3">
        <v>30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41.53846153846154</v>
      </c>
      <c r="D42" s="3"/>
      <c r="E42" s="3">
        <v>31.176470588235293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43.07692307692308</v>
      </c>
      <c r="D43" s="3"/>
      <c r="E43" s="3">
        <v>33.529411764705884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43.07692307692308</v>
      </c>
      <c r="D44" s="3"/>
      <c r="E44" s="3">
        <v>30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39.230769230769234</v>
      </c>
      <c r="D45" s="3"/>
      <c r="E45" s="3">
        <v>24.117647058823529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40.769230769230766</v>
      </c>
      <c r="D46" s="3"/>
      <c r="E46" s="3">
        <v>31.764705882352942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50</v>
      </c>
      <c r="D47" s="3"/>
      <c r="E47" s="3">
        <v>39.411764705882355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49.230769230769234</v>
      </c>
      <c r="D48" s="3"/>
      <c r="E48" s="3">
        <v>40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41.53846153846154</v>
      </c>
      <c r="D49" s="3"/>
      <c r="E49" s="3">
        <v>33.529411764705884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37.692307692307693</v>
      </c>
      <c r="D50" s="3"/>
      <c r="E50" s="3">
        <v>28.235294117647058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44.615384615384613</v>
      </c>
      <c r="D51" s="3"/>
      <c r="E51" s="3">
        <v>38.823529411764703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49.230769230769234</v>
      </c>
      <c r="D52" s="3"/>
      <c r="E52" s="3">
        <v>37.058823529411768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43.07692307692308</v>
      </c>
      <c r="D53" s="3"/>
      <c r="E53" s="3">
        <v>33.529411764705884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46.92307692307692</v>
      </c>
      <c r="D54" s="3"/>
      <c r="E54" s="3">
        <v>32.352941176470587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40.769230769230766</v>
      </c>
      <c r="D55" s="3"/>
      <c r="E55" s="3">
        <v>30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44.615384615384613</v>
      </c>
      <c r="D56" s="3"/>
      <c r="E56" s="3">
        <v>34.117647058823529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36.92307692307692</v>
      </c>
      <c r="D57" s="3"/>
      <c r="E57" s="3">
        <v>28.823529411764707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45.384615384615387</v>
      </c>
      <c r="D58" s="3"/>
      <c r="E58" s="3">
        <v>40.588235294117645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43.07692307692308</v>
      </c>
      <c r="D59" s="3"/>
      <c r="E59" s="3">
        <v>30.588235294117649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40</v>
      </c>
      <c r="D60" s="3"/>
      <c r="E60" s="3">
        <v>32.352941176470587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48.46153846153846</v>
      </c>
      <c r="D61" s="3"/>
      <c r="E61" s="3">
        <v>31.176470588235293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43.07692307692308</v>
      </c>
      <c r="D62" s="3"/>
      <c r="E62" s="3">
        <v>27.647058823529413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47.692307692307693</v>
      </c>
      <c r="D63" s="3"/>
      <c r="E63" s="3">
        <v>38.235294117647058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49.230769230769234</v>
      </c>
      <c r="D64" s="3"/>
      <c r="E64" s="3">
        <v>38.235294117647058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49.230769230769234</v>
      </c>
      <c r="D65" s="3"/>
      <c r="E65" s="3">
        <v>38.235294117647058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170804130093</v>
      </c>
      <c r="C66" s="3">
        <v>26.153846153846153</v>
      </c>
      <c r="D66" s="3"/>
      <c r="E66" s="3">
        <v>24.705882352941178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170804130094</v>
      </c>
      <c r="C67" s="3">
        <v>26.923076923076923</v>
      </c>
      <c r="D67" s="3"/>
      <c r="E67" s="3">
        <v>23.529411764705884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170804130097</v>
      </c>
      <c r="C68" s="3">
        <v>40</v>
      </c>
      <c r="D68" s="3"/>
      <c r="E68" s="3">
        <v>37.058823529411768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170804130099</v>
      </c>
      <c r="C69" s="3">
        <v>46.153846153846153</v>
      </c>
      <c r="D69" s="3"/>
      <c r="E69" s="3">
        <v>31.176470588235293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170804130101</v>
      </c>
      <c r="C70" s="3">
        <v>23.846153846153847</v>
      </c>
      <c r="D70" s="3"/>
      <c r="E70" s="3">
        <v>25.882352941176471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170804130102</v>
      </c>
      <c r="C71" s="3">
        <v>46.153846153846153</v>
      </c>
      <c r="D71" s="3"/>
      <c r="E71" s="3">
        <v>33.529411764705884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170804130103</v>
      </c>
      <c r="C72" s="3">
        <v>40.769230769230766</v>
      </c>
      <c r="D72" s="3"/>
      <c r="E72" s="3">
        <v>34.705882352941174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170804130104</v>
      </c>
      <c r="C73" s="3">
        <v>43.07692307692308</v>
      </c>
      <c r="D73" s="3"/>
      <c r="E73" s="3">
        <v>32.352941176470587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170804130105</v>
      </c>
      <c r="C74" s="3">
        <v>46.92307692307692</v>
      </c>
      <c r="D74" s="3"/>
      <c r="E74" s="3">
        <v>31.764705882352942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170804130106</v>
      </c>
      <c r="C75" s="3">
        <v>46.92307692307692</v>
      </c>
      <c r="D75" s="3"/>
      <c r="E75" s="3">
        <v>38.823529411764703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170804130107</v>
      </c>
      <c r="C76" s="2">
        <v>43.07692307692308</v>
      </c>
      <c r="D76" s="2"/>
      <c r="E76" s="2">
        <v>33.529411764705884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170804130108</v>
      </c>
      <c r="C77" s="2">
        <v>43.846153846153847</v>
      </c>
      <c r="D77" s="2"/>
      <c r="E77" s="2">
        <v>34.117647058823529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170804130109</v>
      </c>
      <c r="C78" s="5">
        <v>26.923076923076923</v>
      </c>
      <c r="D78" s="5"/>
      <c r="E78" s="5">
        <v>19.411764705882351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170804130110</v>
      </c>
      <c r="C79" s="5">
        <v>40.769230769230766</v>
      </c>
      <c r="D79" s="5"/>
      <c r="E79" s="5">
        <v>32.352941176470587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170804130112</v>
      </c>
      <c r="C80" s="5">
        <v>43.846153846153847</v>
      </c>
      <c r="D80" s="5"/>
      <c r="E80" s="5">
        <v>34.705882352941174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x14ac:dyDescent="0.25">
      <c r="A81" s="5"/>
      <c r="B81" s="4">
        <v>170804130113</v>
      </c>
      <c r="C81" s="5">
        <v>40.769230769230766</v>
      </c>
      <c r="D81" s="5"/>
      <c r="E81" s="5">
        <v>34.705882352941174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 s="5"/>
      <c r="B82" s="4">
        <v>170804130117</v>
      </c>
      <c r="C82" s="5">
        <v>47.692307692307693</v>
      </c>
      <c r="D82" s="5"/>
      <c r="E82" s="5">
        <v>34.705882352941174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170804130118</v>
      </c>
      <c r="C83" s="5">
        <v>42.307692307692307</v>
      </c>
      <c r="D83" s="5"/>
      <c r="E83" s="5">
        <v>32.352941176470587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170804130119</v>
      </c>
      <c r="C84" s="5">
        <v>46.153846153846153</v>
      </c>
      <c r="D84" s="5"/>
      <c r="E84" s="5">
        <v>29.411764705882351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170804130120</v>
      </c>
      <c r="C85" s="5">
        <v>44.615384615384613</v>
      </c>
      <c r="D85" s="5"/>
      <c r="E85" s="5">
        <v>30.588235294117649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170804130123</v>
      </c>
      <c r="C86" s="5">
        <v>49.230769230769234</v>
      </c>
      <c r="D86" s="5"/>
      <c r="E86" s="5">
        <v>28.235294117647058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170804130124</v>
      </c>
      <c r="C87" s="5">
        <v>36.92307692307692</v>
      </c>
      <c r="D87" s="5"/>
      <c r="E87" s="5">
        <v>21.176470588235293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x14ac:dyDescent="0.25">
      <c r="A88" s="5"/>
      <c r="B88" s="4">
        <v>170804130125</v>
      </c>
      <c r="C88" s="5">
        <v>48.46153846153846</v>
      </c>
      <c r="D88" s="5"/>
      <c r="E88" s="5">
        <v>35.294117647058826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 s="5"/>
      <c r="B89" s="4">
        <v>170804130126</v>
      </c>
      <c r="C89" s="5">
        <v>50</v>
      </c>
      <c r="D89" s="5"/>
      <c r="E89" s="5">
        <v>41.176470588235297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170804130127</v>
      </c>
      <c r="C90" s="5">
        <v>37.692307692307693</v>
      </c>
      <c r="D90" s="5"/>
      <c r="E90" s="5">
        <v>30.588235294117649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170804130128</v>
      </c>
      <c r="C91" s="5">
        <v>46.92307692307692</v>
      </c>
      <c r="D91" s="5"/>
      <c r="E91" s="5">
        <v>32.352941176470587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170804130131</v>
      </c>
      <c r="C92" s="5">
        <v>43.07692307692308</v>
      </c>
      <c r="D92" s="5"/>
      <c r="E92" s="5">
        <v>32.941176470588232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170804130132</v>
      </c>
      <c r="C93" s="5">
        <v>30.76923076923077</v>
      </c>
      <c r="D93" s="5"/>
      <c r="E93" s="5">
        <v>27.647058823529413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170804130133</v>
      </c>
      <c r="C94" s="5">
        <v>43.846153846153847</v>
      </c>
      <c r="D94" s="5"/>
      <c r="E94" s="5">
        <v>31.764705882352942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170804130134</v>
      </c>
      <c r="C95" s="5">
        <v>45.384615384615387</v>
      </c>
      <c r="D95" s="5"/>
      <c r="E95" s="5">
        <v>31.764705882352942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x14ac:dyDescent="0.25">
      <c r="A96" s="5"/>
      <c r="B96" s="4">
        <v>170804130136</v>
      </c>
      <c r="C96" s="5">
        <v>43.846153846153847</v>
      </c>
      <c r="D96" s="5"/>
      <c r="E96" s="5">
        <v>31.764705882352942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 s="5"/>
      <c r="B97" s="4">
        <v>170804130137</v>
      </c>
      <c r="C97" s="5">
        <v>45.384615384615387</v>
      </c>
      <c r="D97" s="5"/>
      <c r="E97" s="5">
        <v>33.529411764705884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170804130139</v>
      </c>
      <c r="C98" s="5">
        <v>50</v>
      </c>
      <c r="D98" s="5"/>
      <c r="E98" s="5">
        <v>38.235294117647058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170804130140</v>
      </c>
      <c r="C99" s="5">
        <v>48.46153846153846</v>
      </c>
      <c r="D99" s="5"/>
      <c r="E99" s="5">
        <v>38.823529411764703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170804130142</v>
      </c>
      <c r="C100" s="5">
        <v>42.307692307692307</v>
      </c>
      <c r="D100" s="5"/>
      <c r="E100" s="5">
        <v>33.529411764705884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170804130143</v>
      </c>
      <c r="C101" s="5">
        <v>47.692307692307693</v>
      </c>
      <c r="D101" s="5"/>
      <c r="E101" s="5">
        <v>40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170804130144</v>
      </c>
      <c r="C102" s="5">
        <v>37.692307692307693</v>
      </c>
      <c r="D102" s="5"/>
      <c r="E102" s="5">
        <v>32.941176470588232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170804130145</v>
      </c>
      <c r="C103" s="2">
        <v>44.615384615384613</v>
      </c>
      <c r="D103" s="2"/>
      <c r="E103" s="2">
        <v>38.823529411764703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170804130146</v>
      </c>
      <c r="C104" s="2">
        <v>46.92307692307692</v>
      </c>
      <c r="D104" s="2"/>
      <c r="E104" s="2">
        <v>37.058823529411768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170804130147</v>
      </c>
      <c r="C105" s="2">
        <v>49.230769230769234</v>
      </c>
      <c r="D105" s="2"/>
      <c r="E105" s="2">
        <v>40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170804130148</v>
      </c>
      <c r="C106" s="2">
        <v>35.384615384615387</v>
      </c>
      <c r="D106" s="2"/>
      <c r="E106" s="2">
        <v>28.235294117647058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170804130149</v>
      </c>
      <c r="C107" s="2">
        <v>42.307692307692307</v>
      </c>
      <c r="D107" s="2"/>
      <c r="E107" s="2">
        <v>24.117647058823529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170804130150</v>
      </c>
      <c r="C108" s="2">
        <v>46.92307692307692</v>
      </c>
      <c r="D108" s="2"/>
      <c r="E108" s="2">
        <v>41.176470588235297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170804130151</v>
      </c>
      <c r="C109" s="2">
        <v>39.230769230769234</v>
      </c>
      <c r="D109" s="2"/>
      <c r="E109" s="2">
        <v>29.411764705882351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170804130152</v>
      </c>
      <c r="C110" s="2">
        <v>50</v>
      </c>
      <c r="D110" s="2"/>
      <c r="E110" s="2">
        <v>35.294117647058826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170804130154</v>
      </c>
      <c r="C111" s="2">
        <v>47.692307692307693</v>
      </c>
      <c r="D111" s="2"/>
      <c r="E111" s="2">
        <v>35.294117647058826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170804130155</v>
      </c>
      <c r="C112" s="2">
        <v>43.07692307692308</v>
      </c>
      <c r="D112" s="2"/>
      <c r="E112" s="2">
        <v>33.529411764705884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170804130157</v>
      </c>
      <c r="C113" s="2">
        <v>46.153846153846153</v>
      </c>
      <c r="D113" s="2"/>
      <c r="E113" s="2">
        <v>32.941176470588232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170804130158</v>
      </c>
      <c r="C114" s="2">
        <v>39.230769230769234</v>
      </c>
      <c r="D114" s="2"/>
      <c r="E114" s="2">
        <v>28.235294117647058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170804130159</v>
      </c>
      <c r="C115" s="2">
        <v>40.769230769230766</v>
      </c>
      <c r="D115" s="2"/>
      <c r="E115" s="2">
        <v>32.352941176470587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170804130160</v>
      </c>
      <c r="C116" s="2">
        <v>43.846153846153847</v>
      </c>
      <c r="D116" s="2"/>
      <c r="E116" s="2">
        <v>31.764705882352942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170804130161</v>
      </c>
      <c r="C117" s="2">
        <v>41.53846153846154</v>
      </c>
      <c r="D117" s="2"/>
      <c r="E117" s="2">
        <v>11.176470588235293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170804130162</v>
      </c>
      <c r="C118" s="2">
        <v>50</v>
      </c>
      <c r="D118" s="2"/>
      <c r="E118" s="2">
        <v>40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170804130163</v>
      </c>
      <c r="C119" s="2">
        <v>47.692307692307693</v>
      </c>
      <c r="D119" s="2"/>
      <c r="E119" s="2">
        <v>35.294117647058826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170804130167</v>
      </c>
      <c r="C120" s="2">
        <v>45.384615384615387</v>
      </c>
      <c r="D120" s="2"/>
      <c r="E120" s="2">
        <v>36.470588235294116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170804130168</v>
      </c>
      <c r="C121" s="2">
        <v>45.384615384615387</v>
      </c>
      <c r="D121" s="2"/>
      <c r="E121" s="2">
        <v>30.588235294117649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170804130169</v>
      </c>
      <c r="C122" s="2">
        <v>46.92307692307692</v>
      </c>
      <c r="D122" s="2"/>
      <c r="E122" s="2">
        <v>39.411764705882355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170804130171</v>
      </c>
      <c r="C123" s="2">
        <v>20</v>
      </c>
      <c r="D123" s="2"/>
      <c r="E123" s="2">
        <v>23.529411764705884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170804130172</v>
      </c>
      <c r="C124" s="2">
        <v>43.07692307692308</v>
      </c>
      <c r="D124" s="2"/>
      <c r="E124" s="2">
        <v>34.117647058823529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170804130173</v>
      </c>
      <c r="C125" s="2">
        <v>43.846153846153847</v>
      </c>
      <c r="D125" s="2"/>
      <c r="E125" s="2">
        <v>33.529411764705884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170804130174</v>
      </c>
      <c r="C126" s="2">
        <v>41.53846153846154</v>
      </c>
      <c r="D126" s="2"/>
      <c r="E126" s="2">
        <v>30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170804130176</v>
      </c>
      <c r="C127" s="2">
        <v>50</v>
      </c>
      <c r="D127" s="2"/>
      <c r="E127" s="2">
        <v>41.176470588235297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170804130177</v>
      </c>
      <c r="C128" s="2">
        <v>48.46153846153846</v>
      </c>
      <c r="D128" s="2"/>
      <c r="E128" s="2">
        <v>42.352941176470587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170804130178</v>
      </c>
      <c r="C129" s="2">
        <v>38.46153846153846</v>
      </c>
      <c r="D129" s="2"/>
      <c r="E129" s="2">
        <v>26.470588235294116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170804130179</v>
      </c>
      <c r="C130" s="2">
        <v>33.846153846153847</v>
      </c>
      <c r="D130" s="2"/>
      <c r="E130" s="2">
        <v>24.705882352941178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170804130180</v>
      </c>
      <c r="C131" s="2">
        <v>47.692307692307693</v>
      </c>
      <c r="D131" s="2"/>
      <c r="E131" s="2">
        <v>35.294117647058826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170804130181</v>
      </c>
      <c r="C132" s="2">
        <v>43.07692307692308</v>
      </c>
      <c r="D132" s="2"/>
      <c r="E132" s="2">
        <v>37.058823529411768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170804130183</v>
      </c>
      <c r="C133" s="2">
        <v>46.153846153846153</v>
      </c>
      <c r="D133" s="2"/>
      <c r="E133" s="2">
        <v>38.235294117647058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170804130185</v>
      </c>
      <c r="C134" s="2">
        <v>48.46153846153846</v>
      </c>
      <c r="D134" s="2"/>
      <c r="E134" s="2">
        <v>35.882352941176471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170804130186</v>
      </c>
      <c r="C135" s="2">
        <v>48.46153846153846</v>
      </c>
      <c r="D135" s="2"/>
      <c r="E135" s="2">
        <v>34.117647058823529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170804130187</v>
      </c>
      <c r="C136" s="2">
        <v>36.92307692307692</v>
      </c>
      <c r="D136" s="2"/>
      <c r="E136" s="2">
        <v>27.647058823529413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170804130188</v>
      </c>
      <c r="C137" s="2">
        <v>49.230769230769234</v>
      </c>
      <c r="D137" s="2"/>
      <c r="E137" s="2">
        <v>31.764705882352942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170804130189</v>
      </c>
      <c r="C138" s="2">
        <v>43.07692307692308</v>
      </c>
      <c r="D138" s="2"/>
      <c r="E138" s="2">
        <v>32.941176470588232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170804130190</v>
      </c>
      <c r="C139" s="2">
        <v>46.92307692307692</v>
      </c>
      <c r="D139" s="2"/>
      <c r="E139" s="2">
        <v>41.764705882352942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170804130191</v>
      </c>
      <c r="C140" s="2">
        <v>50</v>
      </c>
      <c r="D140" s="2"/>
      <c r="E140" s="2">
        <v>40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170804130192</v>
      </c>
      <c r="C141" s="2">
        <v>40</v>
      </c>
      <c r="D141" s="2"/>
      <c r="E141" s="2">
        <v>31.176470588235293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170804130195</v>
      </c>
      <c r="C142" s="2">
        <v>49.230769230769234</v>
      </c>
      <c r="D142" s="2"/>
      <c r="E142" s="2">
        <v>37.058823529411768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170804130196</v>
      </c>
      <c r="C143" s="2">
        <v>40</v>
      </c>
      <c r="D143" s="2"/>
      <c r="E143" s="2">
        <v>32.352941176470587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170804130197</v>
      </c>
      <c r="C144" s="2">
        <v>33.846153846153847</v>
      </c>
      <c r="D144" s="2"/>
      <c r="E144" s="2">
        <v>15.882352941176471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170804130198</v>
      </c>
      <c r="C145" s="2">
        <v>44.615384615384613</v>
      </c>
      <c r="D145" s="2"/>
      <c r="E145" s="2">
        <v>30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170804130199</v>
      </c>
      <c r="C146" s="2">
        <v>48.46153846153846</v>
      </c>
      <c r="D146" s="2"/>
      <c r="E146" s="2">
        <v>34.117647058823529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170804130200</v>
      </c>
      <c r="C147" s="2">
        <v>48.46153846153846</v>
      </c>
      <c r="D147" s="2"/>
      <c r="E147" s="2">
        <v>37.647058823529413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170804130202</v>
      </c>
      <c r="C148" s="2">
        <v>48.46153846153846</v>
      </c>
      <c r="D148" s="2"/>
      <c r="E148" s="2">
        <v>37.647058823529413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170804130203</v>
      </c>
      <c r="C149" s="2">
        <v>49.230769230769234</v>
      </c>
      <c r="D149" s="2"/>
      <c r="E149" s="2">
        <v>39.411764705882355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170804130204</v>
      </c>
      <c r="C150" s="2">
        <v>45.384615384615387</v>
      </c>
      <c r="D150" s="2"/>
      <c r="E150" s="2">
        <v>34.705882352941174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170804130205</v>
      </c>
      <c r="C151" s="2">
        <v>40.769230769230766</v>
      </c>
      <c r="D151" s="2"/>
      <c r="E151" s="2">
        <v>34.117647058823529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170804130206</v>
      </c>
      <c r="C152" s="2">
        <v>38.46153846153846</v>
      </c>
      <c r="D152" s="2"/>
      <c r="E152" s="2">
        <v>31.176470588235293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170804130207</v>
      </c>
      <c r="C153" s="2">
        <v>48.46153846153846</v>
      </c>
      <c r="D153" s="2"/>
      <c r="E153" s="2">
        <v>41.176470588235297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170804130208</v>
      </c>
      <c r="C154" s="2">
        <v>50</v>
      </c>
      <c r="D154" s="2"/>
      <c r="E154" s="2">
        <v>38.235294117647058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170804130209</v>
      </c>
      <c r="C155" s="2">
        <v>50</v>
      </c>
      <c r="D155" s="2"/>
      <c r="E155" s="2">
        <v>40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170804130211</v>
      </c>
      <c r="C156" s="2">
        <v>50</v>
      </c>
      <c r="D156" s="2"/>
      <c r="E156" s="2">
        <v>40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170804130212</v>
      </c>
      <c r="C157" s="2">
        <v>46.92307692307692</v>
      </c>
      <c r="D157" s="2"/>
      <c r="E157" s="2">
        <v>37.647058823529413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170804130213</v>
      </c>
      <c r="C158" s="2">
        <v>47.692307692307693</v>
      </c>
      <c r="D158" s="2"/>
      <c r="E158" s="2">
        <v>37.058823529411768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170804130214</v>
      </c>
      <c r="C159" s="2">
        <v>48.46153846153846</v>
      </c>
      <c r="D159" s="2"/>
      <c r="E159" s="2">
        <v>38.235294117647058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170804130216</v>
      </c>
      <c r="C160" s="2">
        <v>49.230769230769234</v>
      </c>
      <c r="D160" s="2"/>
      <c r="E160" s="2">
        <v>37.058823529411768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170804130217</v>
      </c>
      <c r="C161" s="2">
        <v>47.692307692307693</v>
      </c>
      <c r="D161" s="2"/>
      <c r="E161" s="2">
        <v>34.705882352941174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170804130218</v>
      </c>
      <c r="C162" s="2">
        <v>49.230769230769234</v>
      </c>
      <c r="D162" s="2"/>
      <c r="E162" s="2">
        <v>38.235294117647058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170804130220</v>
      </c>
      <c r="C163" s="2">
        <v>46.153846153846153</v>
      </c>
      <c r="D163" s="2"/>
      <c r="E163" s="2">
        <v>34.117647058823529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170804130221</v>
      </c>
      <c r="C164" s="2">
        <v>50</v>
      </c>
      <c r="D164" s="2"/>
      <c r="E164" s="2">
        <v>40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170804130222</v>
      </c>
      <c r="C165" s="2">
        <v>50</v>
      </c>
      <c r="D165" s="2"/>
      <c r="E165" s="2">
        <v>38.823529411764703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170804130223</v>
      </c>
      <c r="C166" s="2">
        <v>48.46153846153846</v>
      </c>
      <c r="D166" s="2"/>
      <c r="E166" s="2">
        <v>39.411764705882355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170804130224</v>
      </c>
      <c r="C167" s="2">
        <v>46.92307692307692</v>
      </c>
      <c r="D167" s="2"/>
      <c r="E167" s="2">
        <v>34.705882352941174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170804130226</v>
      </c>
      <c r="C168" s="2">
        <v>43.846153846153847</v>
      </c>
      <c r="D168" s="2"/>
      <c r="E168" s="2">
        <v>30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170804130227</v>
      </c>
      <c r="C169" s="2">
        <v>36.92307692307692</v>
      </c>
      <c r="D169" s="2"/>
      <c r="E169" s="2">
        <v>37.647058823529413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170804130229</v>
      </c>
      <c r="C170" s="2">
        <v>42.307692307692307</v>
      </c>
      <c r="D170" s="2"/>
      <c r="E170" s="2">
        <v>37.647058823529413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170804130231</v>
      </c>
      <c r="C171" s="2">
        <v>40.769230769230766</v>
      </c>
      <c r="D171" s="2"/>
      <c r="E171" s="2">
        <v>37.647058823529413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170804130233</v>
      </c>
      <c r="C172" s="2">
        <v>45.384615384615387</v>
      </c>
      <c r="D172" s="2"/>
      <c r="E172" s="2">
        <v>37.058823529411768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170804130234</v>
      </c>
      <c r="C173" s="2">
        <v>43.07692307692308</v>
      </c>
      <c r="D173" s="2"/>
      <c r="E173" s="2">
        <v>37.058823529411768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170804130241</v>
      </c>
      <c r="C174" s="2">
        <v>33.846153846153847</v>
      </c>
      <c r="D174" s="2"/>
      <c r="E174" s="2">
        <v>21.176470588235293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170804130242</v>
      </c>
      <c r="C175" s="2">
        <v>40.769230769230766</v>
      </c>
      <c r="D175" s="2"/>
      <c r="E175" s="2">
        <v>34.117647058823529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170804130243</v>
      </c>
      <c r="C176" s="2">
        <v>36.92307692307692</v>
      </c>
      <c r="D176" s="2"/>
      <c r="E176" s="2">
        <v>32.352941176470587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170804130244</v>
      </c>
      <c r="C177" s="2">
        <v>37.692307692307693</v>
      </c>
      <c r="D177" s="2"/>
      <c r="E177" s="2">
        <v>34.117647058823529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170804130245</v>
      </c>
      <c r="C178" s="2">
        <v>41.53846153846154</v>
      </c>
      <c r="D178" s="2"/>
      <c r="E178" s="2">
        <v>37.647058823529413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170804130246</v>
      </c>
      <c r="C179" s="2">
        <v>30</v>
      </c>
      <c r="D179" s="2"/>
      <c r="E179" s="2">
        <v>31.176470588235293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170804130247</v>
      </c>
      <c r="C180" s="2">
        <v>29.23076923076923</v>
      </c>
      <c r="D180" s="2"/>
      <c r="E180" s="2">
        <v>30.588235294117649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170804130248</v>
      </c>
      <c r="C181" s="2">
        <v>42.307692307692307</v>
      </c>
      <c r="D181" s="2"/>
      <c r="E181" s="2">
        <v>37.647058823529413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170804130249</v>
      </c>
      <c r="C182" s="2">
        <v>41.53846153846154</v>
      </c>
      <c r="D182" s="2"/>
      <c r="E182" s="2">
        <v>30.588235294117649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170804130250</v>
      </c>
      <c r="C183" s="2">
        <v>29.23076923076923</v>
      </c>
      <c r="D183" s="2"/>
      <c r="E183" s="2">
        <v>23.529411764705884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170804130251</v>
      </c>
      <c r="C184" s="2">
        <v>46.92307692307692</v>
      </c>
      <c r="D184" s="2"/>
      <c r="E184" s="2">
        <v>35.294117647058826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170804130253</v>
      </c>
      <c r="C185" s="2">
        <v>33.07692307692308</v>
      </c>
      <c r="D185" s="2"/>
      <c r="E185" s="2">
        <v>24.705882352941178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170804130254</v>
      </c>
      <c r="C186" s="2">
        <v>38.46153846153846</v>
      </c>
      <c r="D186" s="2"/>
      <c r="E186" s="2">
        <v>31.176470588235293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170804130255</v>
      </c>
      <c r="C187" s="2">
        <v>44.615384615384613</v>
      </c>
      <c r="D187" s="2"/>
      <c r="E187" s="2">
        <v>39.411764705882355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170804130256</v>
      </c>
      <c r="C188" s="2">
        <v>43.07692307692308</v>
      </c>
      <c r="D188" s="2"/>
      <c r="E188" s="2">
        <v>35.294117647058826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170804130257</v>
      </c>
      <c r="C189" s="2">
        <v>40</v>
      </c>
      <c r="D189" s="2"/>
      <c r="E189" s="2">
        <v>27.647058823529413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170804130258</v>
      </c>
      <c r="C190" s="2">
        <v>44.615384615384613</v>
      </c>
      <c r="D190" s="2"/>
      <c r="E190" s="2">
        <v>33.529411764705884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170804130259</v>
      </c>
      <c r="C191" s="2">
        <v>32.307692307692307</v>
      </c>
      <c r="D191" s="2"/>
      <c r="E191" s="2">
        <v>29.411764705882351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170804130260</v>
      </c>
      <c r="C192" s="2">
        <v>40</v>
      </c>
      <c r="D192" s="2"/>
      <c r="E192" s="2">
        <v>31.764705882352942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170804130262</v>
      </c>
      <c r="C193" s="2">
        <v>46.153846153846153</v>
      </c>
      <c r="D193" s="2"/>
      <c r="E193" s="2">
        <v>30.588235294117649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170804130263</v>
      </c>
      <c r="C194" s="2">
        <v>36.92307692307692</v>
      </c>
      <c r="D194" s="2"/>
      <c r="E194" s="2">
        <v>34.117647058823529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170804130264</v>
      </c>
      <c r="C195" s="2">
        <v>45.384615384615387</v>
      </c>
      <c r="D195" s="2"/>
      <c r="E195" s="2">
        <v>38.235294117647058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170804130265</v>
      </c>
      <c r="C196" s="2">
        <v>36.92307692307692</v>
      </c>
      <c r="D196" s="2"/>
      <c r="E196" s="2">
        <v>34.117647058823529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170804130266</v>
      </c>
      <c r="C197" s="2">
        <v>35.384615384615387</v>
      </c>
      <c r="D197" s="2"/>
      <c r="E197" s="2">
        <v>33.529411764705884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170804130267</v>
      </c>
      <c r="C198" s="2">
        <v>45.384615384615387</v>
      </c>
      <c r="D198" s="2"/>
      <c r="E198" s="2">
        <v>35.882352941176471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170804130269</v>
      </c>
      <c r="C199" s="2">
        <v>40.769230769230766</v>
      </c>
      <c r="D199" s="2"/>
      <c r="E199" s="2">
        <v>36.470588235294116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170804130270</v>
      </c>
      <c r="C200" s="2">
        <v>33.846153846153847</v>
      </c>
      <c r="D200" s="2"/>
      <c r="E200" s="2">
        <v>29.411764705882351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170804130271</v>
      </c>
      <c r="C201" s="2">
        <v>44.615384615384613</v>
      </c>
      <c r="D201" s="2"/>
      <c r="E201" s="2">
        <v>37.058823529411768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170804130272</v>
      </c>
      <c r="C202" s="2">
        <v>41.53846153846154</v>
      </c>
      <c r="D202" s="2"/>
      <c r="E202" s="2">
        <v>33.529411764705884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170804130273</v>
      </c>
      <c r="C203" s="2">
        <v>42.307692307692307</v>
      </c>
      <c r="D203" s="2"/>
      <c r="E203" s="2">
        <v>40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170804130274</v>
      </c>
      <c r="C204" s="2">
        <v>41.53846153846154</v>
      </c>
      <c r="D204" s="2"/>
      <c r="E204" s="2">
        <v>28.235294117647058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170804130275</v>
      </c>
      <c r="C205" s="2">
        <v>35.384615384615387</v>
      </c>
      <c r="D205" s="2"/>
      <c r="E205" s="2">
        <v>31.176470588235293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170804130276</v>
      </c>
      <c r="C206" s="2">
        <v>37.692307692307693</v>
      </c>
      <c r="D206" s="2"/>
      <c r="E206" s="2">
        <v>35.882352941176471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170804130279</v>
      </c>
      <c r="C207" s="2">
        <v>36.92307692307692</v>
      </c>
      <c r="D207" s="2"/>
      <c r="E207" s="2">
        <v>30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170804130280</v>
      </c>
      <c r="C208" s="2">
        <v>40.769230769230766</v>
      </c>
      <c r="D208" s="2"/>
      <c r="E208" s="2">
        <v>39.411764705882355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170804130281</v>
      </c>
      <c r="C209" s="2">
        <v>36.92307692307692</v>
      </c>
      <c r="D209" s="2"/>
      <c r="E209" s="2">
        <v>37.647058823529413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170804130283</v>
      </c>
      <c r="C210" s="2">
        <v>46.153846153846153</v>
      </c>
      <c r="D210" s="2"/>
      <c r="E210" s="2">
        <v>42.941176470588232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170804130284</v>
      </c>
      <c r="C211" s="2">
        <v>44.615384615384613</v>
      </c>
      <c r="D211" s="2"/>
      <c r="E211" s="2">
        <v>35.882352941176471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170804130285</v>
      </c>
      <c r="C212" s="2">
        <v>41.53846153846154</v>
      </c>
      <c r="D212" s="2"/>
      <c r="E212" s="2">
        <v>37.647058823529413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170804130286</v>
      </c>
      <c r="C213" s="2">
        <v>41.53846153846154</v>
      </c>
      <c r="D213" s="2"/>
      <c r="E213" s="2">
        <v>33.529411764705884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170804130287</v>
      </c>
      <c r="C214" s="2">
        <v>45.384615384615387</v>
      </c>
      <c r="D214" s="2"/>
      <c r="E214" s="2">
        <v>35.882352941176471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170804130288</v>
      </c>
      <c r="C215" s="2">
        <v>39.230769230769234</v>
      </c>
      <c r="D215" s="2"/>
      <c r="E215" s="2">
        <v>40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170804130289</v>
      </c>
      <c r="C216" s="2">
        <v>36.153846153846153</v>
      </c>
      <c r="D216" s="2"/>
      <c r="E216" s="2">
        <v>35.882352941176471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170804130291</v>
      </c>
      <c r="C217" s="2">
        <v>43.846153846153847</v>
      </c>
      <c r="D217" s="2"/>
      <c r="E217" s="2">
        <v>44.705882352941174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170804130292</v>
      </c>
      <c r="C218" s="2">
        <v>40.769230769230766</v>
      </c>
      <c r="D218" s="2"/>
      <c r="E218" s="2">
        <v>37.647058823529413</v>
      </c>
      <c r="F218" s="2"/>
    </row>
    <row r="219" spans="1:25" x14ac:dyDescent="0.25">
      <c r="A219" s="2"/>
      <c r="B219" s="4">
        <v>170804130293</v>
      </c>
      <c r="C219" s="2">
        <v>41.53846153846154</v>
      </c>
      <c r="D219" s="2"/>
      <c r="E219" s="2">
        <v>35.882352941176471</v>
      </c>
      <c r="F219" s="2"/>
    </row>
    <row r="220" spans="1:25" x14ac:dyDescent="0.25">
      <c r="A220" s="2"/>
      <c r="B220" s="4">
        <v>170804130294</v>
      </c>
      <c r="C220" s="2">
        <v>30.76923076923077</v>
      </c>
      <c r="D220" s="2"/>
      <c r="E220" s="2">
        <v>25.294117647058822</v>
      </c>
      <c r="F220" s="2"/>
    </row>
    <row r="221" spans="1:25" x14ac:dyDescent="0.25">
      <c r="B221" s="4">
        <v>170804130295</v>
      </c>
      <c r="C221" s="5">
        <v>40</v>
      </c>
      <c r="D221" s="5"/>
      <c r="E221" s="5">
        <v>37.058823529411768</v>
      </c>
      <c r="F221" s="5"/>
    </row>
    <row r="222" spans="1:25" x14ac:dyDescent="0.25">
      <c r="B222" s="4">
        <v>170804130296</v>
      </c>
      <c r="C222" s="5">
        <v>33.846153846153847</v>
      </c>
      <c r="D222" s="5"/>
      <c r="E222" s="5">
        <v>28.823529411764707</v>
      </c>
      <c r="F222" s="5"/>
    </row>
    <row r="223" spans="1:25" x14ac:dyDescent="0.25">
      <c r="B223" s="4">
        <v>170804130297</v>
      </c>
      <c r="C223" s="5">
        <v>42.307692307692307</v>
      </c>
      <c r="D223" s="5"/>
      <c r="E223" s="5">
        <v>33.529411764705884</v>
      </c>
      <c r="F223" s="5"/>
    </row>
    <row r="224" spans="1:25" x14ac:dyDescent="0.25">
      <c r="B224" s="4">
        <v>170804130298</v>
      </c>
      <c r="C224" s="5">
        <v>30.76923076923077</v>
      </c>
      <c r="D224" s="5"/>
      <c r="E224" s="5">
        <v>24.705882352941178</v>
      </c>
      <c r="F224" s="5"/>
    </row>
    <row r="225" spans="2:6" x14ac:dyDescent="0.25">
      <c r="B225" s="4">
        <v>170804130299</v>
      </c>
      <c r="C225" s="5">
        <v>38.46153846153846</v>
      </c>
      <c r="D225" s="5"/>
      <c r="E225" s="5">
        <v>32.352941176470587</v>
      </c>
      <c r="F225" s="5"/>
    </row>
    <row r="226" spans="2:6" x14ac:dyDescent="0.25">
      <c r="B226" s="4">
        <v>170804130300</v>
      </c>
      <c r="C226" s="5">
        <v>43.07692307692308</v>
      </c>
      <c r="D226" s="5"/>
      <c r="E226" s="5">
        <v>40</v>
      </c>
      <c r="F226" s="5"/>
    </row>
    <row r="227" spans="2:6" x14ac:dyDescent="0.25">
      <c r="B227" s="4">
        <v>170804130302</v>
      </c>
      <c r="C227" s="5">
        <v>45.384615384615387</v>
      </c>
      <c r="D227" s="5"/>
      <c r="E227" s="5">
        <v>31.176470588235293</v>
      </c>
      <c r="F227" s="5"/>
    </row>
    <row r="228" spans="2:6" x14ac:dyDescent="0.25">
      <c r="B228" s="4">
        <v>170804130303</v>
      </c>
      <c r="C228" s="5">
        <v>41.53846153846154</v>
      </c>
      <c r="D228" s="5"/>
      <c r="E228" s="5">
        <v>29.411764705882351</v>
      </c>
      <c r="F228" s="5"/>
    </row>
    <row r="229" spans="2:6" x14ac:dyDescent="0.25">
      <c r="B229" s="4">
        <v>170804130304</v>
      </c>
      <c r="C229" s="5">
        <v>49.230769230769234</v>
      </c>
      <c r="D229" s="5"/>
      <c r="E229" s="5">
        <v>30</v>
      </c>
      <c r="F229" s="5"/>
    </row>
    <row r="230" spans="2:6" x14ac:dyDescent="0.25">
      <c r="B230" s="4">
        <v>170804130306</v>
      </c>
      <c r="C230" s="5">
        <v>43.846153846153847</v>
      </c>
      <c r="D230" s="5"/>
      <c r="E230" s="5">
        <v>37.647058823529413</v>
      </c>
      <c r="F230" s="5"/>
    </row>
    <row r="231" spans="2:6" x14ac:dyDescent="0.25">
      <c r="B231" s="4">
        <v>170804130307</v>
      </c>
      <c r="C231" s="5">
        <v>44.615384615384613</v>
      </c>
      <c r="D231" s="5"/>
      <c r="E231" s="5">
        <v>38.823529411764703</v>
      </c>
      <c r="F231" s="5"/>
    </row>
    <row r="232" spans="2:6" x14ac:dyDescent="0.25">
      <c r="B232" s="4">
        <v>170804130308</v>
      </c>
      <c r="C232" s="5">
        <v>38.46153846153846</v>
      </c>
      <c r="D232" s="5"/>
      <c r="E232" s="5">
        <v>35.882352941176471</v>
      </c>
      <c r="F232" s="5"/>
    </row>
    <row r="233" spans="2:6" x14ac:dyDescent="0.25">
      <c r="B233" s="4">
        <v>170804130309</v>
      </c>
      <c r="C233" s="5">
        <v>46.153846153846153</v>
      </c>
      <c r="D233" s="5"/>
      <c r="E233" s="5">
        <v>35.294117647058826</v>
      </c>
      <c r="F233" s="5"/>
    </row>
    <row r="234" spans="2:6" x14ac:dyDescent="0.25">
      <c r="B234" s="4">
        <v>170804130310</v>
      </c>
      <c r="C234" s="5">
        <v>38.46153846153846</v>
      </c>
      <c r="D234" s="5"/>
      <c r="E234" s="5">
        <v>35.294117647058826</v>
      </c>
      <c r="F234" s="5"/>
    </row>
    <row r="235" spans="2:6" x14ac:dyDescent="0.25">
      <c r="B235" s="4">
        <v>170804130311</v>
      </c>
      <c r="C235" s="5">
        <v>45.384615384615387</v>
      </c>
      <c r="D235" s="5"/>
      <c r="E235" s="5">
        <v>36.470588235294116</v>
      </c>
      <c r="F235" s="5"/>
    </row>
    <row r="236" spans="2:6" x14ac:dyDescent="0.25">
      <c r="B236" s="4">
        <v>170804130312</v>
      </c>
      <c r="C236" s="5">
        <v>40</v>
      </c>
      <c r="D236" s="5"/>
      <c r="E236" s="5">
        <v>34.117647058823529</v>
      </c>
      <c r="F236" s="5"/>
    </row>
    <row r="237" spans="2:6" x14ac:dyDescent="0.25">
      <c r="B237" s="4">
        <v>170804130314</v>
      </c>
      <c r="C237" s="5">
        <v>43.846153846153847</v>
      </c>
      <c r="D237" s="5"/>
      <c r="E237" s="5">
        <v>37.647058823529413</v>
      </c>
      <c r="F237" s="5"/>
    </row>
    <row r="238" spans="2:6" x14ac:dyDescent="0.25">
      <c r="B238" s="4">
        <v>170804130315</v>
      </c>
      <c r="C238" s="5">
        <v>35.384615384615387</v>
      </c>
      <c r="D238" s="5"/>
      <c r="E238" s="5">
        <v>32.941176470588232</v>
      </c>
      <c r="F238" s="5"/>
    </row>
    <row r="239" spans="2:6" x14ac:dyDescent="0.25">
      <c r="B239" s="4">
        <v>170804130317</v>
      </c>
      <c r="C239" s="5">
        <v>38.46153846153846</v>
      </c>
      <c r="D239" s="5"/>
      <c r="E239" s="5">
        <v>37.647058823529413</v>
      </c>
      <c r="F239" s="5"/>
    </row>
    <row r="240" spans="2:6" x14ac:dyDescent="0.25">
      <c r="B240" s="4">
        <v>170804130318</v>
      </c>
      <c r="C240" s="5">
        <v>42.307692307692307</v>
      </c>
      <c r="D240" s="5"/>
      <c r="E240" s="5">
        <v>30.588235294117649</v>
      </c>
      <c r="F240" s="5"/>
    </row>
    <row r="241" spans="2:6" x14ac:dyDescent="0.25">
      <c r="B241" s="4">
        <v>170804130319</v>
      </c>
      <c r="C241" s="5">
        <v>49.230769230769234</v>
      </c>
      <c r="D241" s="5"/>
      <c r="E241" s="5">
        <v>35.294117647058826</v>
      </c>
      <c r="F241" s="5"/>
    </row>
    <row r="242" spans="2:6" x14ac:dyDescent="0.25">
      <c r="B242" s="4">
        <v>170804130320</v>
      </c>
      <c r="C242" s="5">
        <v>43.846153846153847</v>
      </c>
      <c r="D242" s="5"/>
      <c r="E242" s="5">
        <v>35.882352941176471</v>
      </c>
      <c r="F242" s="5"/>
    </row>
    <row r="243" spans="2:6" x14ac:dyDescent="0.25">
      <c r="B243" s="4">
        <v>170804130322</v>
      </c>
      <c r="C243" s="5">
        <v>50</v>
      </c>
      <c r="D243" s="5"/>
      <c r="E243" s="5">
        <v>37.647058823529413</v>
      </c>
      <c r="F243" s="5"/>
    </row>
    <row r="244" spans="2:6" x14ac:dyDescent="0.25">
      <c r="B244" s="4">
        <v>170804130323</v>
      </c>
      <c r="C244" s="5">
        <v>35.384615384615387</v>
      </c>
      <c r="D244" s="5"/>
      <c r="E244" s="5">
        <v>26.470588235294116</v>
      </c>
      <c r="F244" s="5"/>
    </row>
    <row r="245" spans="2:6" x14ac:dyDescent="0.25">
      <c r="B245" s="4">
        <v>170804130324</v>
      </c>
      <c r="C245" s="5">
        <v>43.846153846153847</v>
      </c>
      <c r="D245" s="5"/>
      <c r="E245" s="5">
        <v>37.647058823529413</v>
      </c>
      <c r="F245" s="5"/>
    </row>
    <row r="246" spans="2:6" x14ac:dyDescent="0.25">
      <c r="B246" s="4">
        <v>170804130325</v>
      </c>
      <c r="C246" s="5">
        <v>40</v>
      </c>
      <c r="D246" s="5"/>
      <c r="E246" s="5">
        <v>35.294117647058826</v>
      </c>
      <c r="F246" s="5"/>
    </row>
    <row r="247" spans="2:6" x14ac:dyDescent="0.25">
      <c r="B247" s="4">
        <v>170804130326</v>
      </c>
      <c r="C247" s="5">
        <v>37.692307692307693</v>
      </c>
      <c r="D247" s="5"/>
      <c r="E247" s="5">
        <v>32.352941176470587</v>
      </c>
      <c r="F247" s="5"/>
    </row>
    <row r="248" spans="2:6" x14ac:dyDescent="0.25">
      <c r="B248" s="4">
        <v>170804130327</v>
      </c>
      <c r="C248" s="5">
        <v>38.46153846153846</v>
      </c>
      <c r="D248" s="5"/>
      <c r="E248" s="5">
        <v>35.294117647058826</v>
      </c>
      <c r="F248" s="5"/>
    </row>
    <row r="249" spans="2:6" x14ac:dyDescent="0.25">
      <c r="B249" s="4">
        <v>170804130328</v>
      </c>
      <c r="C249" s="5">
        <v>30.76923076923077</v>
      </c>
      <c r="D249" s="5"/>
      <c r="E249" s="5">
        <v>27.647058823529413</v>
      </c>
      <c r="F249" s="5"/>
    </row>
    <row r="250" spans="2:6" x14ac:dyDescent="0.25">
      <c r="B250" s="4">
        <v>170804130329</v>
      </c>
      <c r="C250" s="5">
        <v>38.46153846153846</v>
      </c>
      <c r="D250" s="5"/>
      <c r="E250" s="5">
        <v>28.823529411764707</v>
      </c>
      <c r="F250" s="5"/>
    </row>
    <row r="251" spans="2:6" x14ac:dyDescent="0.25">
      <c r="B251" s="4">
        <v>170804130330</v>
      </c>
      <c r="C251" s="5">
        <v>41.53846153846154</v>
      </c>
      <c r="D251" s="5"/>
      <c r="E251" s="5">
        <v>35.882352941176471</v>
      </c>
      <c r="F251" s="5"/>
    </row>
    <row r="252" spans="2:6" x14ac:dyDescent="0.25">
      <c r="B252" s="4">
        <v>170804130331</v>
      </c>
      <c r="C252" s="5">
        <v>46.153846153846153</v>
      </c>
      <c r="D252" s="5"/>
      <c r="E252" s="5">
        <v>36.470588235294116</v>
      </c>
      <c r="F252" s="5"/>
    </row>
    <row r="253" spans="2:6" x14ac:dyDescent="0.25">
      <c r="B253" s="4">
        <v>170804130332</v>
      </c>
      <c r="C253" s="5">
        <v>35.384615384615387</v>
      </c>
      <c r="D253" s="5"/>
      <c r="E253" s="5">
        <v>24.705882352941178</v>
      </c>
      <c r="F253" s="5"/>
    </row>
    <row r="254" spans="2:6" x14ac:dyDescent="0.25">
      <c r="B254" s="4">
        <v>170804130333</v>
      </c>
      <c r="C254" s="5">
        <v>41.53846153846154</v>
      </c>
      <c r="D254" s="5"/>
      <c r="E254" s="5">
        <v>28.235294117647058</v>
      </c>
      <c r="F254" s="5"/>
    </row>
    <row r="255" spans="2:6" x14ac:dyDescent="0.25">
      <c r="B255" s="4">
        <v>170804130334</v>
      </c>
      <c r="C255" s="5">
        <v>42.307692307692307</v>
      </c>
      <c r="D255" s="5"/>
      <c r="E255" s="5">
        <v>32.941176470588232</v>
      </c>
      <c r="F255" s="5"/>
    </row>
    <row r="256" spans="2:6" x14ac:dyDescent="0.25">
      <c r="B256" s="4">
        <v>170804130336</v>
      </c>
      <c r="C256" s="5">
        <v>40.769230769230766</v>
      </c>
      <c r="D256" s="5"/>
      <c r="E256" s="5">
        <v>25.882352941176471</v>
      </c>
      <c r="F256" s="5"/>
    </row>
    <row r="257" spans="2:6" x14ac:dyDescent="0.25">
      <c r="B257" s="4">
        <v>170804130337</v>
      </c>
      <c r="C257" s="5">
        <v>48.46153846153846</v>
      </c>
      <c r="D257" s="5"/>
      <c r="E257" s="5">
        <v>31.764705882352942</v>
      </c>
      <c r="F257" s="5"/>
    </row>
    <row r="258" spans="2:6" x14ac:dyDescent="0.25">
      <c r="B258" s="4">
        <v>170804130338</v>
      </c>
      <c r="C258" s="5">
        <v>43.846153846153847</v>
      </c>
      <c r="D258" s="5"/>
      <c r="E258" s="5">
        <v>29.411764705882351</v>
      </c>
      <c r="F258" s="5"/>
    </row>
    <row r="259" spans="2:6" x14ac:dyDescent="0.25">
      <c r="B259" s="4">
        <v>170804130339</v>
      </c>
      <c r="C259" s="5">
        <v>46.153846153846153</v>
      </c>
      <c r="D259" s="5"/>
      <c r="E259" s="5">
        <v>37.058823529411768</v>
      </c>
      <c r="F259" s="5"/>
    </row>
    <row r="260" spans="2:6" x14ac:dyDescent="0.25">
      <c r="B260" s="4">
        <v>170804130340</v>
      </c>
      <c r="C260" s="5">
        <v>35.384615384615387</v>
      </c>
      <c r="D260" s="5"/>
      <c r="E260" s="5">
        <v>30</v>
      </c>
      <c r="F260" s="5"/>
    </row>
    <row r="261" spans="2:6" x14ac:dyDescent="0.25">
      <c r="B261" s="4">
        <v>170804130341</v>
      </c>
      <c r="C261" s="5">
        <v>48.46153846153846</v>
      </c>
      <c r="D261" s="5"/>
      <c r="E261" s="5">
        <v>38.823529411764703</v>
      </c>
      <c r="F261" s="5"/>
    </row>
    <row r="262" spans="2:6" x14ac:dyDescent="0.25">
      <c r="B262" s="4">
        <v>170804130342</v>
      </c>
      <c r="C262" s="5">
        <v>39.230769230769234</v>
      </c>
      <c r="D262" s="5"/>
      <c r="E262" s="5">
        <v>36.470588235294116</v>
      </c>
      <c r="F262" s="5"/>
    </row>
    <row r="263" spans="2:6" x14ac:dyDescent="0.25">
      <c r="B263" s="4">
        <v>170804130343</v>
      </c>
      <c r="C263" s="5">
        <v>43.07692307692308</v>
      </c>
      <c r="D263" s="5"/>
      <c r="E263" s="5">
        <v>34.705882352941174</v>
      </c>
      <c r="F263" s="5"/>
    </row>
    <row r="264" spans="2:6" x14ac:dyDescent="0.25">
      <c r="B264" s="4">
        <v>170804130344</v>
      </c>
      <c r="C264" s="5">
        <v>32.307692307692307</v>
      </c>
      <c r="D264" s="5"/>
      <c r="E264" s="5">
        <v>27.058823529411764</v>
      </c>
      <c r="F264" s="5"/>
    </row>
    <row r="265" spans="2:6" x14ac:dyDescent="0.25">
      <c r="B265" s="4">
        <v>170804130345</v>
      </c>
      <c r="C265" s="5">
        <v>31.53846153846154</v>
      </c>
      <c r="D265" s="5"/>
      <c r="E265" s="5">
        <v>22.941176470588236</v>
      </c>
      <c r="F265" s="5"/>
    </row>
    <row r="266" spans="2:6" x14ac:dyDescent="0.25">
      <c r="B266" s="4">
        <v>170804130346</v>
      </c>
      <c r="C266" s="5">
        <v>46.92307692307692</v>
      </c>
      <c r="D266" s="5"/>
      <c r="E266" s="5">
        <v>34.117647058823529</v>
      </c>
      <c r="F266" s="5"/>
    </row>
    <row r="267" spans="2:6" x14ac:dyDescent="0.25">
      <c r="B267" s="4">
        <v>170804130347</v>
      </c>
      <c r="C267" s="5">
        <v>45.384615384615387</v>
      </c>
      <c r="D267" s="5"/>
      <c r="E267" s="5">
        <v>35.882352941176471</v>
      </c>
      <c r="F267" s="5"/>
    </row>
    <row r="268" spans="2:6" x14ac:dyDescent="0.25">
      <c r="B268" s="4">
        <v>170804130348</v>
      </c>
      <c r="C268" s="5">
        <v>40.769230769230766</v>
      </c>
      <c r="D268" s="5"/>
      <c r="E268" s="5">
        <v>30.588235294117649</v>
      </c>
      <c r="F268" s="5"/>
    </row>
    <row r="269" spans="2:6" x14ac:dyDescent="0.25">
      <c r="B269" s="4">
        <v>170804130349</v>
      </c>
      <c r="C269" s="5">
        <v>45.384615384615387</v>
      </c>
      <c r="D269" s="5"/>
      <c r="E269" s="5">
        <v>34.705882352941174</v>
      </c>
      <c r="F269" s="5"/>
    </row>
    <row r="270" spans="2:6" x14ac:dyDescent="0.25">
      <c r="B270" s="4">
        <v>170804130350</v>
      </c>
      <c r="C270" s="5">
        <v>46.92307692307692</v>
      </c>
      <c r="D270" s="5"/>
      <c r="E270" s="5">
        <v>34.117647058823529</v>
      </c>
      <c r="F270" s="5"/>
    </row>
    <row r="271" spans="2:6" x14ac:dyDescent="0.25">
      <c r="B271" s="4">
        <v>170804130351</v>
      </c>
      <c r="C271" s="5">
        <v>43.846153846153847</v>
      </c>
      <c r="D271" s="5"/>
      <c r="E271" s="5">
        <v>37.058823529411768</v>
      </c>
      <c r="F271" s="5"/>
    </row>
    <row r="272" spans="2:6" x14ac:dyDescent="0.25">
      <c r="B272" s="4">
        <v>170804130353</v>
      </c>
      <c r="C272" s="5">
        <v>42.307692307692307</v>
      </c>
      <c r="D272" s="5"/>
      <c r="E272" s="5">
        <v>35.882352941176471</v>
      </c>
      <c r="F272" s="5"/>
    </row>
    <row r="273" spans="2:6" x14ac:dyDescent="0.25">
      <c r="B273" s="4">
        <v>170804130354</v>
      </c>
      <c r="C273" s="5">
        <v>37.692307692307693</v>
      </c>
      <c r="D273" s="5"/>
      <c r="E273" s="5">
        <v>30</v>
      </c>
      <c r="F273" s="5"/>
    </row>
    <row r="274" spans="2:6" x14ac:dyDescent="0.25">
      <c r="B274" s="4">
        <v>170804130356</v>
      </c>
      <c r="C274" s="5">
        <v>41.53846153846154</v>
      </c>
      <c r="D274" s="5"/>
      <c r="E274" s="5">
        <v>34.705882352941174</v>
      </c>
      <c r="F274" s="5"/>
    </row>
    <row r="275" spans="2:6" x14ac:dyDescent="0.25">
      <c r="B275" s="4">
        <v>170804130357</v>
      </c>
      <c r="C275" s="5">
        <v>40.769230769230766</v>
      </c>
      <c r="D275" s="5"/>
      <c r="E275" s="5">
        <v>34.117647058823529</v>
      </c>
      <c r="F275" s="5"/>
    </row>
    <row r="276" spans="2:6" x14ac:dyDescent="0.25">
      <c r="B276" s="4">
        <v>170804130358</v>
      </c>
      <c r="C276" s="5">
        <v>36.153846153846153</v>
      </c>
      <c r="D276" s="5"/>
      <c r="E276" s="5">
        <v>28.823529411764707</v>
      </c>
      <c r="F276" s="5"/>
    </row>
    <row r="277" spans="2:6" x14ac:dyDescent="0.25">
      <c r="B277" s="4">
        <v>170804130359</v>
      </c>
      <c r="C277" s="5">
        <v>41.53846153846154</v>
      </c>
      <c r="D277" s="5"/>
      <c r="E277" s="5">
        <v>31.764705882352942</v>
      </c>
      <c r="F277" s="5"/>
    </row>
    <row r="278" spans="2:6" x14ac:dyDescent="0.25">
      <c r="B278" s="4">
        <v>170804130360</v>
      </c>
      <c r="C278" s="5">
        <v>41.53846153846154</v>
      </c>
      <c r="D278" s="5"/>
      <c r="E278" s="5">
        <v>34.117647058823529</v>
      </c>
      <c r="F278" s="5"/>
    </row>
    <row r="279" spans="2:6" x14ac:dyDescent="0.25">
      <c r="B279" s="4">
        <v>170804130361</v>
      </c>
      <c r="C279" s="5">
        <v>41.53846153846154</v>
      </c>
      <c r="D279" s="5"/>
      <c r="E279" s="5">
        <v>32.352941176470587</v>
      </c>
      <c r="F279" s="5"/>
    </row>
    <row r="280" spans="2:6" x14ac:dyDescent="0.25">
      <c r="B280" s="4">
        <v>170804130362</v>
      </c>
      <c r="C280" s="5">
        <v>42.307692307692307</v>
      </c>
      <c r="D280" s="5"/>
      <c r="E280" s="5">
        <v>40</v>
      </c>
      <c r="F280" s="5"/>
    </row>
    <row r="281" spans="2:6" x14ac:dyDescent="0.25">
      <c r="B281" s="4">
        <v>170804130363</v>
      </c>
      <c r="C281" s="5">
        <v>41.53846153846154</v>
      </c>
      <c r="D281" s="5"/>
      <c r="E281" s="5">
        <v>31.176470588235293</v>
      </c>
      <c r="F281" s="5"/>
    </row>
    <row r="282" spans="2:6" x14ac:dyDescent="0.25">
      <c r="B282" s="4">
        <v>170804130364</v>
      </c>
      <c r="C282" s="5">
        <v>41.53846153846154</v>
      </c>
      <c r="D282" s="5"/>
      <c r="E282" s="5">
        <v>33.529411764705884</v>
      </c>
      <c r="F282" s="5"/>
    </row>
    <row r="283" spans="2:6" x14ac:dyDescent="0.25">
      <c r="B283" s="4">
        <v>170804130365</v>
      </c>
      <c r="C283" s="5">
        <v>41.53846153846154</v>
      </c>
      <c r="D283" s="5"/>
      <c r="E283" s="5">
        <v>35.882352941176471</v>
      </c>
      <c r="F283" s="5"/>
    </row>
    <row r="284" spans="2:6" x14ac:dyDescent="0.25">
      <c r="B284" s="4"/>
      <c r="C284" s="5"/>
      <c r="D284" s="5"/>
      <c r="E284" s="5"/>
      <c r="F284" s="5"/>
    </row>
    <row r="285" spans="2:6" x14ac:dyDescent="0.25">
      <c r="B285" s="4"/>
      <c r="C285" s="5"/>
      <c r="D285" s="5"/>
      <c r="E285" s="5"/>
      <c r="F285" s="5"/>
    </row>
    <row r="286" spans="2:6" x14ac:dyDescent="0.25">
      <c r="B286" s="4"/>
      <c r="C286" s="5"/>
      <c r="D286" s="5"/>
      <c r="E286" s="5"/>
      <c r="F286" s="5"/>
    </row>
    <row r="287" spans="2:6" x14ac:dyDescent="0.25">
      <c r="B287" s="4"/>
      <c r="C287" s="5"/>
      <c r="D287" s="5"/>
      <c r="E287" s="5"/>
      <c r="F287" s="5"/>
    </row>
    <row r="288" spans="2:6" x14ac:dyDescent="0.25">
      <c r="B288" s="4"/>
      <c r="C288" s="5"/>
      <c r="D288" s="5"/>
      <c r="E288" s="5"/>
      <c r="F288" s="5"/>
    </row>
    <row r="289" spans="2:6" x14ac:dyDescent="0.25">
      <c r="B289" s="4"/>
      <c r="C289" s="5"/>
      <c r="D289" s="5"/>
      <c r="E289" s="5"/>
      <c r="F289" s="5"/>
    </row>
    <row r="290" spans="2:6" x14ac:dyDescent="0.25">
      <c r="B290" s="4"/>
      <c r="C290" s="5"/>
      <c r="D290" s="5"/>
      <c r="E290" s="5"/>
      <c r="F290" s="5"/>
    </row>
    <row r="291" spans="2:6" x14ac:dyDescent="0.25">
      <c r="B291" s="4"/>
      <c r="C291" s="5"/>
      <c r="D291" s="5"/>
      <c r="E291" s="5"/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2">
    <mergeCell ref="G14:J14"/>
    <mergeCell ref="A1:F1"/>
    <mergeCell ref="A2:F2"/>
    <mergeCell ref="O2:W6"/>
    <mergeCell ref="A3:F3"/>
    <mergeCell ref="A4:F4"/>
    <mergeCell ref="A5:F5"/>
    <mergeCell ref="G9:J9"/>
    <mergeCell ref="G10:J10"/>
    <mergeCell ref="G11:J11"/>
    <mergeCell ref="G12:J12"/>
    <mergeCell ref="G13:J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210D0-0A9C-43C7-8D88-EB58E2BC68ED}">
  <dimension ref="A1:W160"/>
  <sheetViews>
    <sheetView workbookViewId="0">
      <selection activeCell="H18" sqref="H18"/>
    </sheetView>
  </sheetViews>
  <sheetFormatPr defaultRowHeight="15" x14ac:dyDescent="0.25"/>
  <cols>
    <col min="1" max="5" width="17.7109375" customWidth="1"/>
    <col min="7" max="7" width="27.140625" customWidth="1"/>
    <col min="257" max="261" width="17.7109375" customWidth="1"/>
    <col min="263" max="263" width="27.140625" customWidth="1"/>
    <col min="513" max="517" width="17.7109375" customWidth="1"/>
    <col min="519" max="519" width="27.140625" customWidth="1"/>
    <col min="769" max="773" width="17.7109375" customWidth="1"/>
    <col min="775" max="775" width="27.140625" customWidth="1"/>
    <col min="1025" max="1029" width="17.7109375" customWidth="1"/>
    <col min="1031" max="1031" width="27.140625" customWidth="1"/>
    <col min="1281" max="1285" width="17.7109375" customWidth="1"/>
    <col min="1287" max="1287" width="27.140625" customWidth="1"/>
    <col min="1537" max="1541" width="17.7109375" customWidth="1"/>
    <col min="1543" max="1543" width="27.140625" customWidth="1"/>
    <col min="1793" max="1797" width="17.7109375" customWidth="1"/>
    <col min="1799" max="1799" width="27.140625" customWidth="1"/>
    <col min="2049" max="2053" width="17.7109375" customWidth="1"/>
    <col min="2055" max="2055" width="27.140625" customWidth="1"/>
    <col min="2305" max="2309" width="17.7109375" customWidth="1"/>
    <col min="2311" max="2311" width="27.140625" customWidth="1"/>
    <col min="2561" max="2565" width="17.7109375" customWidth="1"/>
    <col min="2567" max="2567" width="27.140625" customWidth="1"/>
    <col min="2817" max="2821" width="17.7109375" customWidth="1"/>
    <col min="2823" max="2823" width="27.140625" customWidth="1"/>
    <col min="3073" max="3077" width="17.7109375" customWidth="1"/>
    <col min="3079" max="3079" width="27.140625" customWidth="1"/>
    <col min="3329" max="3333" width="17.7109375" customWidth="1"/>
    <col min="3335" max="3335" width="27.140625" customWidth="1"/>
    <col min="3585" max="3589" width="17.7109375" customWidth="1"/>
    <col min="3591" max="3591" width="27.140625" customWidth="1"/>
    <col min="3841" max="3845" width="17.7109375" customWidth="1"/>
    <col min="3847" max="3847" width="27.140625" customWidth="1"/>
    <col min="4097" max="4101" width="17.7109375" customWidth="1"/>
    <col min="4103" max="4103" width="27.140625" customWidth="1"/>
    <col min="4353" max="4357" width="17.7109375" customWidth="1"/>
    <col min="4359" max="4359" width="27.140625" customWidth="1"/>
    <col min="4609" max="4613" width="17.7109375" customWidth="1"/>
    <col min="4615" max="4615" width="27.140625" customWidth="1"/>
    <col min="4865" max="4869" width="17.7109375" customWidth="1"/>
    <col min="4871" max="4871" width="27.140625" customWidth="1"/>
    <col min="5121" max="5125" width="17.7109375" customWidth="1"/>
    <col min="5127" max="5127" width="27.140625" customWidth="1"/>
    <col min="5377" max="5381" width="17.7109375" customWidth="1"/>
    <col min="5383" max="5383" width="27.140625" customWidth="1"/>
    <col min="5633" max="5637" width="17.7109375" customWidth="1"/>
    <col min="5639" max="5639" width="27.140625" customWidth="1"/>
    <col min="5889" max="5893" width="17.7109375" customWidth="1"/>
    <col min="5895" max="5895" width="27.140625" customWidth="1"/>
    <col min="6145" max="6149" width="17.7109375" customWidth="1"/>
    <col min="6151" max="6151" width="27.140625" customWidth="1"/>
    <col min="6401" max="6405" width="17.7109375" customWidth="1"/>
    <col min="6407" max="6407" width="27.140625" customWidth="1"/>
    <col min="6657" max="6661" width="17.7109375" customWidth="1"/>
    <col min="6663" max="6663" width="27.140625" customWidth="1"/>
    <col min="6913" max="6917" width="17.7109375" customWidth="1"/>
    <col min="6919" max="6919" width="27.140625" customWidth="1"/>
    <col min="7169" max="7173" width="17.7109375" customWidth="1"/>
    <col min="7175" max="7175" width="27.140625" customWidth="1"/>
    <col min="7425" max="7429" width="17.7109375" customWidth="1"/>
    <col min="7431" max="7431" width="27.140625" customWidth="1"/>
    <col min="7681" max="7685" width="17.7109375" customWidth="1"/>
    <col min="7687" max="7687" width="27.140625" customWidth="1"/>
    <col min="7937" max="7941" width="17.7109375" customWidth="1"/>
    <col min="7943" max="7943" width="27.140625" customWidth="1"/>
    <col min="8193" max="8197" width="17.7109375" customWidth="1"/>
    <col min="8199" max="8199" width="27.140625" customWidth="1"/>
    <col min="8449" max="8453" width="17.7109375" customWidth="1"/>
    <col min="8455" max="8455" width="27.140625" customWidth="1"/>
    <col min="8705" max="8709" width="17.7109375" customWidth="1"/>
    <col min="8711" max="8711" width="27.140625" customWidth="1"/>
    <col min="8961" max="8965" width="17.7109375" customWidth="1"/>
    <col min="8967" max="8967" width="27.140625" customWidth="1"/>
    <col min="9217" max="9221" width="17.7109375" customWidth="1"/>
    <col min="9223" max="9223" width="27.140625" customWidth="1"/>
    <col min="9473" max="9477" width="17.7109375" customWidth="1"/>
    <col min="9479" max="9479" width="27.140625" customWidth="1"/>
    <col min="9729" max="9733" width="17.7109375" customWidth="1"/>
    <col min="9735" max="9735" width="27.140625" customWidth="1"/>
    <col min="9985" max="9989" width="17.7109375" customWidth="1"/>
    <col min="9991" max="9991" width="27.140625" customWidth="1"/>
    <col min="10241" max="10245" width="17.7109375" customWidth="1"/>
    <col min="10247" max="10247" width="27.140625" customWidth="1"/>
    <col min="10497" max="10501" width="17.7109375" customWidth="1"/>
    <col min="10503" max="10503" width="27.140625" customWidth="1"/>
    <col min="10753" max="10757" width="17.7109375" customWidth="1"/>
    <col min="10759" max="10759" width="27.140625" customWidth="1"/>
    <col min="11009" max="11013" width="17.7109375" customWidth="1"/>
    <col min="11015" max="11015" width="27.140625" customWidth="1"/>
    <col min="11265" max="11269" width="17.7109375" customWidth="1"/>
    <col min="11271" max="11271" width="27.140625" customWidth="1"/>
    <col min="11521" max="11525" width="17.7109375" customWidth="1"/>
    <col min="11527" max="11527" width="27.140625" customWidth="1"/>
    <col min="11777" max="11781" width="17.7109375" customWidth="1"/>
    <col min="11783" max="11783" width="27.140625" customWidth="1"/>
    <col min="12033" max="12037" width="17.7109375" customWidth="1"/>
    <col min="12039" max="12039" width="27.140625" customWidth="1"/>
    <col min="12289" max="12293" width="17.7109375" customWidth="1"/>
    <col min="12295" max="12295" width="27.140625" customWidth="1"/>
    <col min="12545" max="12549" width="17.7109375" customWidth="1"/>
    <col min="12551" max="12551" width="27.140625" customWidth="1"/>
    <col min="12801" max="12805" width="17.7109375" customWidth="1"/>
    <col min="12807" max="12807" width="27.140625" customWidth="1"/>
    <col min="13057" max="13061" width="17.7109375" customWidth="1"/>
    <col min="13063" max="13063" width="27.140625" customWidth="1"/>
    <col min="13313" max="13317" width="17.7109375" customWidth="1"/>
    <col min="13319" max="13319" width="27.140625" customWidth="1"/>
    <col min="13569" max="13573" width="17.7109375" customWidth="1"/>
    <col min="13575" max="13575" width="27.140625" customWidth="1"/>
    <col min="13825" max="13829" width="17.7109375" customWidth="1"/>
    <col min="13831" max="13831" width="27.140625" customWidth="1"/>
    <col min="14081" max="14085" width="17.7109375" customWidth="1"/>
    <col min="14087" max="14087" width="27.140625" customWidth="1"/>
    <col min="14337" max="14341" width="17.7109375" customWidth="1"/>
    <col min="14343" max="14343" width="27.140625" customWidth="1"/>
    <col min="14593" max="14597" width="17.7109375" customWidth="1"/>
    <col min="14599" max="14599" width="27.140625" customWidth="1"/>
    <col min="14849" max="14853" width="17.7109375" customWidth="1"/>
    <col min="14855" max="14855" width="27.140625" customWidth="1"/>
    <col min="15105" max="15109" width="17.7109375" customWidth="1"/>
    <col min="15111" max="15111" width="27.140625" customWidth="1"/>
    <col min="15361" max="15365" width="17.7109375" customWidth="1"/>
    <col min="15367" max="15367" width="27.140625" customWidth="1"/>
    <col min="15617" max="15621" width="17.7109375" customWidth="1"/>
    <col min="15623" max="15623" width="27.140625" customWidth="1"/>
    <col min="15873" max="15877" width="17.7109375" customWidth="1"/>
    <col min="15879" max="15879" width="27.140625" customWidth="1"/>
    <col min="16129" max="16133" width="17.7109375" customWidth="1"/>
    <col min="16135" max="16135" width="27.140625" customWidth="1"/>
  </cols>
  <sheetData>
    <row r="1" spans="1:23" s="1" customFormat="1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s="1" customFormat="1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s="1" customFormat="1" ht="44.1" customHeight="1" x14ac:dyDescent="0.25">
      <c r="A3" s="170" t="s">
        <v>271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s="1" customFormat="1" ht="32.450000000000003" customHeight="1" x14ac:dyDescent="0.25">
      <c r="A4" s="170" t="s">
        <v>272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s="1" customFormat="1" ht="20.25" customHeight="1" x14ac:dyDescent="0.25">
      <c r="A5" s="172" t="s">
        <v>273</v>
      </c>
      <c r="B5" s="173"/>
      <c r="C5" s="173"/>
      <c r="D5" s="173"/>
      <c r="E5" s="174"/>
      <c r="F5" s="69"/>
      <c r="G5" s="26" t="s">
        <v>38</v>
      </c>
      <c r="H5" s="40">
        <f>D12</f>
        <v>88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s="1" customFormat="1" ht="48.95" customHeight="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78.666666666666657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s="1" customFormat="1" ht="42.75" customHeight="1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83.333333333333329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s="1" customFormat="1" ht="24.95" customHeight="1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s="1" customFormat="1" ht="24.95" customHeight="1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</row>
    <row r="10" spans="1:23" s="1" customFormat="1" ht="24.95" customHeight="1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s="1" customFormat="1" ht="24.95" customHeight="1" x14ac:dyDescent="0.25">
      <c r="A11" s="2">
        <v>1</v>
      </c>
      <c r="B11" s="4">
        <v>170804130021</v>
      </c>
      <c r="C11" s="3">
        <v>37.272727272727273</v>
      </c>
      <c r="D11" s="3">
        <f>COUNTIF(C11:C160,"&gt;="&amp;D10)</f>
        <v>132</v>
      </c>
      <c r="E11" s="3">
        <v>40</v>
      </c>
      <c r="F11" s="95">
        <f>COUNTIF(E11:E160,"&gt;="&amp;F10)</f>
        <v>106</v>
      </c>
      <c r="G11" s="108" t="s">
        <v>5</v>
      </c>
      <c r="H11" s="26">
        <v>3</v>
      </c>
      <c r="I11" s="26">
        <v>1</v>
      </c>
      <c r="J11" s="15">
        <v>2</v>
      </c>
      <c r="K11" s="15">
        <v>1</v>
      </c>
      <c r="L11" s="15">
        <v>2</v>
      </c>
      <c r="M11" s="15">
        <v>2</v>
      </c>
      <c r="N11" s="15">
        <v>2</v>
      </c>
      <c r="O11" s="15">
        <v>2</v>
      </c>
      <c r="P11" s="15">
        <v>3</v>
      </c>
      <c r="Q11" s="15">
        <v>2</v>
      </c>
      <c r="R11" s="15">
        <v>1</v>
      </c>
      <c r="S11" s="15">
        <v>2</v>
      </c>
      <c r="T11" s="15">
        <v>2</v>
      </c>
    </row>
    <row r="12" spans="1:23" s="1" customFormat="1" ht="24.95" customHeight="1" x14ac:dyDescent="0.25">
      <c r="A12" s="2">
        <v>2</v>
      </c>
      <c r="B12" s="4">
        <v>170804130022</v>
      </c>
      <c r="C12" s="3">
        <v>30</v>
      </c>
      <c r="D12" s="96">
        <f>(132/150)*100</f>
        <v>88</v>
      </c>
      <c r="E12" s="3">
        <v>26.363636363636363</v>
      </c>
      <c r="F12" s="97">
        <f>(118/150)*100</f>
        <v>78.666666666666657</v>
      </c>
      <c r="G12" s="108" t="s">
        <v>4</v>
      </c>
      <c r="H12" s="16">
        <v>3</v>
      </c>
      <c r="I12" s="16">
        <v>2</v>
      </c>
      <c r="J12" s="15">
        <v>2</v>
      </c>
      <c r="K12" s="15">
        <v>2</v>
      </c>
      <c r="L12" s="15">
        <v>2</v>
      </c>
      <c r="M12" s="15">
        <v>2</v>
      </c>
      <c r="N12" s="15">
        <v>3</v>
      </c>
      <c r="O12" s="15">
        <v>1</v>
      </c>
      <c r="P12" s="15">
        <v>3</v>
      </c>
      <c r="Q12" s="15">
        <v>1</v>
      </c>
      <c r="R12" s="15">
        <v>1</v>
      </c>
      <c r="S12" s="15">
        <v>1</v>
      </c>
      <c r="T12" s="15">
        <v>1</v>
      </c>
    </row>
    <row r="13" spans="1:23" s="1" customFormat="1" ht="24.95" customHeight="1" x14ac:dyDescent="0.25">
      <c r="A13" s="2">
        <v>3</v>
      </c>
      <c r="B13" s="4" t="s">
        <v>58</v>
      </c>
      <c r="C13" s="3">
        <v>0</v>
      </c>
      <c r="D13" s="3"/>
      <c r="E13" s="3">
        <v>0</v>
      </c>
      <c r="F13" s="109"/>
      <c r="G13" s="108" t="s">
        <v>3</v>
      </c>
      <c r="H13" s="16">
        <v>3</v>
      </c>
      <c r="I13" s="16">
        <v>2</v>
      </c>
      <c r="J13" s="15">
        <v>1</v>
      </c>
      <c r="K13" s="15">
        <v>1</v>
      </c>
      <c r="L13" s="15">
        <v>2</v>
      </c>
      <c r="M13" s="15">
        <v>3</v>
      </c>
      <c r="N13" s="15">
        <v>2</v>
      </c>
      <c r="O13" s="15">
        <v>2</v>
      </c>
      <c r="P13" s="15">
        <v>2</v>
      </c>
      <c r="Q13" s="15">
        <v>2</v>
      </c>
      <c r="R13" s="15">
        <v>2</v>
      </c>
      <c r="S13" s="15">
        <v>2</v>
      </c>
      <c r="T13" s="15">
        <v>2</v>
      </c>
    </row>
    <row r="14" spans="1:23" s="1" customFormat="1" ht="35.450000000000003" customHeight="1" x14ac:dyDescent="0.25">
      <c r="A14" s="2">
        <v>4</v>
      </c>
      <c r="B14" s="4">
        <v>170804130033</v>
      </c>
      <c r="C14" s="3">
        <v>37.272727272727273</v>
      </c>
      <c r="D14" s="3"/>
      <c r="E14" s="3">
        <v>29.09090909090909</v>
      </c>
      <c r="F14" s="109"/>
      <c r="G14" s="101" t="s">
        <v>2</v>
      </c>
      <c r="H14" s="53">
        <f>AVERAGE(H11:H13)</f>
        <v>3</v>
      </c>
      <c r="I14" s="53">
        <f>AVERAGE(I11:I13)</f>
        <v>1.6666666666666667</v>
      </c>
      <c r="J14" s="53">
        <f t="shared" ref="J14:T14" si="0">AVERAGE(J11:J13)</f>
        <v>1.6666666666666667</v>
      </c>
      <c r="K14" s="53">
        <f t="shared" si="0"/>
        <v>1.3333333333333333</v>
      </c>
      <c r="L14" s="53">
        <f t="shared" si="0"/>
        <v>2</v>
      </c>
      <c r="M14" s="53">
        <f t="shared" si="0"/>
        <v>2.3333333333333335</v>
      </c>
      <c r="N14" s="53">
        <f t="shared" si="0"/>
        <v>2.3333333333333335</v>
      </c>
      <c r="O14" s="53">
        <f t="shared" si="0"/>
        <v>1.6666666666666667</v>
      </c>
      <c r="P14" s="53">
        <f t="shared" si="0"/>
        <v>2.6666666666666665</v>
      </c>
      <c r="Q14" s="53">
        <f t="shared" si="0"/>
        <v>1.6666666666666667</v>
      </c>
      <c r="R14" s="53">
        <f t="shared" si="0"/>
        <v>1.3333333333333333</v>
      </c>
      <c r="S14" s="53">
        <f t="shared" si="0"/>
        <v>1.6666666666666667</v>
      </c>
      <c r="T14" s="53">
        <f t="shared" si="0"/>
        <v>1.6666666666666667</v>
      </c>
    </row>
    <row r="15" spans="1:23" s="1" customFormat="1" ht="38.1" customHeight="1" x14ac:dyDescent="0.25">
      <c r="A15" s="2">
        <v>5</v>
      </c>
      <c r="B15" s="4">
        <v>170804130060</v>
      </c>
      <c r="C15" s="3">
        <v>39.090909090909093</v>
      </c>
      <c r="D15" s="3"/>
      <c r="E15" s="3">
        <v>42.727272727272727</v>
      </c>
      <c r="F15" s="109"/>
      <c r="G15" s="102" t="s">
        <v>1</v>
      </c>
      <c r="H15" s="59">
        <f>(83.33*H14)/100</f>
        <v>2.4999000000000002</v>
      </c>
      <c r="I15" s="59">
        <f t="shared" ref="I15:T15" si="1">(83.33*I14)/100</f>
        <v>1.3888333333333334</v>
      </c>
      <c r="J15" s="59">
        <f t="shared" si="1"/>
        <v>1.3888333333333334</v>
      </c>
      <c r="K15" s="59">
        <f t="shared" si="1"/>
        <v>1.1110666666666666</v>
      </c>
      <c r="L15" s="59">
        <f t="shared" si="1"/>
        <v>1.6665999999999999</v>
      </c>
      <c r="M15" s="59">
        <f t="shared" si="1"/>
        <v>1.9443666666666666</v>
      </c>
      <c r="N15" s="59">
        <f t="shared" si="1"/>
        <v>1.9443666666666666</v>
      </c>
      <c r="O15" s="59">
        <f t="shared" si="1"/>
        <v>1.3888333333333334</v>
      </c>
      <c r="P15" s="59">
        <f t="shared" si="1"/>
        <v>2.2221333333333333</v>
      </c>
      <c r="Q15" s="59">
        <f t="shared" si="1"/>
        <v>1.3888333333333334</v>
      </c>
      <c r="R15" s="59">
        <f t="shared" si="1"/>
        <v>1.1110666666666666</v>
      </c>
      <c r="S15" s="59">
        <f t="shared" si="1"/>
        <v>1.3888333333333334</v>
      </c>
      <c r="T15" s="59">
        <f t="shared" si="1"/>
        <v>1.3888333333333334</v>
      </c>
    </row>
    <row r="16" spans="1:23" s="1" customFormat="1" ht="24.95" customHeight="1" x14ac:dyDescent="0.25">
      <c r="A16" s="2">
        <v>6</v>
      </c>
      <c r="B16" s="4">
        <v>170804130064</v>
      </c>
      <c r="C16" s="3">
        <v>24.545454545454547</v>
      </c>
      <c r="D16" s="3"/>
      <c r="E16" s="3">
        <v>18.181818181818183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s="1" customFormat="1" ht="41.1" customHeight="1" x14ac:dyDescent="0.25">
      <c r="A17" s="2">
        <v>7</v>
      </c>
      <c r="B17" s="4">
        <v>170804130086</v>
      </c>
      <c r="C17" s="3">
        <v>35.454545454545453</v>
      </c>
      <c r="D17" s="3"/>
      <c r="E17" s="3">
        <v>36.363636363636367</v>
      </c>
      <c r="F17" s="3"/>
      <c r="G17" s="2"/>
    </row>
    <row r="18" spans="1:22" s="1" customFormat="1" ht="24.95" customHeight="1" x14ac:dyDescent="0.25">
      <c r="A18" s="2">
        <v>8</v>
      </c>
      <c r="B18" s="4">
        <v>170804130088</v>
      </c>
      <c r="C18" s="3">
        <v>0</v>
      </c>
      <c r="D18" s="3"/>
      <c r="E18" s="3">
        <v>0</v>
      </c>
      <c r="F18" s="49"/>
      <c r="G18" s="2"/>
    </row>
    <row r="19" spans="1:22" s="1" customFormat="1" ht="24.95" customHeight="1" x14ac:dyDescent="0.25">
      <c r="A19" s="2">
        <v>9</v>
      </c>
      <c r="B19" s="4">
        <v>170804130099</v>
      </c>
      <c r="C19" s="3">
        <v>39.090909090909093</v>
      </c>
      <c r="D19" s="3"/>
      <c r="E19" s="3">
        <v>40</v>
      </c>
      <c r="F19" s="49"/>
      <c r="G19" s="2"/>
    </row>
    <row r="20" spans="1:22" s="1" customFormat="1" ht="24.95" customHeight="1" x14ac:dyDescent="0.25">
      <c r="A20" s="2">
        <v>10</v>
      </c>
      <c r="B20" s="4">
        <v>170804130123</v>
      </c>
      <c r="C20" s="3">
        <v>30.90909090909091</v>
      </c>
      <c r="D20" s="3"/>
      <c r="E20" s="3">
        <v>28.181818181818183</v>
      </c>
      <c r="F20" s="49"/>
      <c r="G20" s="2"/>
      <c r="J20" s="7"/>
      <c r="K20" s="7"/>
    </row>
    <row r="21" spans="1:22" s="1" customFormat="1" ht="31.5" customHeight="1" x14ac:dyDescent="0.25">
      <c r="A21" s="2">
        <v>11</v>
      </c>
      <c r="B21" s="4">
        <v>170804130124</v>
      </c>
      <c r="C21" s="3">
        <v>30</v>
      </c>
      <c r="D21" s="3"/>
      <c r="E21" s="3">
        <v>20.90909090909091</v>
      </c>
      <c r="F21" s="49"/>
      <c r="G21" s="2"/>
      <c r="H21" s="104"/>
      <c r="I21" s="165"/>
      <c r="J21" s="165"/>
      <c r="M21" s="7"/>
      <c r="N21" s="7"/>
      <c r="O21" s="7"/>
      <c r="P21" s="7"/>
      <c r="Q21" s="7"/>
    </row>
    <row r="22" spans="1:22" s="1" customFormat="1" ht="24.95" customHeight="1" x14ac:dyDescent="0.25">
      <c r="A22" s="2">
        <v>12</v>
      </c>
      <c r="B22" s="4">
        <v>170804130131</v>
      </c>
      <c r="C22" s="3">
        <v>31.818181818181817</v>
      </c>
      <c r="D22" s="3"/>
      <c r="E22" s="3">
        <v>28.181818181818183</v>
      </c>
      <c r="F22" s="49"/>
      <c r="G22" s="2"/>
      <c r="H22" s="111"/>
      <c r="I22" s="84"/>
      <c r="J22" s="84"/>
      <c r="M22" s="7"/>
      <c r="N22" s="7"/>
      <c r="O22" s="7"/>
      <c r="P22" s="7"/>
      <c r="Q22" s="7"/>
    </row>
    <row r="23" spans="1:22" s="1" customFormat="1" ht="24.95" customHeight="1" x14ac:dyDescent="0.25">
      <c r="A23" s="2">
        <v>13</v>
      </c>
      <c r="B23" s="4">
        <v>170804130132</v>
      </c>
      <c r="C23" s="3">
        <v>33.636363636363633</v>
      </c>
      <c r="D23" s="3"/>
      <c r="E23" s="3">
        <v>36.363636363636367</v>
      </c>
      <c r="F23" s="49"/>
      <c r="G23" s="2"/>
      <c r="H23" s="2"/>
      <c r="N23" s="7"/>
      <c r="O23" s="7"/>
      <c r="P23" s="7"/>
      <c r="Q23" s="7"/>
      <c r="R23" s="7"/>
    </row>
    <row r="24" spans="1:22" s="1" customFormat="1" ht="24.95" customHeight="1" x14ac:dyDescent="0.25">
      <c r="A24" s="2">
        <v>14</v>
      </c>
      <c r="B24" s="4">
        <v>170804130139</v>
      </c>
      <c r="C24" s="3">
        <v>34.545454545454547</v>
      </c>
      <c r="D24" s="3"/>
      <c r="E24" s="3">
        <v>36.363636363636367</v>
      </c>
      <c r="F24" s="49"/>
      <c r="G24" s="2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s="1" customFormat="1" ht="24.95" customHeight="1" x14ac:dyDescent="0.25">
      <c r="A25" s="2">
        <v>15</v>
      </c>
      <c r="B25" s="4">
        <v>170804130148</v>
      </c>
      <c r="C25" s="3">
        <v>28.181818181818183</v>
      </c>
      <c r="D25" s="112"/>
      <c r="E25" s="3">
        <v>26.363636363636363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s="1" customFormat="1" ht="24.95" customHeight="1" x14ac:dyDescent="0.25">
      <c r="A26" s="2">
        <v>16</v>
      </c>
      <c r="B26" s="4">
        <v>170804130158</v>
      </c>
      <c r="C26" s="3">
        <v>24.545454545454547</v>
      </c>
      <c r="D26" s="3"/>
      <c r="E26" s="3">
        <v>18.181818181818183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s="1" customFormat="1" ht="24.95" customHeight="1" x14ac:dyDescent="0.25">
      <c r="A27" s="2">
        <v>17</v>
      </c>
      <c r="B27" s="4">
        <v>170804130159</v>
      </c>
      <c r="C27" s="3">
        <v>36.363636363636367</v>
      </c>
      <c r="D27" s="3"/>
      <c r="E27" s="3">
        <v>34.545454545454547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s="1" customFormat="1" ht="24.95" customHeight="1" x14ac:dyDescent="0.25">
      <c r="A28" s="2">
        <v>18</v>
      </c>
      <c r="B28" s="4">
        <v>170804130160</v>
      </c>
      <c r="C28" s="3">
        <v>36.363636363636367</v>
      </c>
      <c r="D28" s="3"/>
      <c r="E28" s="3">
        <v>40.909090909090907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s="1" customFormat="1" ht="24.95" customHeight="1" x14ac:dyDescent="0.25">
      <c r="A29" s="2">
        <v>19</v>
      </c>
      <c r="B29" s="4">
        <v>170804130167</v>
      </c>
      <c r="C29" s="3">
        <v>38.18181818181818</v>
      </c>
      <c r="D29" s="3"/>
      <c r="E29" s="3">
        <v>44.545454545454547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s="1" customFormat="1" ht="24.95" customHeight="1" x14ac:dyDescent="0.25">
      <c r="A30" s="2">
        <v>20</v>
      </c>
      <c r="B30" s="4">
        <v>170804130179</v>
      </c>
      <c r="C30" s="3">
        <v>28.181818181818183</v>
      </c>
      <c r="D30" s="3"/>
      <c r="E30" s="3">
        <v>22.727272727272727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s="1" customFormat="1" ht="24.95" customHeight="1" x14ac:dyDescent="0.25">
      <c r="A31" s="2">
        <v>21</v>
      </c>
      <c r="B31" s="4">
        <v>170804130189</v>
      </c>
      <c r="C31" s="3">
        <v>35.454545454545453</v>
      </c>
      <c r="D31" s="3"/>
      <c r="E31" s="3">
        <v>47.272727272727273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s="1" customFormat="1" ht="24.95" customHeight="1" x14ac:dyDescent="0.25">
      <c r="A32" s="2">
        <v>22</v>
      </c>
      <c r="B32" s="4">
        <v>170804130190</v>
      </c>
      <c r="C32" s="3">
        <v>35.454545454545453</v>
      </c>
      <c r="D32" s="3"/>
      <c r="E32" s="3">
        <v>40.909090909090907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s="1" customFormat="1" ht="24.95" customHeight="1" x14ac:dyDescent="0.25">
      <c r="A33" s="2">
        <v>23</v>
      </c>
      <c r="B33" s="4">
        <v>170804130192</v>
      </c>
      <c r="C33" s="3">
        <v>30</v>
      </c>
      <c r="D33" s="3"/>
      <c r="E33" s="3">
        <v>21.818181818181817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s="1" customFormat="1" ht="24.95" customHeight="1" x14ac:dyDescent="0.25">
      <c r="A34" s="2">
        <v>24</v>
      </c>
      <c r="B34" s="4">
        <v>170804130199</v>
      </c>
      <c r="C34" s="3">
        <v>38.18181818181818</v>
      </c>
      <c r="D34" s="3"/>
      <c r="E34" s="3">
        <v>37.272727272727273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s="1" customFormat="1" ht="24.95" customHeight="1" x14ac:dyDescent="0.25">
      <c r="A35" s="2">
        <v>25</v>
      </c>
      <c r="B35" s="4">
        <v>170804130227</v>
      </c>
      <c r="C35" s="3">
        <v>35.454545454545453</v>
      </c>
      <c r="D35" s="3"/>
      <c r="E35" s="3">
        <v>36.363636363636367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s="1" customFormat="1" ht="24.95" customHeight="1" x14ac:dyDescent="0.25">
      <c r="A36" s="2">
        <v>26</v>
      </c>
      <c r="B36" s="4">
        <v>170804130228</v>
      </c>
      <c r="C36" s="3">
        <v>34.545454545454547</v>
      </c>
      <c r="D36" s="3"/>
      <c r="E36" s="3">
        <v>34.545454545454547</v>
      </c>
      <c r="F36" s="49"/>
      <c r="G36" s="2"/>
    </row>
    <row r="37" spans="1:23" s="1" customFormat="1" ht="24.95" customHeight="1" x14ac:dyDescent="0.25">
      <c r="A37" s="2">
        <v>27</v>
      </c>
      <c r="B37" s="4">
        <v>170804130229</v>
      </c>
      <c r="C37" s="3">
        <v>37.272727272727273</v>
      </c>
      <c r="D37" s="3"/>
      <c r="E37" s="3">
        <v>39.090909090909093</v>
      </c>
      <c r="F37" s="49"/>
      <c r="G37" s="2"/>
    </row>
    <row r="38" spans="1:23" s="1" customFormat="1" ht="24.95" customHeight="1" x14ac:dyDescent="0.25">
      <c r="A38" s="2">
        <v>28</v>
      </c>
      <c r="B38" s="4">
        <v>170804130231</v>
      </c>
      <c r="C38" s="3">
        <v>35.454545454545453</v>
      </c>
      <c r="D38" s="3"/>
      <c r="E38" s="3">
        <v>46.363636363636367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s="1" customFormat="1" ht="24.95" customHeight="1" x14ac:dyDescent="0.25">
      <c r="A39" s="2">
        <v>29</v>
      </c>
      <c r="B39" s="4">
        <v>170804130233</v>
      </c>
      <c r="C39" s="3">
        <v>39.090909090909093</v>
      </c>
      <c r="D39" s="3"/>
      <c r="E39" s="3">
        <v>42.727272727272727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s="1" customFormat="1" ht="24.95" customHeight="1" x14ac:dyDescent="0.25">
      <c r="A40" s="2">
        <v>30</v>
      </c>
      <c r="B40" s="4">
        <v>170804130234</v>
      </c>
      <c r="C40" s="3">
        <v>31.818181818181817</v>
      </c>
      <c r="D40" s="3"/>
      <c r="E40" s="3">
        <v>44.545454545454547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s="1" customFormat="1" ht="24.95" customHeight="1" x14ac:dyDescent="0.25">
      <c r="A41" s="2">
        <v>31</v>
      </c>
      <c r="B41" s="4">
        <v>170804130239</v>
      </c>
      <c r="C41" s="3">
        <v>34.545454545454547</v>
      </c>
      <c r="D41" s="3"/>
      <c r="E41" s="3">
        <v>35.454545454545453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s="1" customFormat="1" ht="24.95" customHeight="1" x14ac:dyDescent="0.25">
      <c r="A42" s="2">
        <v>32</v>
      </c>
      <c r="B42" s="4">
        <v>170804130240</v>
      </c>
      <c r="C42" s="3">
        <v>0</v>
      </c>
      <c r="D42" s="3"/>
      <c r="E42" s="3">
        <v>0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s="1" customFormat="1" ht="24.95" customHeight="1" x14ac:dyDescent="0.25">
      <c r="A43" s="2">
        <v>33</v>
      </c>
      <c r="B43" s="4">
        <v>170804130241</v>
      </c>
      <c r="C43" s="3">
        <v>30</v>
      </c>
      <c r="D43" s="3"/>
      <c r="E43" s="3">
        <v>26.363636363636363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s="1" customFormat="1" ht="24.95" customHeight="1" x14ac:dyDescent="0.25">
      <c r="A44" s="2">
        <v>34</v>
      </c>
      <c r="B44" s="4">
        <v>170804130242</v>
      </c>
      <c r="C44" s="3">
        <v>33.636363636363633</v>
      </c>
      <c r="D44" s="3"/>
      <c r="E44" s="3">
        <v>39.090909090909093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s="1" customFormat="1" ht="24.95" customHeight="1" x14ac:dyDescent="0.25">
      <c r="A45" s="2">
        <v>35</v>
      </c>
      <c r="B45" s="4">
        <v>170804130243</v>
      </c>
      <c r="C45" s="3">
        <v>26.363636363636363</v>
      </c>
      <c r="D45" s="3"/>
      <c r="E45" s="3">
        <v>29.09090909090909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s="1" customFormat="1" ht="24.95" customHeight="1" x14ac:dyDescent="0.25">
      <c r="A46" s="2">
        <v>36</v>
      </c>
      <c r="B46" s="4">
        <v>170804130244</v>
      </c>
      <c r="C46" s="3">
        <v>35.454545454545453</v>
      </c>
      <c r="D46" s="3"/>
      <c r="E46" s="3">
        <v>37.272727272727273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s="1" customFormat="1" ht="24.95" customHeight="1" x14ac:dyDescent="0.25">
      <c r="A47" s="2">
        <v>37</v>
      </c>
      <c r="B47" s="4">
        <v>170804130245</v>
      </c>
      <c r="C47" s="3">
        <v>37.272727272727273</v>
      </c>
      <c r="D47" s="3"/>
      <c r="E47" s="3">
        <v>41.81818181818182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s="1" customFormat="1" ht="24.95" customHeight="1" x14ac:dyDescent="0.25">
      <c r="A48" s="2">
        <v>38</v>
      </c>
      <c r="B48" s="4">
        <v>170804130246</v>
      </c>
      <c r="C48" s="3">
        <v>28.181818181818183</v>
      </c>
      <c r="D48" s="3"/>
      <c r="E48" s="3">
        <v>27.272727272727273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s="1" customFormat="1" ht="24.95" customHeight="1" x14ac:dyDescent="0.25">
      <c r="A49" s="2">
        <v>39</v>
      </c>
      <c r="B49" s="4">
        <v>170804130247</v>
      </c>
      <c r="C49" s="3">
        <v>31.818181818181817</v>
      </c>
      <c r="D49" s="3"/>
      <c r="E49" s="3">
        <v>32.727272727272727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s="1" customFormat="1" ht="24.95" customHeight="1" x14ac:dyDescent="0.25">
      <c r="A50" s="2">
        <v>40</v>
      </c>
      <c r="B50" s="4">
        <v>170804130248</v>
      </c>
      <c r="C50" s="3">
        <v>34.545454545454547</v>
      </c>
      <c r="D50" s="3"/>
      <c r="E50" s="3">
        <v>39.090909090909093</v>
      </c>
      <c r="F50" s="49"/>
      <c r="G50" s="2"/>
    </row>
    <row r="51" spans="1:22" s="1" customFormat="1" ht="24.95" customHeight="1" x14ac:dyDescent="0.25">
      <c r="A51" s="2">
        <v>41</v>
      </c>
      <c r="B51" s="4">
        <v>170804130249</v>
      </c>
      <c r="C51" s="3">
        <v>33.636363636363633</v>
      </c>
      <c r="D51" s="3"/>
      <c r="E51" s="3">
        <v>40.909090909090907</v>
      </c>
      <c r="F51" s="49"/>
      <c r="G51" s="2"/>
    </row>
    <row r="52" spans="1:22" s="1" customFormat="1" ht="24.95" customHeight="1" x14ac:dyDescent="0.25">
      <c r="A52" s="2">
        <v>42</v>
      </c>
      <c r="B52" s="4">
        <v>170804130250</v>
      </c>
      <c r="C52" s="3">
        <v>33.636363636363633</v>
      </c>
      <c r="D52" s="112"/>
      <c r="E52" s="3">
        <v>29.09090909090909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s="1" customFormat="1" ht="24.95" customHeight="1" x14ac:dyDescent="0.25">
      <c r="A53" s="2">
        <v>43</v>
      </c>
      <c r="B53" s="4">
        <v>170804130251</v>
      </c>
      <c r="C53" s="3">
        <v>31.818181818181817</v>
      </c>
      <c r="D53" s="112"/>
      <c r="E53" s="3">
        <v>30.90909090909091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s="1" customFormat="1" ht="24.95" customHeight="1" x14ac:dyDescent="0.25">
      <c r="A54" s="2">
        <v>44</v>
      </c>
      <c r="B54" s="4">
        <v>170804130253</v>
      </c>
      <c r="C54" s="3">
        <v>31.818181818181817</v>
      </c>
      <c r="D54" s="3"/>
      <c r="E54" s="3">
        <v>33.636363636363633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s="1" customFormat="1" ht="24.95" customHeight="1" x14ac:dyDescent="0.25">
      <c r="A55" s="2">
        <v>45</v>
      </c>
      <c r="B55" s="4">
        <v>170804130254</v>
      </c>
      <c r="C55" s="3">
        <v>34.545454545454547</v>
      </c>
      <c r="D55" s="3"/>
      <c r="E55" s="3">
        <v>31.818181818181817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s="1" customFormat="1" ht="24.95" customHeight="1" x14ac:dyDescent="0.25">
      <c r="A56" s="2">
        <v>46</v>
      </c>
      <c r="B56" s="4">
        <v>170804130255</v>
      </c>
      <c r="C56" s="3">
        <v>34.545454545454547</v>
      </c>
      <c r="D56" s="3"/>
      <c r="E56" s="3">
        <v>42.727272727272727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s="1" customFormat="1" ht="24.95" customHeight="1" x14ac:dyDescent="0.25">
      <c r="A57" s="2">
        <v>47</v>
      </c>
      <c r="B57" s="4">
        <v>170804130256</v>
      </c>
      <c r="C57" s="3">
        <v>31.818181818181817</v>
      </c>
      <c r="D57" s="3"/>
      <c r="E57" s="3">
        <v>38.18181818181818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s="1" customFormat="1" ht="24.95" customHeight="1" x14ac:dyDescent="0.25">
      <c r="A58" s="2">
        <v>48</v>
      </c>
      <c r="B58" s="4">
        <v>170804130257</v>
      </c>
      <c r="C58" s="3">
        <v>30.90909090909091</v>
      </c>
      <c r="D58" s="3"/>
      <c r="E58" s="3">
        <v>28.181818181818183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s="1" customFormat="1" ht="24.95" customHeight="1" x14ac:dyDescent="0.25">
      <c r="A59" s="2">
        <v>49</v>
      </c>
      <c r="B59" s="4">
        <v>170804130258</v>
      </c>
      <c r="C59" s="3">
        <v>30.90909090909091</v>
      </c>
      <c r="D59" s="3"/>
      <c r="E59" s="3">
        <v>40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s="1" customFormat="1" ht="24.95" customHeight="1" x14ac:dyDescent="0.25">
      <c r="A60" s="2">
        <v>50</v>
      </c>
      <c r="B60" s="4">
        <v>170804130259</v>
      </c>
      <c r="C60" s="3">
        <v>33.636363636363633</v>
      </c>
      <c r="D60" s="3"/>
      <c r="E60" s="3">
        <v>31.818181818181817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s="1" customFormat="1" ht="24.95" customHeight="1" x14ac:dyDescent="0.25">
      <c r="A61" s="2">
        <v>51</v>
      </c>
      <c r="B61" s="4">
        <v>170804130260</v>
      </c>
      <c r="C61" s="3">
        <v>33.636363636363633</v>
      </c>
      <c r="D61" s="3"/>
      <c r="E61" s="3">
        <v>29.09090909090909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s="1" customFormat="1" ht="24.95" customHeight="1" x14ac:dyDescent="0.25">
      <c r="A62" s="2">
        <v>52</v>
      </c>
      <c r="B62" s="4">
        <v>170804130262</v>
      </c>
      <c r="C62" s="3">
        <v>35.454545454545453</v>
      </c>
      <c r="D62" s="3"/>
      <c r="E62" s="3">
        <v>30.90909090909091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s="1" customFormat="1" ht="24.95" customHeight="1" x14ac:dyDescent="0.25">
      <c r="A63" s="2">
        <v>53</v>
      </c>
      <c r="B63" s="4">
        <v>170804130263</v>
      </c>
      <c r="C63" s="3">
        <v>31.818181818181817</v>
      </c>
      <c r="D63" s="3"/>
      <c r="E63" s="3">
        <v>30.90909090909091</v>
      </c>
      <c r="F63" s="49"/>
      <c r="G63" s="2"/>
    </row>
    <row r="64" spans="1:22" s="1" customFormat="1" ht="24.95" customHeight="1" x14ac:dyDescent="0.25">
      <c r="A64" s="2">
        <v>54</v>
      </c>
      <c r="B64" s="4">
        <v>170804130264</v>
      </c>
      <c r="C64" s="3">
        <v>34.545454545454547</v>
      </c>
      <c r="D64" s="3"/>
      <c r="E64" s="3">
        <v>39.090909090909093</v>
      </c>
      <c r="F64" s="49"/>
      <c r="G64" s="2"/>
    </row>
    <row r="65" spans="1:9" s="1" customFormat="1" ht="24.95" customHeight="1" x14ac:dyDescent="0.25">
      <c r="A65" s="2">
        <v>55</v>
      </c>
      <c r="B65" s="4">
        <v>170804130265</v>
      </c>
      <c r="C65" s="3">
        <v>26.363636363636363</v>
      </c>
      <c r="D65" s="3"/>
      <c r="E65" s="3">
        <v>29.09090909090909</v>
      </c>
      <c r="F65" s="49"/>
      <c r="G65" s="2"/>
    </row>
    <row r="66" spans="1:9" s="1" customFormat="1" ht="24.95" customHeight="1" x14ac:dyDescent="0.25">
      <c r="A66" s="2">
        <v>56</v>
      </c>
      <c r="B66" s="4">
        <v>170804130266</v>
      </c>
      <c r="C66" s="3">
        <v>28.181818181818183</v>
      </c>
      <c r="D66" s="3"/>
      <c r="E66" s="3">
        <v>27.272727272727273</v>
      </c>
      <c r="F66" s="49"/>
      <c r="G66" s="2"/>
    </row>
    <row r="67" spans="1:9" s="1" customFormat="1" ht="24.95" customHeight="1" x14ac:dyDescent="0.25">
      <c r="A67" s="2">
        <v>57</v>
      </c>
      <c r="B67" s="4">
        <v>170804130267</v>
      </c>
      <c r="C67" s="3">
        <v>36.363636363636367</v>
      </c>
      <c r="D67" s="3"/>
      <c r="E67" s="3">
        <v>38.18181818181818</v>
      </c>
      <c r="F67" s="49"/>
      <c r="G67" s="2"/>
    </row>
    <row r="68" spans="1:9" s="1" customFormat="1" ht="24.95" customHeight="1" x14ac:dyDescent="0.25">
      <c r="A68" s="2">
        <v>58</v>
      </c>
      <c r="B68" s="4">
        <v>170804130268</v>
      </c>
      <c r="C68" s="3">
        <v>0</v>
      </c>
      <c r="D68" s="3"/>
      <c r="E68" s="3">
        <v>0</v>
      </c>
      <c r="F68" s="49"/>
      <c r="G68" s="2"/>
    </row>
    <row r="69" spans="1:9" s="1" customFormat="1" ht="24.95" customHeight="1" x14ac:dyDescent="0.25">
      <c r="A69" s="2">
        <v>59</v>
      </c>
      <c r="B69" s="4">
        <v>170804130269</v>
      </c>
      <c r="C69" s="3">
        <v>39.090909090909093</v>
      </c>
      <c r="D69" s="3"/>
      <c r="E69" s="3">
        <v>42.727272727272727</v>
      </c>
      <c r="F69" s="49"/>
      <c r="G69" s="2"/>
    </row>
    <row r="70" spans="1:9" s="1" customFormat="1" ht="24.95" customHeight="1" x14ac:dyDescent="0.25">
      <c r="A70" s="2">
        <v>60</v>
      </c>
      <c r="B70" s="4">
        <v>170804130270</v>
      </c>
      <c r="C70" s="3">
        <v>30</v>
      </c>
      <c r="D70" s="3"/>
      <c r="E70" s="3">
        <v>30.90909090909091</v>
      </c>
      <c r="F70" s="49"/>
      <c r="G70" s="2"/>
    </row>
    <row r="71" spans="1:9" s="1" customFormat="1" ht="24.95" customHeight="1" x14ac:dyDescent="0.25">
      <c r="A71" s="2">
        <v>61</v>
      </c>
      <c r="B71" s="4">
        <v>170804130271</v>
      </c>
      <c r="C71" s="3">
        <v>36.363636363636367</v>
      </c>
      <c r="D71" s="3"/>
      <c r="E71" s="3">
        <v>46.363636363636367</v>
      </c>
      <c r="F71" s="49"/>
      <c r="G71" s="2"/>
    </row>
    <row r="72" spans="1:9" s="1" customFormat="1" ht="24.95" customHeight="1" x14ac:dyDescent="0.25">
      <c r="A72" s="2">
        <v>62</v>
      </c>
      <c r="B72" s="4">
        <v>170804130272</v>
      </c>
      <c r="C72" s="3">
        <v>31.818181818181817</v>
      </c>
      <c r="D72" s="3"/>
      <c r="E72" s="3">
        <v>32.727272727272727</v>
      </c>
      <c r="F72" s="49"/>
      <c r="G72" s="2"/>
    </row>
    <row r="73" spans="1:9" s="1" customFormat="1" ht="24.95" customHeight="1" x14ac:dyDescent="0.25">
      <c r="A73" s="2">
        <v>63</v>
      </c>
      <c r="B73" s="4">
        <v>170804130273</v>
      </c>
      <c r="C73" s="3">
        <v>38.18181818181818</v>
      </c>
      <c r="D73" s="3"/>
      <c r="E73" s="3">
        <v>40</v>
      </c>
      <c r="F73" s="49"/>
      <c r="G73" s="2"/>
    </row>
    <row r="74" spans="1:9" s="1" customFormat="1" ht="24.95" customHeight="1" x14ac:dyDescent="0.25">
      <c r="A74" s="2">
        <v>64</v>
      </c>
      <c r="B74" s="4">
        <v>170804130274</v>
      </c>
      <c r="C74" s="3">
        <v>35.454545454545453</v>
      </c>
      <c r="D74" s="3"/>
      <c r="E74" s="3">
        <v>24.545454545454547</v>
      </c>
      <c r="F74" s="49"/>
      <c r="G74" s="2"/>
    </row>
    <row r="75" spans="1:9" s="1" customFormat="1" ht="24.95" customHeight="1" x14ac:dyDescent="0.25">
      <c r="A75" s="2">
        <v>65</v>
      </c>
      <c r="B75" s="4">
        <v>170804130275</v>
      </c>
      <c r="C75" s="3">
        <v>32.727272727272727</v>
      </c>
      <c r="D75" s="3"/>
      <c r="E75" s="3">
        <v>29.09090909090909</v>
      </c>
      <c r="F75" s="49"/>
      <c r="G75" s="2"/>
    </row>
    <row r="76" spans="1:9" s="1" customFormat="1" ht="24.95" customHeight="1" x14ac:dyDescent="0.25">
      <c r="A76" s="2">
        <v>66</v>
      </c>
      <c r="B76" s="2">
        <v>170804130276</v>
      </c>
      <c r="C76" s="2">
        <v>30.90909090909091</v>
      </c>
      <c r="D76" s="3"/>
      <c r="E76" s="2">
        <v>30.90909090909091</v>
      </c>
      <c r="F76" s="49"/>
      <c r="G76" s="2"/>
    </row>
    <row r="77" spans="1:9" s="1" customFormat="1" ht="24.95" customHeight="1" x14ac:dyDescent="0.25">
      <c r="A77" s="2">
        <v>67</v>
      </c>
      <c r="B77" s="2">
        <v>170804130277</v>
      </c>
      <c r="C77" s="2">
        <v>30</v>
      </c>
      <c r="D77" s="3"/>
      <c r="E77" s="2">
        <v>27.272727272727273</v>
      </c>
      <c r="F77" s="49"/>
      <c r="G77" s="2"/>
    </row>
    <row r="78" spans="1:9" s="1" customFormat="1" ht="24.95" customHeight="1" x14ac:dyDescent="0.25">
      <c r="A78" s="2">
        <v>68</v>
      </c>
      <c r="B78" s="2">
        <v>170804130278</v>
      </c>
      <c r="C78" s="2">
        <v>33.636363636363633</v>
      </c>
      <c r="D78" s="3"/>
      <c r="E78" s="2">
        <v>29.09090909090909</v>
      </c>
      <c r="F78" s="49"/>
      <c r="G78" s="2"/>
    </row>
    <row r="79" spans="1:9" s="1" customFormat="1" ht="24.95" customHeight="1" x14ac:dyDescent="0.25">
      <c r="A79" s="2">
        <v>69</v>
      </c>
      <c r="B79" s="2">
        <v>170804130279</v>
      </c>
      <c r="C79" s="2">
        <v>31.818181818181817</v>
      </c>
      <c r="D79" s="3"/>
      <c r="E79" s="2">
        <v>28.181818181818183</v>
      </c>
      <c r="F79" s="49"/>
      <c r="G79" s="5"/>
    </row>
    <row r="80" spans="1:9" s="1" customFormat="1" ht="24.95" customHeight="1" x14ac:dyDescent="0.25">
      <c r="A80" s="2">
        <v>70</v>
      </c>
      <c r="B80" s="2">
        <v>170804130280</v>
      </c>
      <c r="C80" s="2">
        <v>37.272727272727273</v>
      </c>
      <c r="D80" s="112"/>
      <c r="E80" s="2">
        <v>39.090909090909093</v>
      </c>
      <c r="F80" s="113"/>
      <c r="G80" s="5"/>
      <c r="H80"/>
      <c r="I80"/>
    </row>
    <row r="81" spans="1:23" s="1" customFormat="1" ht="24.95" customHeight="1" x14ac:dyDescent="0.25">
      <c r="A81" s="2">
        <v>71</v>
      </c>
      <c r="B81" s="2">
        <v>170804130281</v>
      </c>
      <c r="C81" s="2">
        <v>35.454545454545453</v>
      </c>
      <c r="D81" s="112"/>
      <c r="E81" s="2">
        <v>32.727272727272727</v>
      </c>
      <c r="F81" s="113"/>
      <c r="G81" s="5"/>
      <c r="H81"/>
      <c r="I81"/>
    </row>
    <row r="82" spans="1:23" s="1" customFormat="1" ht="24.95" customHeight="1" x14ac:dyDescent="0.25">
      <c r="A82" s="2">
        <v>72</v>
      </c>
      <c r="B82" s="2">
        <v>170804130282</v>
      </c>
      <c r="C82" s="2">
        <v>30</v>
      </c>
      <c r="D82" s="3"/>
      <c r="E82" s="2">
        <v>32.727272727272727</v>
      </c>
      <c r="F82" s="49"/>
      <c r="G82" s="5"/>
      <c r="H82"/>
      <c r="I82"/>
    </row>
    <row r="83" spans="1:23" s="1" customFormat="1" x14ac:dyDescent="0.25">
      <c r="A83" s="2">
        <v>73</v>
      </c>
      <c r="B83" s="2">
        <v>170804130283</v>
      </c>
      <c r="C83" s="2">
        <v>39.090909090909093</v>
      </c>
      <c r="D83" s="5"/>
      <c r="E83" s="2">
        <v>44.545454545454547</v>
      </c>
      <c r="F83" s="5"/>
      <c r="G83" s="5"/>
      <c r="H83"/>
      <c r="I83"/>
    </row>
    <row r="84" spans="1:23" s="6" customFormat="1" ht="15.75" x14ac:dyDescent="0.25">
      <c r="A84" s="2">
        <v>74</v>
      </c>
      <c r="B84" s="2">
        <v>170804130284</v>
      </c>
      <c r="C84" s="2">
        <v>35.454545454545453</v>
      </c>
      <c r="D84" s="115"/>
      <c r="E84" s="2">
        <v>40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s="1" customFormat="1" ht="15.75" x14ac:dyDescent="0.25">
      <c r="A85" s="2">
        <v>75</v>
      </c>
      <c r="B85" s="2">
        <v>170804130285</v>
      </c>
      <c r="C85" s="2">
        <v>33.636363636363633</v>
      </c>
      <c r="D85" s="5"/>
      <c r="E85" s="2">
        <v>40.909090909090907</v>
      </c>
      <c r="F85" s="5"/>
      <c r="G85" s="5"/>
      <c r="H85"/>
      <c r="I85"/>
      <c r="W85" s="6"/>
    </row>
    <row r="86" spans="1:23" s="1" customFormat="1" ht="15.75" x14ac:dyDescent="0.25">
      <c r="A86" s="2">
        <v>76</v>
      </c>
      <c r="B86" s="2">
        <v>170804130287</v>
      </c>
      <c r="C86" s="2">
        <v>36.363636363636367</v>
      </c>
      <c r="D86" s="116"/>
      <c r="E86" s="2">
        <v>41.81818181818182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s="1" customFormat="1" x14ac:dyDescent="0.25">
      <c r="A87" s="2">
        <v>77</v>
      </c>
      <c r="B87" s="2">
        <v>170804130288</v>
      </c>
      <c r="C87" s="2">
        <v>34.545454545454547</v>
      </c>
      <c r="D87" s="5"/>
      <c r="E87" s="2">
        <v>38.18181818181818</v>
      </c>
      <c r="F87" s="5"/>
      <c r="G87" s="5"/>
      <c r="H87"/>
      <c r="I87"/>
    </row>
    <row r="88" spans="1:23" s="1" customFormat="1" x14ac:dyDescent="0.25">
      <c r="A88" s="2">
        <v>78</v>
      </c>
      <c r="B88" s="2">
        <v>170804130289</v>
      </c>
      <c r="C88" s="2">
        <v>32.727272727272727</v>
      </c>
      <c r="D88" s="5"/>
      <c r="E88" s="2">
        <v>40.909090909090907</v>
      </c>
      <c r="F88" s="5"/>
      <c r="G88" s="5"/>
      <c r="H88"/>
      <c r="I88"/>
    </row>
    <row r="89" spans="1:23" s="1" customFormat="1" x14ac:dyDescent="0.25">
      <c r="A89" s="2">
        <v>79</v>
      </c>
      <c r="B89" s="2">
        <v>170804130291</v>
      </c>
      <c r="C89" s="2">
        <v>37.272727272727273</v>
      </c>
      <c r="D89" s="5"/>
      <c r="E89" s="2">
        <v>39.090909090909093</v>
      </c>
      <c r="F89" s="5"/>
      <c r="G89" s="5"/>
      <c r="H89"/>
      <c r="I89"/>
    </row>
    <row r="90" spans="1:23" s="1" customFormat="1" x14ac:dyDescent="0.25">
      <c r="A90" s="2">
        <v>80</v>
      </c>
      <c r="B90" s="2">
        <v>170804130292</v>
      </c>
      <c r="C90" s="2">
        <v>33.636363636363633</v>
      </c>
      <c r="D90" s="5"/>
      <c r="E90" s="2">
        <v>33.636363636363633</v>
      </c>
      <c r="F90" s="5"/>
      <c r="G90" s="5"/>
      <c r="H90"/>
      <c r="I90"/>
    </row>
    <row r="91" spans="1:23" s="6" customFormat="1" ht="15.75" x14ac:dyDescent="0.25">
      <c r="A91" s="2">
        <v>81</v>
      </c>
      <c r="B91" s="2">
        <v>170804130293</v>
      </c>
      <c r="C91" s="2">
        <v>34.545454545454547</v>
      </c>
      <c r="D91" s="5"/>
      <c r="E91" s="2">
        <v>36.363636363636367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s="1" customFormat="1" ht="15.75" x14ac:dyDescent="0.25">
      <c r="A92" s="2">
        <v>82</v>
      </c>
      <c r="B92" s="2">
        <v>170804130294</v>
      </c>
      <c r="C92" s="2">
        <v>29.09090909090909</v>
      </c>
      <c r="D92" s="5"/>
      <c r="E92" s="2">
        <v>22.727272727272727</v>
      </c>
      <c r="F92" s="5"/>
      <c r="G92" s="5"/>
      <c r="H92"/>
      <c r="I92"/>
      <c r="W92" s="6"/>
    </row>
    <row r="93" spans="1:23" s="1" customFormat="1" ht="15.75" x14ac:dyDescent="0.25">
      <c r="A93" s="2">
        <v>83</v>
      </c>
      <c r="B93" s="2">
        <v>170804130295</v>
      </c>
      <c r="C93" s="2">
        <v>35.454545454545453</v>
      </c>
      <c r="D93" s="5"/>
      <c r="E93" s="2">
        <v>32.727272727272727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s="1" customFormat="1" x14ac:dyDescent="0.25">
      <c r="A94" s="2">
        <v>84</v>
      </c>
      <c r="B94" s="2">
        <v>170804130296</v>
      </c>
      <c r="C94" s="2">
        <v>31.818181818181817</v>
      </c>
      <c r="D94" s="5"/>
      <c r="E94" s="2">
        <v>30</v>
      </c>
      <c r="F94" s="5"/>
      <c r="G94" s="5"/>
      <c r="H94"/>
      <c r="I94"/>
    </row>
    <row r="95" spans="1:23" s="1" customFormat="1" x14ac:dyDescent="0.25">
      <c r="A95" s="2">
        <v>85</v>
      </c>
      <c r="B95" s="2">
        <v>170804130297</v>
      </c>
      <c r="C95" s="2">
        <v>33.636363636363633</v>
      </c>
      <c r="D95" s="5"/>
      <c r="E95" s="2">
        <v>41.81818181818182</v>
      </c>
      <c r="F95" s="5"/>
      <c r="G95" s="5"/>
      <c r="H95"/>
      <c r="I95"/>
    </row>
    <row r="96" spans="1:23" s="1" customFormat="1" x14ac:dyDescent="0.25">
      <c r="A96" s="2">
        <v>86</v>
      </c>
      <c r="B96" s="2">
        <v>170804130298</v>
      </c>
      <c r="C96" s="2">
        <v>29.09090909090909</v>
      </c>
      <c r="D96" s="5"/>
      <c r="E96" s="2">
        <v>29.09090909090909</v>
      </c>
      <c r="F96" s="5"/>
      <c r="G96" s="5"/>
      <c r="H96"/>
      <c r="I96"/>
    </row>
    <row r="97" spans="1:23" s="1" customFormat="1" x14ac:dyDescent="0.25">
      <c r="A97" s="2">
        <v>87</v>
      </c>
      <c r="B97" s="2">
        <v>170804130299</v>
      </c>
      <c r="C97" s="2">
        <v>33.636363636363633</v>
      </c>
      <c r="D97" s="5"/>
      <c r="E97" s="2">
        <v>30.90909090909091</v>
      </c>
      <c r="F97" s="5"/>
      <c r="G97" s="5"/>
      <c r="H97"/>
      <c r="I97"/>
    </row>
    <row r="98" spans="1:23" s="1" customFormat="1" x14ac:dyDescent="0.25">
      <c r="A98" s="2">
        <v>88</v>
      </c>
      <c r="B98" s="2">
        <v>170804130300</v>
      </c>
      <c r="C98" s="2">
        <v>35.454545454545453</v>
      </c>
      <c r="D98" s="5"/>
      <c r="E98" s="2">
        <v>40</v>
      </c>
      <c r="F98" s="5"/>
      <c r="G98" s="5"/>
      <c r="H98"/>
      <c r="I98"/>
    </row>
    <row r="99" spans="1:23" s="6" customFormat="1" ht="15.75" x14ac:dyDescent="0.25">
      <c r="A99" s="2">
        <v>89</v>
      </c>
      <c r="B99" s="2">
        <v>170804130301</v>
      </c>
      <c r="C99" s="2">
        <v>8.1818181818181817</v>
      </c>
      <c r="D99" s="5"/>
      <c r="E99" s="2">
        <v>0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s="1" customFormat="1" ht="15.75" x14ac:dyDescent="0.25">
      <c r="A100" s="2">
        <v>90</v>
      </c>
      <c r="B100" s="2">
        <v>170804130302</v>
      </c>
      <c r="C100" s="2">
        <v>35.454545454545453</v>
      </c>
      <c r="D100" s="5"/>
      <c r="E100" s="2">
        <v>30</v>
      </c>
      <c r="F100" s="5"/>
      <c r="G100" s="5"/>
      <c r="H100"/>
      <c r="I100"/>
      <c r="W100" s="6"/>
    </row>
    <row r="101" spans="1:23" s="1" customFormat="1" ht="15.75" x14ac:dyDescent="0.25">
      <c r="A101" s="2">
        <v>91</v>
      </c>
      <c r="B101" s="2">
        <v>170804130303</v>
      </c>
      <c r="C101" s="2">
        <v>30.90909090909091</v>
      </c>
      <c r="D101" s="5"/>
      <c r="E101" s="2">
        <v>30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s="1" customFormat="1" x14ac:dyDescent="0.25">
      <c r="A102" s="2">
        <v>92</v>
      </c>
      <c r="B102" s="2">
        <v>170804130304</v>
      </c>
      <c r="C102" s="2">
        <v>37.272727272727273</v>
      </c>
      <c r="D102" s="5"/>
      <c r="E102" s="2">
        <v>41.81818181818182</v>
      </c>
      <c r="F102" s="5"/>
      <c r="G102" s="5"/>
      <c r="H102"/>
      <c r="I102"/>
    </row>
    <row r="103" spans="1:23" s="1" customFormat="1" x14ac:dyDescent="0.25">
      <c r="A103" s="2">
        <v>93</v>
      </c>
      <c r="B103" s="2">
        <v>170804130305</v>
      </c>
      <c r="C103" s="2">
        <v>0</v>
      </c>
      <c r="D103" s="2"/>
      <c r="E103" s="2">
        <v>0</v>
      </c>
      <c r="F103" s="2"/>
      <c r="G103" s="5"/>
      <c r="H103"/>
      <c r="I103"/>
    </row>
    <row r="104" spans="1:23" s="1" customFormat="1" x14ac:dyDescent="0.25">
      <c r="A104" s="2">
        <v>94</v>
      </c>
      <c r="B104" s="2">
        <v>170804130306</v>
      </c>
      <c r="C104" s="2">
        <v>34.545454545454547</v>
      </c>
      <c r="D104" s="2"/>
      <c r="E104" s="2">
        <v>37.272727272727273</v>
      </c>
      <c r="F104" s="2"/>
      <c r="G104" s="2"/>
      <c r="H104"/>
      <c r="I104"/>
    </row>
    <row r="105" spans="1:23" s="1" customFormat="1" x14ac:dyDescent="0.25">
      <c r="A105" s="2">
        <v>95</v>
      </c>
      <c r="B105" s="2">
        <v>170804130307</v>
      </c>
      <c r="C105" s="2">
        <v>37.272727272727273</v>
      </c>
      <c r="D105" s="2"/>
      <c r="E105" s="2">
        <v>42.727272727272727</v>
      </c>
      <c r="F105" s="2"/>
      <c r="G105" s="2"/>
    </row>
    <row r="106" spans="1:23" s="1" customFormat="1" x14ac:dyDescent="0.25">
      <c r="A106" s="2">
        <v>96</v>
      </c>
      <c r="B106" s="2">
        <v>170804130308</v>
      </c>
      <c r="C106" s="2">
        <v>36.363636363636367</v>
      </c>
      <c r="D106" s="2"/>
      <c r="E106" s="2">
        <v>32.727272727272727</v>
      </c>
      <c r="F106" s="2"/>
      <c r="G106" s="2"/>
    </row>
    <row r="107" spans="1:23" s="1" customFormat="1" x14ac:dyDescent="0.25">
      <c r="A107" s="2">
        <v>97</v>
      </c>
      <c r="B107" s="2">
        <v>170804130309</v>
      </c>
      <c r="C107" s="2">
        <v>34.545454545454547</v>
      </c>
      <c r="D107" s="2"/>
      <c r="E107" s="2">
        <v>34.545454545454547</v>
      </c>
      <c r="F107" s="2"/>
      <c r="G107" s="2"/>
    </row>
    <row r="108" spans="1:23" s="1" customFormat="1" x14ac:dyDescent="0.25">
      <c r="A108" s="2">
        <v>98</v>
      </c>
      <c r="B108" s="2">
        <v>170804130310</v>
      </c>
      <c r="C108" s="2">
        <v>32.727272727272727</v>
      </c>
      <c r="D108" s="2"/>
      <c r="E108" s="2">
        <v>41.81818181818182</v>
      </c>
      <c r="F108" s="2"/>
      <c r="G108" s="2"/>
    </row>
    <row r="109" spans="1:23" s="1" customFormat="1" x14ac:dyDescent="0.25">
      <c r="A109" s="2">
        <v>99</v>
      </c>
      <c r="B109" s="2">
        <v>170804130311</v>
      </c>
      <c r="C109" s="2">
        <v>32.727272727272727</v>
      </c>
      <c r="D109" s="2"/>
      <c r="E109" s="2">
        <v>37.272727272727273</v>
      </c>
      <c r="F109" s="2"/>
      <c r="G109" s="2"/>
    </row>
    <row r="110" spans="1:23" s="1" customFormat="1" x14ac:dyDescent="0.25">
      <c r="A110" s="2">
        <v>100</v>
      </c>
      <c r="B110" s="2">
        <v>170804130312</v>
      </c>
      <c r="C110" s="2">
        <v>32.727272727272727</v>
      </c>
      <c r="D110" s="2"/>
      <c r="E110" s="2">
        <v>36.363636363636367</v>
      </c>
      <c r="F110" s="2"/>
      <c r="G110" s="2"/>
    </row>
    <row r="111" spans="1:23" s="1" customFormat="1" x14ac:dyDescent="0.25">
      <c r="A111" s="2">
        <v>101</v>
      </c>
      <c r="B111" s="2">
        <v>170804130313</v>
      </c>
      <c r="C111" s="2">
        <v>30</v>
      </c>
      <c r="D111" s="2"/>
      <c r="E111" s="2">
        <v>20</v>
      </c>
      <c r="F111" s="2"/>
      <c r="G111" s="2"/>
    </row>
    <row r="112" spans="1:23" s="1" customFormat="1" x14ac:dyDescent="0.25">
      <c r="A112" s="2">
        <v>102</v>
      </c>
      <c r="B112" s="2">
        <v>170804130314</v>
      </c>
      <c r="C112" s="2">
        <v>38.18181818181818</v>
      </c>
      <c r="D112" s="2"/>
      <c r="E112" s="2">
        <v>40.909090909090907</v>
      </c>
      <c r="F112" s="2"/>
      <c r="G112" s="2"/>
    </row>
    <row r="113" spans="1:5" s="2" customFormat="1" x14ac:dyDescent="0.25">
      <c r="A113" s="2">
        <v>103</v>
      </c>
      <c r="B113" s="2">
        <v>170804130315</v>
      </c>
      <c r="C113" s="2">
        <v>31.818181818181817</v>
      </c>
      <c r="E113" s="2">
        <v>27.272727272727273</v>
      </c>
    </row>
    <row r="114" spans="1:5" s="2" customFormat="1" x14ac:dyDescent="0.25">
      <c r="A114" s="2">
        <v>104</v>
      </c>
      <c r="B114" s="2">
        <v>170804130317</v>
      </c>
      <c r="C114" s="2">
        <v>35.454545454545453</v>
      </c>
      <c r="E114" s="2">
        <v>26.363636363636363</v>
      </c>
    </row>
    <row r="115" spans="1:5" s="2" customFormat="1" x14ac:dyDescent="0.25">
      <c r="A115" s="2">
        <v>105</v>
      </c>
      <c r="B115" s="2">
        <v>170804130318</v>
      </c>
      <c r="C115" s="2">
        <v>35.454545454545453</v>
      </c>
      <c r="E115" s="2">
        <v>28.181818181818183</v>
      </c>
    </row>
    <row r="116" spans="1:5" s="2" customFormat="1" x14ac:dyDescent="0.25">
      <c r="A116" s="2">
        <v>106</v>
      </c>
      <c r="B116" s="2">
        <v>170804130319</v>
      </c>
      <c r="C116" s="2">
        <v>34.545454545454547</v>
      </c>
      <c r="E116" s="2">
        <v>39.090909090909093</v>
      </c>
    </row>
    <row r="117" spans="1:5" s="2" customFormat="1" x14ac:dyDescent="0.25">
      <c r="A117" s="2">
        <v>107</v>
      </c>
      <c r="B117" s="2">
        <v>170804130320</v>
      </c>
      <c r="C117" s="2">
        <v>40</v>
      </c>
      <c r="E117" s="2">
        <v>41.81818181818182</v>
      </c>
    </row>
    <row r="118" spans="1:5" s="2" customFormat="1" x14ac:dyDescent="0.25">
      <c r="A118" s="2">
        <v>108</v>
      </c>
      <c r="B118" s="2">
        <v>170804130322</v>
      </c>
      <c r="C118" s="2">
        <v>37.272727272727273</v>
      </c>
      <c r="E118" s="2">
        <v>35.454545454545453</v>
      </c>
    </row>
    <row r="119" spans="1:5" s="2" customFormat="1" x14ac:dyDescent="0.25">
      <c r="A119" s="2">
        <v>109</v>
      </c>
      <c r="B119" s="2">
        <v>170804130323</v>
      </c>
      <c r="C119" s="2">
        <v>32.727272727272727</v>
      </c>
      <c r="E119" s="2">
        <v>29.09090909090909</v>
      </c>
    </row>
    <row r="120" spans="1:5" s="2" customFormat="1" x14ac:dyDescent="0.25">
      <c r="A120" s="2">
        <v>110</v>
      </c>
      <c r="B120" s="2">
        <v>170804130324</v>
      </c>
      <c r="C120" s="2">
        <v>36.363636363636367</v>
      </c>
      <c r="E120" s="2">
        <v>43.636363636363633</v>
      </c>
    </row>
    <row r="121" spans="1:5" s="2" customFormat="1" x14ac:dyDescent="0.25">
      <c r="A121" s="2">
        <v>111</v>
      </c>
      <c r="B121" s="2">
        <v>170804130325</v>
      </c>
      <c r="C121" s="2">
        <v>35.454545454545453</v>
      </c>
      <c r="E121" s="2">
        <v>30</v>
      </c>
    </row>
    <row r="122" spans="1:5" s="2" customFormat="1" x14ac:dyDescent="0.25">
      <c r="A122" s="2">
        <v>112</v>
      </c>
      <c r="B122" s="2">
        <v>170804130326</v>
      </c>
      <c r="C122" s="2">
        <v>35.454545454545453</v>
      </c>
      <c r="E122" s="2">
        <v>31.818181818181817</v>
      </c>
    </row>
    <row r="123" spans="1:5" s="2" customFormat="1" x14ac:dyDescent="0.25">
      <c r="A123" s="2">
        <v>113</v>
      </c>
      <c r="B123" s="2">
        <v>170804130327</v>
      </c>
      <c r="C123" s="2">
        <v>35.454545454545453</v>
      </c>
      <c r="E123" s="2">
        <v>30.90909090909091</v>
      </c>
    </row>
    <row r="124" spans="1:5" s="2" customFormat="1" x14ac:dyDescent="0.25">
      <c r="A124" s="2">
        <v>114</v>
      </c>
      <c r="B124" s="2">
        <v>170804130328</v>
      </c>
      <c r="C124" s="2">
        <v>34.545454545454547</v>
      </c>
      <c r="E124" s="2">
        <v>30</v>
      </c>
    </row>
    <row r="125" spans="1:5" s="2" customFormat="1" x14ac:dyDescent="0.25">
      <c r="A125" s="2">
        <v>115</v>
      </c>
      <c r="B125" s="2">
        <v>170804130329</v>
      </c>
      <c r="C125" s="2">
        <v>36.363636363636367</v>
      </c>
      <c r="E125" s="2">
        <v>41.81818181818182</v>
      </c>
    </row>
    <row r="126" spans="1:5" s="2" customFormat="1" x14ac:dyDescent="0.25">
      <c r="A126" s="2">
        <v>116</v>
      </c>
      <c r="B126" s="2">
        <v>170804130330</v>
      </c>
      <c r="C126" s="2">
        <v>40</v>
      </c>
      <c r="E126" s="2">
        <v>42.727272727272727</v>
      </c>
    </row>
    <row r="127" spans="1:5" s="2" customFormat="1" x14ac:dyDescent="0.25">
      <c r="A127" s="2">
        <v>117</v>
      </c>
      <c r="B127" s="2">
        <v>170804130331</v>
      </c>
      <c r="C127" s="2">
        <v>39.090909090909093</v>
      </c>
      <c r="E127" s="2">
        <v>40</v>
      </c>
    </row>
    <row r="128" spans="1:5" s="2" customFormat="1" x14ac:dyDescent="0.25">
      <c r="A128" s="2">
        <v>118</v>
      </c>
      <c r="B128" s="2">
        <v>170804130332</v>
      </c>
      <c r="C128" s="2">
        <v>30</v>
      </c>
      <c r="E128" s="2">
        <v>18.181818181818183</v>
      </c>
    </row>
    <row r="129" spans="1:5" s="2" customFormat="1" x14ac:dyDescent="0.25">
      <c r="A129" s="2">
        <v>119</v>
      </c>
      <c r="B129" s="2">
        <v>170804130333</v>
      </c>
      <c r="C129" s="2">
        <v>37.272727272727273</v>
      </c>
      <c r="E129" s="2">
        <v>39.090909090909093</v>
      </c>
    </row>
    <row r="130" spans="1:5" s="2" customFormat="1" x14ac:dyDescent="0.25">
      <c r="A130" s="2">
        <v>120</v>
      </c>
      <c r="B130" s="2">
        <v>170804130334</v>
      </c>
      <c r="C130" s="2">
        <v>38.18181818181818</v>
      </c>
      <c r="E130" s="2">
        <v>44.545454545454547</v>
      </c>
    </row>
    <row r="131" spans="1:5" s="2" customFormat="1" x14ac:dyDescent="0.25">
      <c r="A131" s="2">
        <v>121</v>
      </c>
      <c r="B131" s="2">
        <v>170804130335</v>
      </c>
      <c r="C131" s="2">
        <v>0</v>
      </c>
      <c r="E131" s="2">
        <v>0</v>
      </c>
    </row>
    <row r="132" spans="1:5" s="2" customFormat="1" x14ac:dyDescent="0.25">
      <c r="A132" s="2">
        <v>122</v>
      </c>
      <c r="B132" s="2">
        <v>170804130336</v>
      </c>
      <c r="C132" s="2">
        <v>39.090909090909093</v>
      </c>
      <c r="E132" s="2">
        <v>35.454545454545453</v>
      </c>
    </row>
    <row r="133" spans="1:5" s="2" customFormat="1" x14ac:dyDescent="0.25">
      <c r="A133" s="2">
        <v>123</v>
      </c>
      <c r="B133" s="2">
        <v>170804130337</v>
      </c>
      <c r="C133" s="2">
        <v>32.727272727272727</v>
      </c>
      <c r="E133" s="2">
        <v>32.727272727272727</v>
      </c>
    </row>
    <row r="134" spans="1:5" s="2" customFormat="1" x14ac:dyDescent="0.25">
      <c r="A134" s="2">
        <v>124</v>
      </c>
      <c r="B134" s="2">
        <v>170804130338</v>
      </c>
      <c r="C134" s="2">
        <v>35.454545454545453</v>
      </c>
      <c r="E134" s="2">
        <v>38.18181818181818</v>
      </c>
    </row>
    <row r="135" spans="1:5" s="2" customFormat="1" x14ac:dyDescent="0.25">
      <c r="A135" s="2">
        <v>125</v>
      </c>
      <c r="B135" s="2">
        <v>170804130339</v>
      </c>
      <c r="C135" s="2">
        <v>30</v>
      </c>
      <c r="E135" s="2">
        <v>42.727272727272727</v>
      </c>
    </row>
    <row r="136" spans="1:5" s="2" customFormat="1" x14ac:dyDescent="0.25">
      <c r="A136" s="2">
        <v>126</v>
      </c>
      <c r="B136" s="2">
        <v>170804130340</v>
      </c>
      <c r="C136" s="2">
        <v>33.636363636363633</v>
      </c>
      <c r="E136" s="2">
        <v>32.727272727272727</v>
      </c>
    </row>
    <row r="137" spans="1:5" s="2" customFormat="1" x14ac:dyDescent="0.25">
      <c r="A137" s="2">
        <v>127</v>
      </c>
      <c r="B137" s="2">
        <v>170804130341</v>
      </c>
      <c r="C137" s="2">
        <v>36.363636363636367</v>
      </c>
      <c r="E137" s="2">
        <v>28.181818181818183</v>
      </c>
    </row>
    <row r="138" spans="1:5" s="2" customFormat="1" x14ac:dyDescent="0.25">
      <c r="A138" s="2">
        <v>128</v>
      </c>
      <c r="B138" s="2">
        <v>170804130342</v>
      </c>
      <c r="C138" s="2">
        <v>35.454545454545453</v>
      </c>
      <c r="E138" s="2">
        <v>41.81818181818182</v>
      </c>
    </row>
    <row r="139" spans="1:5" s="2" customFormat="1" x14ac:dyDescent="0.25">
      <c r="A139" s="2">
        <v>129</v>
      </c>
      <c r="B139" s="2">
        <v>170804130343</v>
      </c>
      <c r="C139" s="2">
        <v>36.363636363636367</v>
      </c>
      <c r="E139" s="2">
        <v>41.81818181818182</v>
      </c>
    </row>
    <row r="140" spans="1:5" s="2" customFormat="1" x14ac:dyDescent="0.25">
      <c r="A140" s="2">
        <v>130</v>
      </c>
      <c r="B140" s="2">
        <v>170804130344</v>
      </c>
      <c r="C140" s="2">
        <v>31.818181818181817</v>
      </c>
      <c r="E140" s="2">
        <v>26.363636363636363</v>
      </c>
    </row>
    <row r="141" spans="1:5" s="2" customFormat="1" x14ac:dyDescent="0.25">
      <c r="A141" s="2">
        <v>131</v>
      </c>
      <c r="B141" s="2">
        <v>170804130345</v>
      </c>
      <c r="C141" s="2">
        <v>30</v>
      </c>
      <c r="E141" s="2">
        <v>22.727272727272727</v>
      </c>
    </row>
    <row r="142" spans="1:5" s="2" customFormat="1" x14ac:dyDescent="0.25">
      <c r="A142" s="2">
        <v>132</v>
      </c>
      <c r="B142" s="2">
        <v>170804130346</v>
      </c>
      <c r="C142" s="2">
        <v>35.454545454545453</v>
      </c>
      <c r="E142" s="2">
        <v>35.454545454545453</v>
      </c>
    </row>
    <row r="143" spans="1:5" s="2" customFormat="1" x14ac:dyDescent="0.25">
      <c r="A143" s="2">
        <v>133</v>
      </c>
      <c r="B143" s="2">
        <v>170804130347</v>
      </c>
      <c r="C143" s="2">
        <v>39.090909090909093</v>
      </c>
      <c r="E143" s="2">
        <v>38.18181818181818</v>
      </c>
    </row>
    <row r="144" spans="1:5" s="2" customFormat="1" x14ac:dyDescent="0.25">
      <c r="A144" s="2">
        <v>134</v>
      </c>
      <c r="B144" s="2">
        <v>170804130348</v>
      </c>
      <c r="C144" s="2">
        <v>34.545454545454547</v>
      </c>
      <c r="E144" s="2">
        <v>34.545454545454547</v>
      </c>
    </row>
    <row r="145" spans="1:7" s="2" customFormat="1" x14ac:dyDescent="0.25">
      <c r="A145" s="2">
        <v>135</v>
      </c>
      <c r="B145" s="2">
        <v>170804130349</v>
      </c>
      <c r="C145" s="2">
        <v>39.090909090909093</v>
      </c>
      <c r="E145" s="2">
        <v>47.272727272727273</v>
      </c>
    </row>
    <row r="146" spans="1:7" s="2" customFormat="1" x14ac:dyDescent="0.25">
      <c r="A146" s="2">
        <v>136</v>
      </c>
      <c r="B146" s="2">
        <v>170804130350</v>
      </c>
      <c r="C146" s="2">
        <v>39.090909090909093</v>
      </c>
      <c r="E146" s="2">
        <v>33.636363636363633</v>
      </c>
    </row>
    <row r="147" spans="1:7" s="2" customFormat="1" x14ac:dyDescent="0.25">
      <c r="A147" s="2">
        <v>137</v>
      </c>
      <c r="B147" s="2">
        <v>170804130351</v>
      </c>
      <c r="C147" s="2">
        <v>36.363636363636367</v>
      </c>
      <c r="E147" s="2">
        <v>41.81818181818182</v>
      </c>
    </row>
    <row r="148" spans="1:7" s="2" customFormat="1" x14ac:dyDescent="0.25">
      <c r="A148" s="2">
        <v>138</v>
      </c>
      <c r="B148" s="2">
        <v>170804130352</v>
      </c>
      <c r="C148" s="2">
        <v>0</v>
      </c>
      <c r="E148" s="2">
        <v>0</v>
      </c>
    </row>
    <row r="149" spans="1:7" s="2" customFormat="1" x14ac:dyDescent="0.25">
      <c r="A149" s="2">
        <v>139</v>
      </c>
      <c r="B149" s="2">
        <v>170804130353</v>
      </c>
      <c r="C149" s="2">
        <v>34.545454545454547</v>
      </c>
      <c r="E149" s="2">
        <v>30.90909090909091</v>
      </c>
    </row>
    <row r="150" spans="1:7" s="2" customFormat="1" x14ac:dyDescent="0.25">
      <c r="A150" s="2">
        <v>140</v>
      </c>
      <c r="B150" s="2">
        <v>170804130354</v>
      </c>
      <c r="C150" s="2">
        <v>30</v>
      </c>
      <c r="E150" s="2">
        <v>29.09090909090909</v>
      </c>
    </row>
    <row r="151" spans="1:7" s="2" customFormat="1" x14ac:dyDescent="0.25">
      <c r="A151" s="2">
        <v>141</v>
      </c>
      <c r="B151" s="2">
        <v>170804130356</v>
      </c>
      <c r="C151" s="2">
        <v>39.090909090909093</v>
      </c>
      <c r="D151" s="1"/>
      <c r="E151" s="2">
        <v>44.545454545454547</v>
      </c>
      <c r="F151" s="1"/>
      <c r="G151" s="1"/>
    </row>
    <row r="152" spans="1:7" x14ac:dyDescent="0.25">
      <c r="A152">
        <v>142</v>
      </c>
      <c r="B152" s="5">
        <v>170804130357</v>
      </c>
      <c r="C152" s="5">
        <v>39.090909090909093</v>
      </c>
      <c r="E152" s="5">
        <v>39.090909090909093</v>
      </c>
    </row>
    <row r="153" spans="1:7" x14ac:dyDescent="0.25">
      <c r="A153">
        <v>143</v>
      </c>
      <c r="B153" s="5">
        <v>170804130358</v>
      </c>
      <c r="C153" s="5">
        <v>35.454545454545453</v>
      </c>
      <c r="E153" s="5">
        <v>34.545454545454547</v>
      </c>
    </row>
    <row r="154" spans="1:7" x14ac:dyDescent="0.25">
      <c r="A154">
        <v>144</v>
      </c>
      <c r="B154" s="5">
        <v>170804130359</v>
      </c>
      <c r="C154" s="5">
        <v>36.363636363636367</v>
      </c>
      <c r="E154" s="5">
        <v>40</v>
      </c>
    </row>
    <row r="155" spans="1:7" x14ac:dyDescent="0.25">
      <c r="A155">
        <v>145</v>
      </c>
      <c r="B155" s="5">
        <v>170804130360</v>
      </c>
      <c r="C155" s="5">
        <v>39.090909090909093</v>
      </c>
      <c r="E155" s="5">
        <v>45.454545454545453</v>
      </c>
    </row>
    <row r="156" spans="1:7" x14ac:dyDescent="0.25">
      <c r="A156">
        <v>146</v>
      </c>
      <c r="B156" s="5">
        <v>170804130361</v>
      </c>
      <c r="C156" s="5">
        <v>31.818181818181817</v>
      </c>
      <c r="E156" s="5">
        <v>26.363636363636363</v>
      </c>
    </row>
    <row r="157" spans="1:7" x14ac:dyDescent="0.25">
      <c r="A157">
        <v>147</v>
      </c>
      <c r="B157" s="5">
        <v>170804130362</v>
      </c>
      <c r="C157" s="5">
        <v>39.090909090909093</v>
      </c>
      <c r="E157" s="5">
        <v>48.18181818181818</v>
      </c>
    </row>
    <row r="158" spans="1:7" x14ac:dyDescent="0.25">
      <c r="A158">
        <v>148</v>
      </c>
      <c r="B158" s="5">
        <v>170804130363</v>
      </c>
      <c r="C158" s="5">
        <v>37.272727272727273</v>
      </c>
      <c r="E158" s="5">
        <v>40</v>
      </c>
    </row>
    <row r="159" spans="1:7" x14ac:dyDescent="0.25">
      <c r="A159">
        <v>149</v>
      </c>
      <c r="B159" s="5">
        <v>170804130364</v>
      </c>
      <c r="C159" s="5">
        <v>33.636363636363633</v>
      </c>
      <c r="E159" s="5">
        <v>39.090909090909093</v>
      </c>
    </row>
    <row r="160" spans="1:7" x14ac:dyDescent="0.25">
      <c r="A160">
        <v>150</v>
      </c>
      <c r="B160" s="5">
        <v>170804130365</v>
      </c>
      <c r="C160" s="5">
        <v>36.363636363636367</v>
      </c>
      <c r="E160" s="5">
        <v>34.545454545454547</v>
      </c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487CE-54D9-46BA-A8F8-B53799B70F0A}">
  <dimension ref="A1:Y289"/>
  <sheetViews>
    <sheetView zoomScale="60" zoomScaleNormal="60" workbookViewId="0">
      <selection activeCell="F12" activeCellId="1" sqref="D12 F12"/>
    </sheetView>
  </sheetViews>
  <sheetFormatPr defaultRowHeight="15" x14ac:dyDescent="0.25"/>
  <cols>
    <col min="1" max="1" width="16.42578125" customWidth="1"/>
    <col min="2" max="2" width="14.85546875" customWidth="1"/>
    <col min="3" max="3" width="13.5703125" customWidth="1"/>
    <col min="7" max="7" width="42.7109375" customWidth="1"/>
    <col min="257" max="257" width="16.42578125" customWidth="1"/>
    <col min="258" max="258" width="14.85546875" customWidth="1"/>
    <col min="259" max="259" width="13.5703125" customWidth="1"/>
    <col min="263" max="263" width="42.7109375" customWidth="1"/>
    <col min="513" max="513" width="16.42578125" customWidth="1"/>
    <col min="514" max="514" width="14.85546875" customWidth="1"/>
    <col min="515" max="515" width="13.5703125" customWidth="1"/>
    <col min="519" max="519" width="42.7109375" customWidth="1"/>
    <col min="769" max="769" width="16.42578125" customWidth="1"/>
    <col min="770" max="770" width="14.85546875" customWidth="1"/>
    <col min="771" max="771" width="13.5703125" customWidth="1"/>
    <col min="775" max="775" width="42.7109375" customWidth="1"/>
    <col min="1025" max="1025" width="16.42578125" customWidth="1"/>
    <col min="1026" max="1026" width="14.85546875" customWidth="1"/>
    <col min="1027" max="1027" width="13.5703125" customWidth="1"/>
    <col min="1031" max="1031" width="42.7109375" customWidth="1"/>
    <col min="1281" max="1281" width="16.42578125" customWidth="1"/>
    <col min="1282" max="1282" width="14.85546875" customWidth="1"/>
    <col min="1283" max="1283" width="13.5703125" customWidth="1"/>
    <col min="1287" max="1287" width="42.7109375" customWidth="1"/>
    <col min="1537" max="1537" width="16.42578125" customWidth="1"/>
    <col min="1538" max="1538" width="14.85546875" customWidth="1"/>
    <col min="1539" max="1539" width="13.5703125" customWidth="1"/>
    <col min="1543" max="1543" width="42.7109375" customWidth="1"/>
    <col min="1793" max="1793" width="16.42578125" customWidth="1"/>
    <col min="1794" max="1794" width="14.85546875" customWidth="1"/>
    <col min="1795" max="1795" width="13.5703125" customWidth="1"/>
    <col min="1799" max="1799" width="42.7109375" customWidth="1"/>
    <col min="2049" max="2049" width="16.42578125" customWidth="1"/>
    <col min="2050" max="2050" width="14.85546875" customWidth="1"/>
    <col min="2051" max="2051" width="13.5703125" customWidth="1"/>
    <col min="2055" max="2055" width="42.7109375" customWidth="1"/>
    <col min="2305" max="2305" width="16.42578125" customWidth="1"/>
    <col min="2306" max="2306" width="14.85546875" customWidth="1"/>
    <col min="2307" max="2307" width="13.5703125" customWidth="1"/>
    <col min="2311" max="2311" width="42.7109375" customWidth="1"/>
    <col min="2561" max="2561" width="16.42578125" customWidth="1"/>
    <col min="2562" max="2562" width="14.85546875" customWidth="1"/>
    <col min="2563" max="2563" width="13.5703125" customWidth="1"/>
    <col min="2567" max="2567" width="42.7109375" customWidth="1"/>
    <col min="2817" max="2817" width="16.42578125" customWidth="1"/>
    <col min="2818" max="2818" width="14.85546875" customWidth="1"/>
    <col min="2819" max="2819" width="13.5703125" customWidth="1"/>
    <col min="2823" max="2823" width="42.7109375" customWidth="1"/>
    <col min="3073" max="3073" width="16.42578125" customWidth="1"/>
    <col min="3074" max="3074" width="14.85546875" customWidth="1"/>
    <col min="3075" max="3075" width="13.5703125" customWidth="1"/>
    <col min="3079" max="3079" width="42.7109375" customWidth="1"/>
    <col min="3329" max="3329" width="16.42578125" customWidth="1"/>
    <col min="3330" max="3330" width="14.85546875" customWidth="1"/>
    <col min="3331" max="3331" width="13.5703125" customWidth="1"/>
    <col min="3335" max="3335" width="42.7109375" customWidth="1"/>
    <col min="3585" max="3585" width="16.42578125" customWidth="1"/>
    <col min="3586" max="3586" width="14.85546875" customWidth="1"/>
    <col min="3587" max="3587" width="13.5703125" customWidth="1"/>
    <col min="3591" max="3591" width="42.7109375" customWidth="1"/>
    <col min="3841" max="3841" width="16.42578125" customWidth="1"/>
    <col min="3842" max="3842" width="14.85546875" customWidth="1"/>
    <col min="3843" max="3843" width="13.5703125" customWidth="1"/>
    <col min="3847" max="3847" width="42.7109375" customWidth="1"/>
    <col min="4097" max="4097" width="16.42578125" customWidth="1"/>
    <col min="4098" max="4098" width="14.85546875" customWidth="1"/>
    <col min="4099" max="4099" width="13.5703125" customWidth="1"/>
    <col min="4103" max="4103" width="42.7109375" customWidth="1"/>
    <col min="4353" max="4353" width="16.42578125" customWidth="1"/>
    <col min="4354" max="4354" width="14.85546875" customWidth="1"/>
    <col min="4355" max="4355" width="13.5703125" customWidth="1"/>
    <col min="4359" max="4359" width="42.7109375" customWidth="1"/>
    <col min="4609" max="4609" width="16.42578125" customWidth="1"/>
    <col min="4610" max="4610" width="14.85546875" customWidth="1"/>
    <col min="4611" max="4611" width="13.5703125" customWidth="1"/>
    <col min="4615" max="4615" width="42.7109375" customWidth="1"/>
    <col min="4865" max="4865" width="16.42578125" customWidth="1"/>
    <col min="4866" max="4866" width="14.85546875" customWidth="1"/>
    <col min="4867" max="4867" width="13.5703125" customWidth="1"/>
    <col min="4871" max="4871" width="42.7109375" customWidth="1"/>
    <col min="5121" max="5121" width="16.42578125" customWidth="1"/>
    <col min="5122" max="5122" width="14.85546875" customWidth="1"/>
    <col min="5123" max="5123" width="13.5703125" customWidth="1"/>
    <col min="5127" max="5127" width="42.7109375" customWidth="1"/>
    <col min="5377" max="5377" width="16.42578125" customWidth="1"/>
    <col min="5378" max="5378" width="14.85546875" customWidth="1"/>
    <col min="5379" max="5379" width="13.5703125" customWidth="1"/>
    <col min="5383" max="5383" width="42.7109375" customWidth="1"/>
    <col min="5633" max="5633" width="16.42578125" customWidth="1"/>
    <col min="5634" max="5634" width="14.85546875" customWidth="1"/>
    <col min="5635" max="5635" width="13.5703125" customWidth="1"/>
    <col min="5639" max="5639" width="42.7109375" customWidth="1"/>
    <col min="5889" max="5889" width="16.42578125" customWidth="1"/>
    <col min="5890" max="5890" width="14.85546875" customWidth="1"/>
    <col min="5891" max="5891" width="13.5703125" customWidth="1"/>
    <col min="5895" max="5895" width="42.7109375" customWidth="1"/>
    <col min="6145" max="6145" width="16.42578125" customWidth="1"/>
    <col min="6146" max="6146" width="14.85546875" customWidth="1"/>
    <col min="6147" max="6147" width="13.5703125" customWidth="1"/>
    <col min="6151" max="6151" width="42.7109375" customWidth="1"/>
    <col min="6401" max="6401" width="16.42578125" customWidth="1"/>
    <col min="6402" max="6402" width="14.85546875" customWidth="1"/>
    <col min="6403" max="6403" width="13.5703125" customWidth="1"/>
    <col min="6407" max="6407" width="42.7109375" customWidth="1"/>
    <col min="6657" max="6657" width="16.42578125" customWidth="1"/>
    <col min="6658" max="6658" width="14.85546875" customWidth="1"/>
    <col min="6659" max="6659" width="13.5703125" customWidth="1"/>
    <col min="6663" max="6663" width="42.7109375" customWidth="1"/>
    <col min="6913" max="6913" width="16.42578125" customWidth="1"/>
    <col min="6914" max="6914" width="14.85546875" customWidth="1"/>
    <col min="6915" max="6915" width="13.5703125" customWidth="1"/>
    <col min="6919" max="6919" width="42.7109375" customWidth="1"/>
    <col min="7169" max="7169" width="16.42578125" customWidth="1"/>
    <col min="7170" max="7170" width="14.85546875" customWidth="1"/>
    <col min="7171" max="7171" width="13.5703125" customWidth="1"/>
    <col min="7175" max="7175" width="42.7109375" customWidth="1"/>
    <col min="7425" max="7425" width="16.42578125" customWidth="1"/>
    <col min="7426" max="7426" width="14.85546875" customWidth="1"/>
    <col min="7427" max="7427" width="13.5703125" customWidth="1"/>
    <col min="7431" max="7431" width="42.7109375" customWidth="1"/>
    <col min="7681" max="7681" width="16.42578125" customWidth="1"/>
    <col min="7682" max="7682" width="14.85546875" customWidth="1"/>
    <col min="7683" max="7683" width="13.5703125" customWidth="1"/>
    <col min="7687" max="7687" width="42.7109375" customWidth="1"/>
    <col min="7937" max="7937" width="16.42578125" customWidth="1"/>
    <col min="7938" max="7938" width="14.85546875" customWidth="1"/>
    <col min="7939" max="7939" width="13.5703125" customWidth="1"/>
    <col min="7943" max="7943" width="42.7109375" customWidth="1"/>
    <col min="8193" max="8193" width="16.42578125" customWidth="1"/>
    <col min="8194" max="8194" width="14.85546875" customWidth="1"/>
    <col min="8195" max="8195" width="13.5703125" customWidth="1"/>
    <col min="8199" max="8199" width="42.7109375" customWidth="1"/>
    <col min="8449" max="8449" width="16.42578125" customWidth="1"/>
    <col min="8450" max="8450" width="14.85546875" customWidth="1"/>
    <col min="8451" max="8451" width="13.5703125" customWidth="1"/>
    <col min="8455" max="8455" width="42.7109375" customWidth="1"/>
    <col min="8705" max="8705" width="16.42578125" customWidth="1"/>
    <col min="8706" max="8706" width="14.85546875" customWidth="1"/>
    <col min="8707" max="8707" width="13.5703125" customWidth="1"/>
    <col min="8711" max="8711" width="42.7109375" customWidth="1"/>
    <col min="8961" max="8961" width="16.42578125" customWidth="1"/>
    <col min="8962" max="8962" width="14.85546875" customWidth="1"/>
    <col min="8963" max="8963" width="13.5703125" customWidth="1"/>
    <col min="8967" max="8967" width="42.7109375" customWidth="1"/>
    <col min="9217" max="9217" width="16.42578125" customWidth="1"/>
    <col min="9218" max="9218" width="14.85546875" customWidth="1"/>
    <col min="9219" max="9219" width="13.5703125" customWidth="1"/>
    <col min="9223" max="9223" width="42.7109375" customWidth="1"/>
    <col min="9473" max="9473" width="16.42578125" customWidth="1"/>
    <col min="9474" max="9474" width="14.85546875" customWidth="1"/>
    <col min="9475" max="9475" width="13.5703125" customWidth="1"/>
    <col min="9479" max="9479" width="42.7109375" customWidth="1"/>
    <col min="9729" max="9729" width="16.42578125" customWidth="1"/>
    <col min="9730" max="9730" width="14.85546875" customWidth="1"/>
    <col min="9731" max="9731" width="13.5703125" customWidth="1"/>
    <col min="9735" max="9735" width="42.7109375" customWidth="1"/>
    <col min="9985" max="9985" width="16.42578125" customWidth="1"/>
    <col min="9986" max="9986" width="14.85546875" customWidth="1"/>
    <col min="9987" max="9987" width="13.5703125" customWidth="1"/>
    <col min="9991" max="9991" width="42.7109375" customWidth="1"/>
    <col min="10241" max="10241" width="16.42578125" customWidth="1"/>
    <col min="10242" max="10242" width="14.85546875" customWidth="1"/>
    <col min="10243" max="10243" width="13.5703125" customWidth="1"/>
    <col min="10247" max="10247" width="42.7109375" customWidth="1"/>
    <col min="10497" max="10497" width="16.42578125" customWidth="1"/>
    <col min="10498" max="10498" width="14.85546875" customWidth="1"/>
    <col min="10499" max="10499" width="13.5703125" customWidth="1"/>
    <col min="10503" max="10503" width="42.7109375" customWidth="1"/>
    <col min="10753" max="10753" width="16.42578125" customWidth="1"/>
    <col min="10754" max="10754" width="14.85546875" customWidth="1"/>
    <col min="10755" max="10755" width="13.5703125" customWidth="1"/>
    <col min="10759" max="10759" width="42.7109375" customWidth="1"/>
    <col min="11009" max="11009" width="16.42578125" customWidth="1"/>
    <col min="11010" max="11010" width="14.85546875" customWidth="1"/>
    <col min="11011" max="11011" width="13.5703125" customWidth="1"/>
    <col min="11015" max="11015" width="42.7109375" customWidth="1"/>
    <col min="11265" max="11265" width="16.42578125" customWidth="1"/>
    <col min="11266" max="11266" width="14.85546875" customWidth="1"/>
    <col min="11267" max="11267" width="13.5703125" customWidth="1"/>
    <col min="11271" max="11271" width="42.7109375" customWidth="1"/>
    <col min="11521" max="11521" width="16.42578125" customWidth="1"/>
    <col min="11522" max="11522" width="14.85546875" customWidth="1"/>
    <col min="11523" max="11523" width="13.5703125" customWidth="1"/>
    <col min="11527" max="11527" width="42.7109375" customWidth="1"/>
    <col min="11777" max="11777" width="16.42578125" customWidth="1"/>
    <col min="11778" max="11778" width="14.85546875" customWidth="1"/>
    <col min="11779" max="11779" width="13.5703125" customWidth="1"/>
    <col min="11783" max="11783" width="42.7109375" customWidth="1"/>
    <col min="12033" max="12033" width="16.42578125" customWidth="1"/>
    <col min="12034" max="12034" width="14.85546875" customWidth="1"/>
    <col min="12035" max="12035" width="13.5703125" customWidth="1"/>
    <col min="12039" max="12039" width="42.7109375" customWidth="1"/>
    <col min="12289" max="12289" width="16.42578125" customWidth="1"/>
    <col min="12290" max="12290" width="14.85546875" customWidth="1"/>
    <col min="12291" max="12291" width="13.5703125" customWidth="1"/>
    <col min="12295" max="12295" width="42.7109375" customWidth="1"/>
    <col min="12545" max="12545" width="16.42578125" customWidth="1"/>
    <col min="12546" max="12546" width="14.85546875" customWidth="1"/>
    <col min="12547" max="12547" width="13.5703125" customWidth="1"/>
    <col min="12551" max="12551" width="42.7109375" customWidth="1"/>
    <col min="12801" max="12801" width="16.42578125" customWidth="1"/>
    <col min="12802" max="12802" width="14.85546875" customWidth="1"/>
    <col min="12803" max="12803" width="13.5703125" customWidth="1"/>
    <col min="12807" max="12807" width="42.7109375" customWidth="1"/>
    <col min="13057" max="13057" width="16.42578125" customWidth="1"/>
    <col min="13058" max="13058" width="14.85546875" customWidth="1"/>
    <col min="13059" max="13059" width="13.5703125" customWidth="1"/>
    <col min="13063" max="13063" width="42.7109375" customWidth="1"/>
    <col min="13313" max="13313" width="16.42578125" customWidth="1"/>
    <col min="13314" max="13314" width="14.85546875" customWidth="1"/>
    <col min="13315" max="13315" width="13.5703125" customWidth="1"/>
    <col min="13319" max="13319" width="42.7109375" customWidth="1"/>
    <col min="13569" max="13569" width="16.42578125" customWidth="1"/>
    <col min="13570" max="13570" width="14.85546875" customWidth="1"/>
    <col min="13571" max="13571" width="13.5703125" customWidth="1"/>
    <col min="13575" max="13575" width="42.7109375" customWidth="1"/>
    <col min="13825" max="13825" width="16.42578125" customWidth="1"/>
    <col min="13826" max="13826" width="14.85546875" customWidth="1"/>
    <col min="13827" max="13827" width="13.5703125" customWidth="1"/>
    <col min="13831" max="13831" width="42.7109375" customWidth="1"/>
    <col min="14081" max="14081" width="16.42578125" customWidth="1"/>
    <col min="14082" max="14082" width="14.85546875" customWidth="1"/>
    <col min="14083" max="14083" width="13.5703125" customWidth="1"/>
    <col min="14087" max="14087" width="42.7109375" customWidth="1"/>
    <col min="14337" max="14337" width="16.42578125" customWidth="1"/>
    <col min="14338" max="14338" width="14.85546875" customWidth="1"/>
    <col min="14339" max="14339" width="13.5703125" customWidth="1"/>
    <col min="14343" max="14343" width="42.7109375" customWidth="1"/>
    <col min="14593" max="14593" width="16.42578125" customWidth="1"/>
    <col min="14594" max="14594" width="14.85546875" customWidth="1"/>
    <col min="14595" max="14595" width="13.5703125" customWidth="1"/>
    <col min="14599" max="14599" width="42.7109375" customWidth="1"/>
    <col min="14849" max="14849" width="16.42578125" customWidth="1"/>
    <col min="14850" max="14850" width="14.85546875" customWidth="1"/>
    <col min="14851" max="14851" width="13.5703125" customWidth="1"/>
    <col min="14855" max="14855" width="42.7109375" customWidth="1"/>
    <col min="15105" max="15105" width="16.42578125" customWidth="1"/>
    <col min="15106" max="15106" width="14.85546875" customWidth="1"/>
    <col min="15107" max="15107" width="13.5703125" customWidth="1"/>
    <col min="15111" max="15111" width="42.7109375" customWidth="1"/>
    <col min="15361" max="15361" width="16.42578125" customWidth="1"/>
    <col min="15362" max="15362" width="14.85546875" customWidth="1"/>
    <col min="15363" max="15363" width="13.5703125" customWidth="1"/>
    <col min="15367" max="15367" width="42.7109375" customWidth="1"/>
    <col min="15617" max="15617" width="16.42578125" customWidth="1"/>
    <col min="15618" max="15618" width="14.85546875" customWidth="1"/>
    <col min="15619" max="15619" width="13.5703125" customWidth="1"/>
    <col min="15623" max="15623" width="42.7109375" customWidth="1"/>
    <col min="15873" max="15873" width="16.42578125" customWidth="1"/>
    <col min="15874" max="15874" width="14.85546875" customWidth="1"/>
    <col min="15875" max="15875" width="13.5703125" customWidth="1"/>
    <col min="15879" max="15879" width="42.7109375" customWidth="1"/>
    <col min="16129" max="16129" width="16.42578125" customWidth="1"/>
    <col min="16130" max="16130" width="14.85546875" customWidth="1"/>
    <col min="16131" max="16131" width="13.5703125" customWidth="1"/>
    <col min="16135" max="16135" width="42.7109375" customWidth="1"/>
  </cols>
  <sheetData>
    <row r="1" spans="1:25" x14ac:dyDescent="0.25">
      <c r="A1" s="170" t="s">
        <v>52</v>
      </c>
      <c r="B1" s="170"/>
      <c r="C1" s="170"/>
      <c r="D1" s="170"/>
      <c r="E1" s="170"/>
      <c r="F1" s="170"/>
      <c r="G1" s="26" t="s">
        <v>50</v>
      </c>
      <c r="H1" s="17"/>
      <c r="I1" s="1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5" x14ac:dyDescent="0.25">
      <c r="A2" s="170" t="s">
        <v>51</v>
      </c>
      <c r="B2" s="170"/>
      <c r="C2" s="170"/>
      <c r="D2" s="170"/>
      <c r="E2" s="170"/>
      <c r="F2" s="170"/>
      <c r="G2" s="26" t="s">
        <v>48</v>
      </c>
      <c r="H2" s="17"/>
      <c r="I2" s="44" t="s">
        <v>47</v>
      </c>
      <c r="J2" s="1"/>
      <c r="K2" s="43" t="s">
        <v>46</v>
      </c>
      <c r="L2" s="43" t="s">
        <v>45</v>
      </c>
      <c r="M2" s="1"/>
      <c r="N2" s="43" t="s">
        <v>44</v>
      </c>
      <c r="O2" s="197" t="s">
        <v>43</v>
      </c>
      <c r="P2" s="198"/>
      <c r="Q2" s="198"/>
      <c r="R2" s="198"/>
      <c r="S2" s="198"/>
      <c r="T2" s="198"/>
      <c r="U2" s="198"/>
      <c r="V2" s="198"/>
      <c r="W2" s="199"/>
      <c r="X2" s="1"/>
      <c r="Y2" s="1"/>
    </row>
    <row r="3" spans="1:25" ht="21" x14ac:dyDescent="0.25">
      <c r="A3" s="192" t="s">
        <v>77</v>
      </c>
      <c r="B3" s="193"/>
      <c r="C3" s="193"/>
      <c r="D3" s="193"/>
      <c r="E3" s="193"/>
      <c r="F3" s="194"/>
      <c r="G3" s="26" t="s">
        <v>41</v>
      </c>
      <c r="H3" s="17"/>
      <c r="I3" s="15"/>
      <c r="J3" s="1"/>
      <c r="K3" s="42" t="s">
        <v>40</v>
      </c>
      <c r="L3" s="42">
        <v>3</v>
      </c>
      <c r="M3" s="1"/>
      <c r="N3" s="41">
        <v>3</v>
      </c>
      <c r="O3" s="200"/>
      <c r="P3" s="201"/>
      <c r="Q3" s="201"/>
      <c r="R3" s="201"/>
      <c r="S3" s="201"/>
      <c r="T3" s="201"/>
      <c r="U3" s="201"/>
      <c r="V3" s="201"/>
      <c r="W3" s="202"/>
      <c r="X3" s="46"/>
      <c r="Y3" s="46"/>
    </row>
    <row r="4" spans="1:25" ht="21" x14ac:dyDescent="0.25">
      <c r="A4" s="166" t="s">
        <v>78</v>
      </c>
      <c r="B4" s="167"/>
      <c r="C4" s="167"/>
      <c r="D4" s="167"/>
      <c r="E4" s="167"/>
      <c r="F4" s="168"/>
      <c r="G4" s="26" t="s">
        <v>38</v>
      </c>
      <c r="H4" s="3">
        <v>95</v>
      </c>
      <c r="I4" s="15"/>
      <c r="J4" s="1"/>
      <c r="K4" s="39" t="s">
        <v>37</v>
      </c>
      <c r="L4" s="39">
        <v>2</v>
      </c>
      <c r="M4" s="1"/>
      <c r="N4" s="38">
        <v>2</v>
      </c>
      <c r="O4" s="200"/>
      <c r="P4" s="201"/>
      <c r="Q4" s="201"/>
      <c r="R4" s="201"/>
      <c r="S4" s="201"/>
      <c r="T4" s="201"/>
      <c r="U4" s="201"/>
      <c r="V4" s="201"/>
      <c r="W4" s="202"/>
      <c r="X4" s="46"/>
      <c r="Y4" s="46"/>
    </row>
    <row r="5" spans="1:25" ht="21" x14ac:dyDescent="0.25">
      <c r="A5" s="166" t="s">
        <v>79</v>
      </c>
      <c r="B5" s="167"/>
      <c r="C5" s="167"/>
      <c r="D5" s="167"/>
      <c r="E5" s="167"/>
      <c r="F5" s="168"/>
      <c r="G5" s="26" t="s">
        <v>32</v>
      </c>
      <c r="H5" s="3">
        <v>75</v>
      </c>
      <c r="I5" s="15"/>
      <c r="J5" s="1"/>
      <c r="K5" s="35" t="s">
        <v>31</v>
      </c>
      <c r="L5" s="35">
        <v>1</v>
      </c>
      <c r="M5" s="1"/>
      <c r="N5" s="34">
        <v>1</v>
      </c>
      <c r="O5" s="200"/>
      <c r="P5" s="201"/>
      <c r="Q5" s="201"/>
      <c r="R5" s="201"/>
      <c r="S5" s="201"/>
      <c r="T5" s="201"/>
      <c r="U5" s="201"/>
      <c r="V5" s="201"/>
      <c r="W5" s="202"/>
      <c r="X5" s="46"/>
      <c r="Y5" s="46"/>
    </row>
    <row r="6" spans="1:25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7" t="s">
        <v>28</v>
      </c>
      <c r="H6" s="33">
        <f>AVERAGE(H4:H5)</f>
        <v>85</v>
      </c>
      <c r="I6" s="32">
        <v>0.6</v>
      </c>
      <c r="J6" s="1"/>
      <c r="K6" s="31" t="s">
        <v>27</v>
      </c>
      <c r="L6" s="31">
        <v>0</v>
      </c>
      <c r="M6" s="1"/>
      <c r="N6" s="30"/>
      <c r="O6" s="203"/>
      <c r="P6" s="204"/>
      <c r="Q6" s="204"/>
      <c r="R6" s="204"/>
      <c r="S6" s="204"/>
      <c r="T6" s="204"/>
      <c r="U6" s="204"/>
      <c r="V6" s="204"/>
      <c r="W6" s="205"/>
      <c r="X6" s="46"/>
      <c r="Y6" s="46"/>
    </row>
    <row r="7" spans="1:25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23</v>
      </c>
      <c r="H7" s="26" t="s">
        <v>22</v>
      </c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46"/>
      <c r="Y7" s="46"/>
    </row>
    <row r="8" spans="1:25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2"/>
      <c r="B9" s="25" t="s">
        <v>21</v>
      </c>
      <c r="C9" s="23" t="s">
        <v>80</v>
      </c>
      <c r="D9" s="23"/>
      <c r="E9" s="23" t="s">
        <v>80</v>
      </c>
      <c r="F9" s="23"/>
      <c r="G9" s="195"/>
      <c r="H9" s="195"/>
      <c r="I9" s="195"/>
      <c r="J9" s="195"/>
      <c r="K9" s="57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5" ht="15.75" x14ac:dyDescent="0.25">
      <c r="A10" s="2"/>
      <c r="B10" s="25" t="s">
        <v>19</v>
      </c>
      <c r="C10" s="23">
        <v>50</v>
      </c>
      <c r="D10" s="23">
        <f>(0.6*50)</f>
        <v>30</v>
      </c>
      <c r="E10" s="24">
        <v>50</v>
      </c>
      <c r="F10" s="23">
        <f>(0.6*50)</f>
        <v>30</v>
      </c>
      <c r="G10" s="196" t="s">
        <v>5</v>
      </c>
      <c r="H10" s="196"/>
      <c r="I10" s="196"/>
      <c r="J10" s="196"/>
      <c r="K10" s="45">
        <v>3</v>
      </c>
      <c r="L10" s="26">
        <v>3</v>
      </c>
      <c r="M10" s="17">
        <v>1</v>
      </c>
      <c r="N10" s="17">
        <v>1</v>
      </c>
      <c r="O10" s="17">
        <v>3</v>
      </c>
      <c r="P10" s="17">
        <v>2</v>
      </c>
      <c r="Q10" s="17">
        <v>3</v>
      </c>
      <c r="R10" s="17">
        <v>1</v>
      </c>
      <c r="S10" s="17">
        <v>2</v>
      </c>
      <c r="T10" s="17">
        <v>3</v>
      </c>
      <c r="U10" s="17">
        <v>3</v>
      </c>
      <c r="V10" s="17">
        <v>1</v>
      </c>
      <c r="W10" s="17">
        <v>3</v>
      </c>
      <c r="X10" s="15"/>
      <c r="Y10" s="15"/>
    </row>
    <row r="11" spans="1:25" ht="15.75" x14ac:dyDescent="0.25">
      <c r="A11" s="2"/>
      <c r="B11" s="4">
        <v>170804130001</v>
      </c>
      <c r="C11" s="3">
        <v>41.111111111111114</v>
      </c>
      <c r="D11" s="3">
        <f>COUNTIF(C11:C289,"&gt;="&amp;D10)</f>
        <v>264</v>
      </c>
      <c r="E11" s="3">
        <v>34.545454545454547</v>
      </c>
      <c r="F11" s="3">
        <f>COUNTIF(E11:E289,"&gt;="&amp;F10)</f>
        <v>208</v>
      </c>
      <c r="G11" s="185" t="s">
        <v>2</v>
      </c>
      <c r="H11" s="185"/>
      <c r="I11" s="185"/>
      <c r="J11" s="186"/>
      <c r="K11" s="52">
        <f>AVERAGE(K10:K10)</f>
        <v>3</v>
      </c>
      <c r="L11" s="52">
        <f t="shared" ref="L11:W11" si="0">AVERAGE(L10:L10)</f>
        <v>3</v>
      </c>
      <c r="M11" s="52">
        <f t="shared" si="0"/>
        <v>1</v>
      </c>
      <c r="N11" s="52">
        <f t="shared" si="0"/>
        <v>1</v>
      </c>
      <c r="O11" s="52">
        <f t="shared" si="0"/>
        <v>3</v>
      </c>
      <c r="P11" s="52">
        <f t="shared" si="0"/>
        <v>2</v>
      </c>
      <c r="Q11" s="52">
        <f t="shared" si="0"/>
        <v>3</v>
      </c>
      <c r="R11" s="52">
        <f t="shared" si="0"/>
        <v>1</v>
      </c>
      <c r="S11" s="52">
        <f t="shared" si="0"/>
        <v>2</v>
      </c>
      <c r="T11" s="52">
        <f t="shared" si="0"/>
        <v>3</v>
      </c>
      <c r="U11" s="52">
        <f t="shared" si="0"/>
        <v>3</v>
      </c>
      <c r="V11" s="52">
        <f t="shared" si="0"/>
        <v>1</v>
      </c>
      <c r="W11" s="52">
        <f t="shared" si="0"/>
        <v>3</v>
      </c>
      <c r="X11" s="15"/>
      <c r="Y11" s="15"/>
    </row>
    <row r="12" spans="1:25" ht="15.75" x14ac:dyDescent="0.25">
      <c r="A12" s="2"/>
      <c r="B12" s="4">
        <v>170804130004</v>
      </c>
      <c r="C12" s="3">
        <v>42.222222222222221</v>
      </c>
      <c r="D12" s="19">
        <f>(264/279)*100</f>
        <v>94.623655913978496</v>
      </c>
      <c r="E12" s="3">
        <v>38.18181818181818</v>
      </c>
      <c r="F12" s="19">
        <f>(208/279)*100</f>
        <v>74.551971326164875</v>
      </c>
      <c r="G12" s="187" t="s">
        <v>1</v>
      </c>
      <c r="H12" s="188"/>
      <c r="I12" s="188"/>
      <c r="J12" s="189"/>
      <c r="K12" s="59">
        <f>(85*K10)/100</f>
        <v>2.5499999999999998</v>
      </c>
      <c r="L12" s="59">
        <f t="shared" ref="L12:W12" si="1">(85*L10)/100</f>
        <v>2.5499999999999998</v>
      </c>
      <c r="M12" s="59">
        <f t="shared" si="1"/>
        <v>0.85</v>
      </c>
      <c r="N12" s="59">
        <f t="shared" si="1"/>
        <v>0.85</v>
      </c>
      <c r="O12" s="59">
        <f t="shared" si="1"/>
        <v>2.5499999999999998</v>
      </c>
      <c r="P12" s="59">
        <f t="shared" si="1"/>
        <v>1.7</v>
      </c>
      <c r="Q12" s="59">
        <f t="shared" si="1"/>
        <v>2.5499999999999998</v>
      </c>
      <c r="R12" s="59">
        <f t="shared" si="1"/>
        <v>0.85</v>
      </c>
      <c r="S12" s="59">
        <f t="shared" si="1"/>
        <v>1.7</v>
      </c>
      <c r="T12" s="59">
        <f t="shared" si="1"/>
        <v>2.5499999999999998</v>
      </c>
      <c r="U12" s="59">
        <f t="shared" si="1"/>
        <v>2.5499999999999998</v>
      </c>
      <c r="V12" s="59">
        <f t="shared" si="1"/>
        <v>0.85</v>
      </c>
      <c r="W12" s="59">
        <f t="shared" si="1"/>
        <v>2.5499999999999998</v>
      </c>
      <c r="X12" s="15"/>
      <c r="Y12" s="15"/>
    </row>
    <row r="13" spans="1:25" x14ac:dyDescent="0.25">
      <c r="A13" s="2"/>
      <c r="B13" s="4">
        <v>170804130005</v>
      </c>
      <c r="C13" s="3">
        <v>36.666666666666664</v>
      </c>
      <c r="D13" s="3"/>
      <c r="E13" s="3">
        <v>30.90909090909091</v>
      </c>
      <c r="F13" s="3"/>
      <c r="G13" s="191"/>
      <c r="H13" s="191"/>
      <c r="I13" s="191"/>
      <c r="J13" s="191"/>
      <c r="K13" s="1" t="s">
        <v>22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7"/>
      <c r="B14" s="4">
        <v>170804130006</v>
      </c>
      <c r="C14" s="3">
        <v>37.777777777777779</v>
      </c>
      <c r="D14" s="3"/>
      <c r="E14" s="3">
        <v>24.545454545454547</v>
      </c>
      <c r="F14" s="3"/>
      <c r="G14" s="2"/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2"/>
      <c r="B15" s="4">
        <v>170804130009</v>
      </c>
      <c r="C15" s="3">
        <v>42.222222222222221</v>
      </c>
      <c r="D15" s="3"/>
      <c r="E15" s="3">
        <v>38.18181818181818</v>
      </c>
      <c r="F15" s="8"/>
      <c r="G15" s="7"/>
      <c r="H15" s="7"/>
      <c r="I15" s="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2"/>
      <c r="B16" s="4">
        <v>170804130010</v>
      </c>
      <c r="C16" s="3">
        <v>38.888888888888886</v>
      </c>
      <c r="D16" s="3"/>
      <c r="E16" s="3">
        <v>38.18181818181818</v>
      </c>
      <c r="F16" s="8"/>
      <c r="G16" s="51"/>
      <c r="H16" s="1"/>
      <c r="I16" s="1"/>
      <c r="J16" s="1"/>
      <c r="K16" s="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34.444444444444443</v>
      </c>
      <c r="D17" s="3"/>
      <c r="E17" s="3">
        <v>34.545454545454547</v>
      </c>
      <c r="F17" s="8"/>
      <c r="G17" s="5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32.222222222222221</v>
      </c>
      <c r="D18" s="3"/>
      <c r="E18" s="3">
        <v>27.272727272727273</v>
      </c>
      <c r="F18" s="49"/>
      <c r="G18" s="2"/>
      <c r="H18" s="2"/>
      <c r="I18" s="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42.222222222222221</v>
      </c>
      <c r="D19" s="3"/>
      <c r="E19" s="3">
        <v>41.81818181818182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32.222222222222221</v>
      </c>
      <c r="D20" s="3"/>
      <c r="E20" s="3">
        <v>29.09090909090909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40</v>
      </c>
      <c r="D21" s="3"/>
      <c r="E21" s="3">
        <v>33.636363636363633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38.888888888888886</v>
      </c>
      <c r="D22" s="3"/>
      <c r="E22" s="3">
        <v>30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33.333333333333336</v>
      </c>
      <c r="D23" s="3"/>
      <c r="E23" s="3">
        <v>27.272727272727273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36.666666666666664</v>
      </c>
      <c r="D24" s="3"/>
      <c r="E24" s="3">
        <v>28.181818181818183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42.222222222222221</v>
      </c>
      <c r="D25" s="3"/>
      <c r="E25" s="3">
        <v>33.636363636363633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38.888888888888886</v>
      </c>
      <c r="D26" s="3"/>
      <c r="E26" s="3">
        <v>30.90909090909091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42.222222222222221</v>
      </c>
      <c r="D27" s="3"/>
      <c r="E27" s="3">
        <v>36.363636363636367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34.444444444444443</v>
      </c>
      <c r="D28" s="3"/>
      <c r="E28" s="3">
        <v>32.727272727272727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36.666666666666664</v>
      </c>
      <c r="D29" s="3"/>
      <c r="E29" s="3">
        <v>35.454545454545453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37.777777777777779</v>
      </c>
      <c r="D30" s="3"/>
      <c r="E30" s="3">
        <v>27.272727272727273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34.444444444444443</v>
      </c>
      <c r="D31" s="3"/>
      <c r="E31" s="3">
        <v>26.363636363636363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31.111111111111111</v>
      </c>
      <c r="D32" s="3"/>
      <c r="E32" s="3">
        <v>17.272727272727273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41.111111111111114</v>
      </c>
      <c r="D33" s="3"/>
      <c r="E33" s="3">
        <v>35.454545454545453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33.333333333333336</v>
      </c>
      <c r="D34" s="3"/>
      <c r="E34" s="3">
        <v>23.636363636363637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37.777777777777779</v>
      </c>
      <c r="D35" s="3"/>
      <c r="E35" s="3">
        <v>35.454545454545453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37.777777777777779</v>
      </c>
      <c r="D36" s="3"/>
      <c r="E36" s="3">
        <v>33.636363636363633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42.222222222222221</v>
      </c>
      <c r="D37" s="3"/>
      <c r="E37" s="3">
        <v>40.909090909090907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35.555555555555557</v>
      </c>
      <c r="D38" s="3"/>
      <c r="E38" s="3">
        <v>30.90909090909091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31.111111111111111</v>
      </c>
      <c r="D39" s="3"/>
      <c r="E39" s="3">
        <v>28.181818181818183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42.222222222222221</v>
      </c>
      <c r="D40" s="3"/>
      <c r="E40" s="3">
        <v>34.545454545454547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34.444444444444443</v>
      </c>
      <c r="D41" s="3"/>
      <c r="E41" s="3">
        <v>30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38.888888888888886</v>
      </c>
      <c r="D42" s="3"/>
      <c r="E42" s="3">
        <v>33.636363636363633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37.777777777777779</v>
      </c>
      <c r="D43" s="3"/>
      <c r="E43" s="3">
        <v>29.09090909090909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40</v>
      </c>
      <c r="D44" s="3"/>
      <c r="E44" s="3">
        <v>31.818181818181817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35.555555555555557</v>
      </c>
      <c r="D45" s="3"/>
      <c r="E45" s="3">
        <v>29.09090909090909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37.777777777777779</v>
      </c>
      <c r="D46" s="3"/>
      <c r="E46" s="3">
        <v>38.18181818181818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44.444444444444443</v>
      </c>
      <c r="D47" s="3"/>
      <c r="E47" s="3">
        <v>42.727272727272727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43.333333333333336</v>
      </c>
      <c r="D48" s="3"/>
      <c r="E48" s="3">
        <v>45.454545454545453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42.222222222222221</v>
      </c>
      <c r="D49" s="3"/>
      <c r="E49" s="3">
        <v>33.636363636363633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35.555555555555557</v>
      </c>
      <c r="D50" s="3"/>
      <c r="E50" s="3">
        <v>33.636363636363633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35.555555555555557</v>
      </c>
      <c r="D51" s="3"/>
      <c r="E51" s="3">
        <v>34.545454545454547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37.777777777777779</v>
      </c>
      <c r="D52" s="3"/>
      <c r="E52" s="3">
        <v>40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38.888888888888886</v>
      </c>
      <c r="D53" s="3"/>
      <c r="E53" s="3">
        <v>39.090909090909093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36.666666666666664</v>
      </c>
      <c r="D54" s="3"/>
      <c r="E54" s="3">
        <v>40.909090909090907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35.555555555555557</v>
      </c>
      <c r="D55" s="3"/>
      <c r="E55" s="3">
        <v>29.09090909090909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41.111111111111114</v>
      </c>
      <c r="D56" s="3"/>
      <c r="E56" s="3">
        <v>41.81818181818182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32.222222222222221</v>
      </c>
      <c r="D57" s="3"/>
      <c r="E57" s="3">
        <v>29.09090909090909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40</v>
      </c>
      <c r="D58" s="3"/>
      <c r="E58" s="3">
        <v>40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38.888888888888886</v>
      </c>
      <c r="D59" s="3"/>
      <c r="E59" s="3">
        <v>34.545454545454547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36.666666666666664</v>
      </c>
      <c r="D60" s="3"/>
      <c r="E60" s="3">
        <v>36.363636363636367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38.888888888888886</v>
      </c>
      <c r="D61" s="3"/>
      <c r="E61" s="3">
        <v>40.909090909090907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40</v>
      </c>
      <c r="D62" s="3"/>
      <c r="E62" s="3">
        <v>36.363636363636367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37.777777777777779</v>
      </c>
      <c r="D63" s="3"/>
      <c r="E63" s="3">
        <v>41.81818181818182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40</v>
      </c>
      <c r="D64" s="3"/>
      <c r="E64" s="3">
        <v>38.18181818181818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42.222222222222221</v>
      </c>
      <c r="D65" s="3"/>
      <c r="E65" s="3">
        <v>44.545454545454547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170804130093</v>
      </c>
      <c r="C66" s="3">
        <v>11.111111111111111</v>
      </c>
      <c r="D66" s="3"/>
      <c r="E66" s="3">
        <v>16.363636363636363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170804130094</v>
      </c>
      <c r="C67" s="3">
        <v>31.111111111111111</v>
      </c>
      <c r="D67" s="3"/>
      <c r="E67" s="3">
        <v>24.545454545454547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170804130096</v>
      </c>
      <c r="C68" s="3">
        <v>32.222222222222221</v>
      </c>
      <c r="D68" s="3"/>
      <c r="E68" s="3">
        <v>21.818181818181817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170804130097</v>
      </c>
      <c r="C69" s="3">
        <v>38.888888888888886</v>
      </c>
      <c r="D69" s="3"/>
      <c r="E69" s="3">
        <v>37.272727272727273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170804130099</v>
      </c>
      <c r="C70" s="3">
        <v>37.777777777777779</v>
      </c>
      <c r="D70" s="3"/>
      <c r="E70" s="3">
        <v>30.90909090909091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170804130158</v>
      </c>
      <c r="C71" s="3">
        <v>27.777777777777779</v>
      </c>
      <c r="D71" s="3"/>
      <c r="E71" s="3">
        <v>22.727272727272727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170804130101</v>
      </c>
      <c r="C72" s="3">
        <v>12.222222222222221</v>
      </c>
      <c r="D72" s="3"/>
      <c r="E72" s="3">
        <v>20.90909090909091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170804130179</v>
      </c>
      <c r="C73" s="3">
        <v>25.555555555555557</v>
      </c>
      <c r="D73" s="3"/>
      <c r="E73" s="3">
        <v>24.545454545454547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170804130102</v>
      </c>
      <c r="C74" s="3">
        <v>42.222222222222221</v>
      </c>
      <c r="D74" s="3"/>
      <c r="E74" s="3">
        <v>44.545454545454547</v>
      </c>
      <c r="F74" s="49"/>
      <c r="G74" s="5"/>
      <c r="H74" s="5"/>
      <c r="I74" s="5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170804130103</v>
      </c>
      <c r="C75" s="3">
        <v>40</v>
      </c>
      <c r="D75" s="3"/>
      <c r="E75" s="3">
        <v>36.363636363636367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170804130104</v>
      </c>
      <c r="C76" s="2">
        <v>38.888888888888886</v>
      </c>
      <c r="D76" s="2"/>
      <c r="E76" s="2">
        <v>39.090909090909093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170804130105</v>
      </c>
      <c r="C77" s="2">
        <v>38.888888888888886</v>
      </c>
      <c r="D77" s="2"/>
      <c r="E77" s="2">
        <v>35.454545454545453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170804130106</v>
      </c>
      <c r="C78" s="5">
        <v>42.222222222222221</v>
      </c>
      <c r="D78" s="5"/>
      <c r="E78" s="5">
        <v>40.909090909090907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170804130107</v>
      </c>
      <c r="C79" s="5">
        <v>41.111111111111114</v>
      </c>
      <c r="D79" s="5"/>
      <c r="E79" s="5">
        <v>39.090909090909093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x14ac:dyDescent="0.25">
      <c r="A80" s="5"/>
      <c r="B80" s="4">
        <v>170804130108</v>
      </c>
      <c r="C80" s="5">
        <v>38.888888888888886</v>
      </c>
      <c r="D80" s="5"/>
      <c r="E80" s="5">
        <v>40.909090909090907</v>
      </c>
      <c r="F80" s="5"/>
      <c r="G80" s="5"/>
      <c r="H80" s="5"/>
      <c r="I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x14ac:dyDescent="0.25">
      <c r="A81" s="5"/>
      <c r="B81" s="4">
        <v>170804130296</v>
      </c>
      <c r="C81" s="5">
        <v>31.111111111111111</v>
      </c>
      <c r="D81" s="5"/>
      <c r="E81" s="5">
        <v>20</v>
      </c>
      <c r="F81" s="5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25">
      <c r="A82" s="5"/>
      <c r="B82" s="4">
        <v>170804130109</v>
      </c>
      <c r="C82" s="5">
        <v>15.555555555555555</v>
      </c>
      <c r="D82" s="5"/>
      <c r="E82" s="5">
        <v>27.272727272727273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170804130110</v>
      </c>
      <c r="C83" s="5">
        <v>36.666666666666664</v>
      </c>
      <c r="D83" s="5"/>
      <c r="E83" s="5">
        <v>38.18181818181818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170804130112</v>
      </c>
      <c r="C84" s="5">
        <v>38.888888888888886</v>
      </c>
      <c r="D84" s="5"/>
      <c r="E84" s="5">
        <v>40.909090909090907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170804130113</v>
      </c>
      <c r="C85" s="5">
        <v>35.555555555555557</v>
      </c>
      <c r="D85" s="5"/>
      <c r="E85" s="5">
        <v>38.18181818181818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170804130117</v>
      </c>
      <c r="C86" s="5">
        <v>38.888888888888886</v>
      </c>
      <c r="D86" s="5"/>
      <c r="E86" s="5">
        <v>42.727272727272727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x14ac:dyDescent="0.25">
      <c r="A87" s="5"/>
      <c r="B87" s="4">
        <v>170804130118</v>
      </c>
      <c r="C87" s="5">
        <v>36.666666666666664</v>
      </c>
      <c r="D87" s="5"/>
      <c r="E87" s="5">
        <v>40.909090909090907</v>
      </c>
      <c r="F87" s="5"/>
      <c r="G87" s="5"/>
      <c r="H87" s="5"/>
      <c r="I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x14ac:dyDescent="0.25">
      <c r="A88" s="5"/>
      <c r="B88" s="4">
        <v>170804130119</v>
      </c>
      <c r="C88" s="5">
        <v>42.222222222222221</v>
      </c>
      <c r="D88" s="5"/>
      <c r="E88" s="5">
        <v>44.545454545454547</v>
      </c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25">
      <c r="A89" s="5"/>
      <c r="B89" s="4">
        <v>170804130120</v>
      </c>
      <c r="C89" s="5">
        <v>38.888888888888886</v>
      </c>
      <c r="D89" s="5"/>
      <c r="E89" s="5">
        <v>37.272727272727273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170804130123</v>
      </c>
      <c r="C90" s="5">
        <v>42.222222222222221</v>
      </c>
      <c r="D90" s="5"/>
      <c r="E90" s="5">
        <v>40.909090909090907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170804130124</v>
      </c>
      <c r="C91" s="5">
        <v>27.777777777777779</v>
      </c>
      <c r="D91" s="5"/>
      <c r="E91" s="5">
        <v>26.363636363636363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170804130125</v>
      </c>
      <c r="C92" s="5">
        <v>37.777777777777779</v>
      </c>
      <c r="D92" s="5"/>
      <c r="E92" s="5">
        <v>32.727272727272727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170804130126</v>
      </c>
      <c r="C93" s="5">
        <v>43.333333333333336</v>
      </c>
      <c r="D93" s="5"/>
      <c r="E93" s="5">
        <v>40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170804130127</v>
      </c>
      <c r="C94" s="5">
        <v>35.555555555555557</v>
      </c>
      <c r="D94" s="5"/>
      <c r="E94" s="5">
        <v>27.272727272727273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x14ac:dyDescent="0.25">
      <c r="A95" s="5"/>
      <c r="B95" s="4">
        <v>170804130128</v>
      </c>
      <c r="C95" s="5">
        <v>40</v>
      </c>
      <c r="D95" s="5"/>
      <c r="E95" s="5">
        <v>34.545454545454547</v>
      </c>
      <c r="F95" s="5"/>
      <c r="G95" s="5"/>
      <c r="H95" s="5"/>
      <c r="I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x14ac:dyDescent="0.25">
      <c r="A96" s="5"/>
      <c r="B96" s="4">
        <v>170804130131</v>
      </c>
      <c r="C96" s="5">
        <v>36.666666666666664</v>
      </c>
      <c r="D96" s="5"/>
      <c r="E96" s="5">
        <v>32.727272727272727</v>
      </c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25">
      <c r="A97" s="5"/>
      <c r="B97" s="4">
        <v>170804130132</v>
      </c>
      <c r="C97" s="5">
        <v>34.444444444444443</v>
      </c>
      <c r="D97" s="5"/>
      <c r="E97" s="5">
        <v>29.09090909090909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170804130133</v>
      </c>
      <c r="C98" s="5">
        <v>38.888888888888886</v>
      </c>
      <c r="D98" s="5"/>
      <c r="E98" s="5">
        <v>36.363636363636367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170804130134</v>
      </c>
      <c r="C99" s="5">
        <v>37.777777777777779</v>
      </c>
      <c r="D99" s="5"/>
      <c r="E99" s="5">
        <v>32.727272727272727</v>
      </c>
      <c r="F99" s="5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170804130135</v>
      </c>
      <c r="C100" s="5">
        <v>34.444444444444443</v>
      </c>
      <c r="D100" s="5"/>
      <c r="E100" s="5">
        <v>16.363636363636363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170804130136</v>
      </c>
      <c r="C101" s="5">
        <v>35.555555555555557</v>
      </c>
      <c r="D101" s="5"/>
      <c r="E101" s="5">
        <v>21.818181818181817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170804130137</v>
      </c>
      <c r="C102" s="5">
        <v>37.777777777777779</v>
      </c>
      <c r="D102" s="5"/>
      <c r="E102" s="5">
        <v>30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170804130139</v>
      </c>
      <c r="C103" s="2">
        <v>44.444444444444443</v>
      </c>
      <c r="D103" s="2"/>
      <c r="E103" s="2">
        <v>42.727272727272727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170804130140</v>
      </c>
      <c r="C104" s="2">
        <v>40</v>
      </c>
      <c r="D104" s="2"/>
      <c r="E104" s="2">
        <v>33.636363636363633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170804130142</v>
      </c>
      <c r="C105" s="2">
        <v>36.666666666666664</v>
      </c>
      <c r="D105" s="2"/>
      <c r="E105" s="2">
        <v>27.272727272727273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170804130143</v>
      </c>
      <c r="C106" s="2">
        <v>41.111111111111114</v>
      </c>
      <c r="D106" s="2"/>
      <c r="E106" s="2">
        <v>37.272727272727273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170804130144</v>
      </c>
      <c r="C107" s="2">
        <v>34.444444444444443</v>
      </c>
      <c r="D107" s="2"/>
      <c r="E107" s="2">
        <v>24.545454545454547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170804130145</v>
      </c>
      <c r="C108" s="2">
        <v>37.777777777777779</v>
      </c>
      <c r="D108" s="2"/>
      <c r="E108" s="2">
        <v>29.09090909090909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170804130146</v>
      </c>
      <c r="C109" s="2">
        <v>37.777777777777779</v>
      </c>
      <c r="D109" s="2"/>
      <c r="E109" s="2">
        <v>32.727272727272727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170804130147</v>
      </c>
      <c r="C110" s="2">
        <v>38.888888888888886</v>
      </c>
      <c r="D110" s="2"/>
      <c r="E110" s="2">
        <v>32.727272727272727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170804130148</v>
      </c>
      <c r="C111" s="2">
        <v>28.888888888888889</v>
      </c>
      <c r="D111" s="2"/>
      <c r="E111" s="2">
        <v>23.636363636363637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170804130149</v>
      </c>
      <c r="C112" s="2">
        <v>31.111111111111111</v>
      </c>
      <c r="D112" s="2"/>
      <c r="E112" s="2">
        <v>20.90909090909091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170804130150</v>
      </c>
      <c r="C113" s="2">
        <v>40</v>
      </c>
      <c r="D113" s="2"/>
      <c r="E113" s="2">
        <v>32.727272727272727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170804130151</v>
      </c>
      <c r="C114" s="2">
        <v>34.444444444444443</v>
      </c>
      <c r="D114" s="2"/>
      <c r="E114" s="2">
        <v>27.272727272727273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170804130152</v>
      </c>
      <c r="C115" s="2">
        <v>41.111111111111114</v>
      </c>
      <c r="D115" s="2"/>
      <c r="E115" s="2">
        <v>38.18181818181818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170804130154</v>
      </c>
      <c r="C116" s="2">
        <v>35.555555555555557</v>
      </c>
      <c r="D116" s="2"/>
      <c r="E116" s="2">
        <v>39.090909090909093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170804130155</v>
      </c>
      <c r="C117" s="2">
        <v>36.666666666666664</v>
      </c>
      <c r="D117" s="2"/>
      <c r="E117" s="2">
        <v>37.272727272727273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170804130157</v>
      </c>
      <c r="C118" s="2">
        <v>35.555555555555557</v>
      </c>
      <c r="D118" s="2"/>
      <c r="E118" s="2">
        <v>35.454545454545453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170804130159</v>
      </c>
      <c r="C119" s="2">
        <v>41.111111111111114</v>
      </c>
      <c r="D119" s="2"/>
      <c r="E119" s="2">
        <v>34.545454545454547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170804130160</v>
      </c>
      <c r="C120" s="2">
        <v>36.666666666666664</v>
      </c>
      <c r="D120" s="2"/>
      <c r="E120" s="2">
        <v>34.545454545454547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170804130161</v>
      </c>
      <c r="C121" s="2">
        <v>32.222222222222221</v>
      </c>
      <c r="D121" s="2"/>
      <c r="E121" s="2">
        <v>39.090909090909093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170804130162</v>
      </c>
      <c r="C122" s="2">
        <v>41.111111111111114</v>
      </c>
      <c r="D122" s="2"/>
      <c r="E122" s="2">
        <v>40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170804130163</v>
      </c>
      <c r="C123" s="2">
        <v>37.777777777777779</v>
      </c>
      <c r="D123" s="2"/>
      <c r="E123" s="2">
        <v>38.18181818181818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170804130167</v>
      </c>
      <c r="C124" s="2">
        <v>45.555555555555557</v>
      </c>
      <c r="D124" s="2"/>
      <c r="E124" s="2">
        <v>41.81818181818182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170804130168</v>
      </c>
      <c r="C125" s="2">
        <v>36.666666666666664</v>
      </c>
      <c r="D125" s="2"/>
      <c r="E125" s="2">
        <v>30.90909090909091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170804130169</v>
      </c>
      <c r="C126" s="2">
        <v>36.666666666666664</v>
      </c>
      <c r="D126" s="2"/>
      <c r="E126" s="2">
        <v>38.18181818181818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170804130171</v>
      </c>
      <c r="C127" s="2">
        <v>32.222222222222221</v>
      </c>
      <c r="D127" s="2"/>
      <c r="E127" s="2">
        <v>36.363636363636367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170804130172</v>
      </c>
      <c r="C128" s="2">
        <v>40</v>
      </c>
      <c r="D128" s="2"/>
      <c r="E128" s="2">
        <v>38.18181818181818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170804130173</v>
      </c>
      <c r="C129" s="2">
        <v>35.555555555555557</v>
      </c>
      <c r="D129" s="2"/>
      <c r="E129" s="2">
        <v>37.272727272727273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170804130174</v>
      </c>
      <c r="C130" s="2">
        <v>34.444444444444443</v>
      </c>
      <c r="D130" s="2"/>
      <c r="E130" s="2">
        <v>37.272727272727273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170804130176</v>
      </c>
      <c r="C131" s="2">
        <v>40</v>
      </c>
      <c r="D131" s="2"/>
      <c r="E131" s="2">
        <v>40.909090909090907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170804130177</v>
      </c>
      <c r="C132" s="2">
        <v>41.111111111111114</v>
      </c>
      <c r="D132" s="2"/>
      <c r="E132" s="2">
        <v>42.727272727272727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170804130178</v>
      </c>
      <c r="C133" s="2">
        <v>35.555555555555557</v>
      </c>
      <c r="D133" s="2"/>
      <c r="E133" s="2">
        <v>23.636363636363637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170804130180</v>
      </c>
      <c r="C134" s="2">
        <v>38.888888888888886</v>
      </c>
      <c r="D134" s="2"/>
      <c r="E134" s="2">
        <v>33.636363636363633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170804130181</v>
      </c>
      <c r="C135" s="2">
        <v>37.777777777777779</v>
      </c>
      <c r="D135" s="2"/>
      <c r="E135" s="2">
        <v>33.636363636363633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170804130183</v>
      </c>
      <c r="C136" s="2">
        <v>38.888888888888886</v>
      </c>
      <c r="D136" s="2"/>
      <c r="E136" s="2">
        <v>36.363636363636367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170804130185</v>
      </c>
      <c r="C137" s="2">
        <v>40</v>
      </c>
      <c r="D137" s="2"/>
      <c r="E137" s="2">
        <v>38.18181818181818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170804130186</v>
      </c>
      <c r="C138" s="2">
        <v>36.666666666666664</v>
      </c>
      <c r="D138" s="2"/>
      <c r="E138" s="2">
        <v>34.545454545454547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170804130187</v>
      </c>
      <c r="C139" s="2">
        <v>33.333333333333336</v>
      </c>
      <c r="D139" s="2"/>
      <c r="E139" s="2">
        <v>28.181818181818183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170804130188</v>
      </c>
      <c r="C140" s="2">
        <v>38.888888888888886</v>
      </c>
      <c r="D140" s="2"/>
      <c r="E140" s="2">
        <v>36.363636363636367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170804130189</v>
      </c>
      <c r="C141" s="2">
        <v>36.666666666666664</v>
      </c>
      <c r="D141" s="2"/>
      <c r="E141" s="2">
        <v>32.727272727272727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170804130190</v>
      </c>
      <c r="C142" s="2">
        <v>47.777777777777779</v>
      </c>
      <c r="D142" s="2"/>
      <c r="E142" s="2">
        <v>43.636363636363633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170804130191</v>
      </c>
      <c r="C143" s="2">
        <v>38.888888888888886</v>
      </c>
      <c r="D143" s="2"/>
      <c r="E143" s="2">
        <v>40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170804130192</v>
      </c>
      <c r="C144" s="2">
        <v>34.444444444444443</v>
      </c>
      <c r="D144" s="2"/>
      <c r="E144" s="2">
        <v>28.181818181818183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170804130195</v>
      </c>
      <c r="C145" s="2">
        <v>42.222222222222221</v>
      </c>
      <c r="D145" s="2"/>
      <c r="E145" s="2">
        <v>39.090909090909093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170804130196</v>
      </c>
      <c r="C146" s="2">
        <v>36.666666666666664</v>
      </c>
      <c r="D146" s="2"/>
      <c r="E146" s="2">
        <v>32.727272727272727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170804130197</v>
      </c>
      <c r="C147" s="2">
        <v>33.333333333333336</v>
      </c>
      <c r="D147" s="2"/>
      <c r="E147" s="2">
        <v>29.09090909090909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170804130198</v>
      </c>
      <c r="C148" s="2">
        <v>34.444444444444443</v>
      </c>
      <c r="D148" s="2"/>
      <c r="E148" s="2">
        <v>24.545454545454547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170804130199</v>
      </c>
      <c r="C149" s="2">
        <v>42.222222222222221</v>
      </c>
      <c r="D149" s="2"/>
      <c r="E149" s="2">
        <v>43.636363636363633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170804130200</v>
      </c>
      <c r="C150" s="2">
        <v>40</v>
      </c>
      <c r="D150" s="2"/>
      <c r="E150" s="2">
        <v>34.545454545454547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170804130202</v>
      </c>
      <c r="C151" s="2">
        <v>40</v>
      </c>
      <c r="D151" s="2"/>
      <c r="E151" s="2">
        <v>40.909090909090907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170804130203</v>
      </c>
      <c r="C152" s="2">
        <v>40</v>
      </c>
      <c r="D152" s="2"/>
      <c r="E152" s="2">
        <v>33.636363636363633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170804130204</v>
      </c>
      <c r="C153" s="2">
        <v>35.555555555555557</v>
      </c>
      <c r="D153" s="2"/>
      <c r="E153" s="2">
        <v>34.545454545454547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170804130205</v>
      </c>
      <c r="C154" s="2">
        <v>37.777777777777779</v>
      </c>
      <c r="D154" s="2"/>
      <c r="E154" s="2">
        <v>30.90909090909091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170804130206</v>
      </c>
      <c r="C155" s="2">
        <v>37.777777777777779</v>
      </c>
      <c r="D155" s="2"/>
      <c r="E155" s="2">
        <v>28.181818181818183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170804130207</v>
      </c>
      <c r="C156" s="2">
        <v>41.111111111111114</v>
      </c>
      <c r="D156" s="2"/>
      <c r="E156" s="2">
        <v>37.272727272727273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170804130208</v>
      </c>
      <c r="C157" s="2">
        <v>37.777777777777779</v>
      </c>
      <c r="D157" s="2"/>
      <c r="E157" s="2">
        <v>34.545454545454547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170804130209</v>
      </c>
      <c r="C158" s="2">
        <v>40</v>
      </c>
      <c r="D158" s="2"/>
      <c r="E158" s="2">
        <v>40.909090909090907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170804130211</v>
      </c>
      <c r="C159" s="2">
        <v>41.111111111111114</v>
      </c>
      <c r="D159" s="2"/>
      <c r="E159" s="2">
        <v>38.18181818181818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170804130212</v>
      </c>
      <c r="C160" s="2">
        <v>37.777777777777779</v>
      </c>
      <c r="D160" s="2"/>
      <c r="E160" s="2">
        <v>30.90909090909091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170804130213</v>
      </c>
      <c r="C161" s="2">
        <v>36.666666666666664</v>
      </c>
      <c r="D161" s="2"/>
      <c r="E161" s="2">
        <v>28.181818181818183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170804130214</v>
      </c>
      <c r="C162" s="2">
        <v>40</v>
      </c>
      <c r="D162" s="2"/>
      <c r="E162" s="2">
        <v>39.090909090909093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170804130216</v>
      </c>
      <c r="C163" s="2">
        <v>36.666666666666664</v>
      </c>
      <c r="D163" s="2"/>
      <c r="E163" s="2">
        <v>33.636363636363633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170804130217</v>
      </c>
      <c r="C164" s="2">
        <v>37.777777777777779</v>
      </c>
      <c r="D164" s="2"/>
      <c r="E164" s="2">
        <v>34.545454545454547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170804130218</v>
      </c>
      <c r="C165" s="2">
        <v>40</v>
      </c>
      <c r="D165" s="2"/>
      <c r="E165" s="2">
        <v>39.090909090909093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170804130220</v>
      </c>
      <c r="C166" s="2">
        <v>40</v>
      </c>
      <c r="D166" s="2"/>
      <c r="E166" s="2">
        <v>36.363636363636367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170804130221</v>
      </c>
      <c r="C167" s="2">
        <v>44.444444444444443</v>
      </c>
      <c r="D167" s="2"/>
      <c r="E167" s="2">
        <v>42.727272727272727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170804130222</v>
      </c>
      <c r="C168" s="2">
        <v>38.888888888888886</v>
      </c>
      <c r="D168" s="2"/>
      <c r="E168" s="2">
        <v>38.18181818181818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170804130223</v>
      </c>
      <c r="C169" s="2">
        <v>37.777777777777779</v>
      </c>
      <c r="D169" s="2"/>
      <c r="E169" s="2">
        <v>37.272727272727273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170804130224</v>
      </c>
      <c r="C170" s="2">
        <v>40</v>
      </c>
      <c r="D170" s="2"/>
      <c r="E170" s="2">
        <v>40.909090909090907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170804130226</v>
      </c>
      <c r="C171" s="2">
        <v>35.555555555555557</v>
      </c>
      <c r="D171" s="2"/>
      <c r="E171" s="2">
        <v>32.727272727272727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170804130227</v>
      </c>
      <c r="C172" s="2">
        <v>33.333333333333336</v>
      </c>
      <c r="D172" s="2"/>
      <c r="E172" s="2">
        <v>31.818181818181817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170804130228</v>
      </c>
      <c r="C173" s="2">
        <v>23.333333333333332</v>
      </c>
      <c r="D173" s="2"/>
      <c r="E173" s="2">
        <v>19.09090909090909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170804130229</v>
      </c>
      <c r="C174" s="2">
        <v>42.222222222222221</v>
      </c>
      <c r="D174" s="2"/>
      <c r="E174" s="2">
        <v>38.18181818181818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170804130231</v>
      </c>
      <c r="C175" s="2">
        <v>38.888888888888886</v>
      </c>
      <c r="D175" s="2"/>
      <c r="E175" s="2">
        <v>37.272727272727273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170804130233</v>
      </c>
      <c r="C176" s="2">
        <v>47.777777777777779</v>
      </c>
      <c r="D176" s="2"/>
      <c r="E176" s="2">
        <v>42.727272727272727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170804130234</v>
      </c>
      <c r="C177" s="2">
        <v>42.222222222222221</v>
      </c>
      <c r="D177" s="2"/>
      <c r="E177" s="2">
        <v>40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170804130241</v>
      </c>
      <c r="C178" s="2">
        <v>32.222222222222221</v>
      </c>
      <c r="D178" s="2"/>
      <c r="E178" s="2">
        <v>30.90909090909091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170804130242</v>
      </c>
      <c r="C179" s="2">
        <v>40</v>
      </c>
      <c r="D179" s="2"/>
      <c r="E179" s="2">
        <v>32.727272727272727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170804130243</v>
      </c>
      <c r="C180" s="2">
        <v>34.444444444444443</v>
      </c>
      <c r="D180" s="2"/>
      <c r="E180" s="2">
        <v>32.727272727272727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170804130244</v>
      </c>
      <c r="C181" s="2">
        <v>36.666666666666664</v>
      </c>
      <c r="D181" s="2"/>
      <c r="E181" s="2">
        <v>34.545454545454547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170804130245</v>
      </c>
      <c r="C182" s="2">
        <v>42.222222222222221</v>
      </c>
      <c r="D182" s="2"/>
      <c r="E182" s="2">
        <v>35.454545454545453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170804130246</v>
      </c>
      <c r="C183" s="2">
        <v>26.666666666666668</v>
      </c>
      <c r="D183" s="2"/>
      <c r="E183" s="2">
        <v>33.636363636363633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170804130247</v>
      </c>
      <c r="C184" s="2">
        <v>33.333333333333336</v>
      </c>
      <c r="D184" s="2"/>
      <c r="E184" s="2">
        <v>30.90909090909091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170804130248</v>
      </c>
      <c r="C185" s="2">
        <v>43.333333333333336</v>
      </c>
      <c r="D185" s="2"/>
      <c r="E185" s="2">
        <v>34.545454545454547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170804130249</v>
      </c>
      <c r="C186" s="2">
        <v>41.111111111111114</v>
      </c>
      <c r="D186" s="2"/>
      <c r="E186" s="2">
        <v>33.636363636363633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170804130250</v>
      </c>
      <c r="C187" s="2">
        <v>26.666666666666668</v>
      </c>
      <c r="D187" s="2"/>
      <c r="E187" s="2">
        <v>29.09090909090909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170804130251</v>
      </c>
      <c r="C188" s="2">
        <v>38.888888888888886</v>
      </c>
      <c r="D188" s="2"/>
      <c r="E188" s="2">
        <v>36.363636363636367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170804130253</v>
      </c>
      <c r="C189" s="2">
        <v>32.222222222222221</v>
      </c>
      <c r="D189" s="2"/>
      <c r="E189" s="2">
        <v>23.636363636363637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170804130254</v>
      </c>
      <c r="C190" s="2">
        <v>34.444444444444443</v>
      </c>
      <c r="D190" s="2"/>
      <c r="E190" s="2">
        <v>26.363636363636363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170804130255</v>
      </c>
      <c r="C191" s="2">
        <v>44.444444444444443</v>
      </c>
      <c r="D191" s="2"/>
      <c r="E191" s="2">
        <v>42.727272727272727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170804130256</v>
      </c>
      <c r="C192" s="2">
        <v>38.888888888888886</v>
      </c>
      <c r="D192" s="2"/>
      <c r="E192" s="2">
        <v>32.727272727272727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170804130257</v>
      </c>
      <c r="C193" s="2">
        <v>34.444444444444443</v>
      </c>
      <c r="D193" s="2"/>
      <c r="E193" s="2">
        <v>28.181818181818183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170804130258</v>
      </c>
      <c r="C194" s="2">
        <v>41.111111111111114</v>
      </c>
      <c r="D194" s="2"/>
      <c r="E194" s="2">
        <v>37.272727272727273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170804130259</v>
      </c>
      <c r="C195" s="2">
        <v>26.666666666666668</v>
      </c>
      <c r="D195" s="2"/>
      <c r="E195" s="2">
        <v>32.727272727272727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170804130260</v>
      </c>
      <c r="C196" s="2">
        <v>41.111111111111114</v>
      </c>
      <c r="D196" s="2"/>
      <c r="E196" s="2">
        <v>31.818181818181817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170804130262</v>
      </c>
      <c r="C197" s="2">
        <v>37.777777777777779</v>
      </c>
      <c r="D197" s="2"/>
      <c r="E197" s="2">
        <v>34.545454545454547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170804130263</v>
      </c>
      <c r="C198" s="2">
        <v>34.444444444444443</v>
      </c>
      <c r="D198" s="2"/>
      <c r="E198" s="2">
        <v>32.727272727272727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170804130264</v>
      </c>
      <c r="C199" s="2">
        <v>42.222222222222221</v>
      </c>
      <c r="D199" s="2"/>
      <c r="E199" s="2">
        <v>35.454545454545453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170804130265</v>
      </c>
      <c r="C200" s="2">
        <v>36.666666666666664</v>
      </c>
      <c r="D200" s="2"/>
      <c r="E200" s="2">
        <v>24.545454545454547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170804130266</v>
      </c>
      <c r="C201" s="2">
        <v>35.555555555555557</v>
      </c>
      <c r="D201" s="2"/>
      <c r="E201" s="2">
        <v>32.727272727272727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170804130267</v>
      </c>
      <c r="C202" s="2">
        <v>37.777777777777779</v>
      </c>
      <c r="D202" s="2"/>
      <c r="E202" s="2">
        <v>38.18181818181818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170804130269</v>
      </c>
      <c r="C203" s="2">
        <v>36.666666666666664</v>
      </c>
      <c r="D203" s="2"/>
      <c r="E203" s="2">
        <v>31.818181818181817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170804130270</v>
      </c>
      <c r="C204" s="2">
        <v>34.444444444444443</v>
      </c>
      <c r="D204" s="2"/>
      <c r="E204" s="2">
        <v>30.90909090909091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170804130271</v>
      </c>
      <c r="C205" s="2">
        <v>46.666666666666664</v>
      </c>
      <c r="D205" s="2"/>
      <c r="E205" s="2">
        <v>37.272727272727273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170804130272</v>
      </c>
      <c r="C206" s="2">
        <v>37.777777777777779</v>
      </c>
      <c r="D206" s="2"/>
      <c r="E206" s="2">
        <v>38.18181818181818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170804130273</v>
      </c>
      <c r="C207" s="2">
        <v>44.444444444444443</v>
      </c>
      <c r="D207" s="2"/>
      <c r="E207" s="2">
        <v>37.272727272727273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170804130274</v>
      </c>
      <c r="C208" s="2">
        <v>34.444444444444443</v>
      </c>
      <c r="D208" s="2"/>
      <c r="E208" s="2">
        <v>30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170804130275</v>
      </c>
      <c r="C209" s="2">
        <v>36.666666666666664</v>
      </c>
      <c r="D209" s="2"/>
      <c r="E209" s="2">
        <v>33.636363636363633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170804130276</v>
      </c>
      <c r="C210" s="2">
        <v>38.888888888888886</v>
      </c>
      <c r="D210" s="2"/>
      <c r="E210" s="2">
        <v>37.272727272727273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170804130277</v>
      </c>
      <c r="C211" s="2">
        <v>24.444444444444443</v>
      </c>
      <c r="D211" s="2"/>
      <c r="E211" s="2">
        <v>18.181818181818183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170804130279</v>
      </c>
      <c r="C212" s="2">
        <v>35.555555555555557</v>
      </c>
      <c r="D212" s="2"/>
      <c r="E212" s="2">
        <v>26.363636363636363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170804130280</v>
      </c>
      <c r="C213" s="2">
        <v>40</v>
      </c>
      <c r="D213" s="2"/>
      <c r="E213" s="2">
        <v>39.090909090909093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170804130281</v>
      </c>
      <c r="C214" s="2">
        <v>35.555555555555557</v>
      </c>
      <c r="D214" s="2"/>
      <c r="E214" s="2">
        <v>35.454545454545453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170804130283</v>
      </c>
      <c r="C215" s="2">
        <v>44.444444444444443</v>
      </c>
      <c r="D215" s="2"/>
      <c r="E215" s="2">
        <v>44.545454545454547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170804130284</v>
      </c>
      <c r="C216" s="2">
        <v>38.888888888888886</v>
      </c>
      <c r="D216" s="2"/>
      <c r="E216" s="2">
        <v>43.636363636363633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170804130285</v>
      </c>
      <c r="C217" s="2">
        <v>38.888888888888886</v>
      </c>
      <c r="D217" s="2"/>
      <c r="E217" s="2">
        <v>39.090909090909093</v>
      </c>
      <c r="F217" s="2"/>
    </row>
    <row r="218" spans="1:25" x14ac:dyDescent="0.25">
      <c r="A218" s="2"/>
      <c r="B218" s="4">
        <v>170804130286</v>
      </c>
      <c r="C218" s="2">
        <v>43.333333333333336</v>
      </c>
      <c r="D218" s="2"/>
      <c r="E218" s="2">
        <v>41.81818181818182</v>
      </c>
      <c r="F218" s="2"/>
    </row>
    <row r="219" spans="1:25" x14ac:dyDescent="0.25">
      <c r="A219" s="2"/>
      <c r="B219" s="4">
        <v>170804130287</v>
      </c>
      <c r="C219" s="2">
        <v>32.222222222222221</v>
      </c>
      <c r="D219" s="2"/>
      <c r="E219" s="2">
        <v>36.363636363636367</v>
      </c>
      <c r="F219" s="2"/>
    </row>
    <row r="220" spans="1:25" x14ac:dyDescent="0.25">
      <c r="A220" s="2"/>
      <c r="B220" s="4">
        <v>170804130288</v>
      </c>
      <c r="C220" s="2">
        <v>40</v>
      </c>
      <c r="D220" s="2"/>
      <c r="E220" s="2">
        <v>40</v>
      </c>
      <c r="F220" s="2"/>
    </row>
    <row r="221" spans="1:25" x14ac:dyDescent="0.25">
      <c r="B221" s="4">
        <v>170804130289</v>
      </c>
      <c r="C221" s="5">
        <v>33.333333333333336</v>
      </c>
      <c r="D221" s="5"/>
      <c r="E221" s="5">
        <v>28.181818181818183</v>
      </c>
      <c r="F221" s="5"/>
    </row>
    <row r="222" spans="1:25" x14ac:dyDescent="0.25">
      <c r="B222" s="4">
        <v>170804130291</v>
      </c>
      <c r="C222" s="5">
        <v>43.333333333333336</v>
      </c>
      <c r="D222" s="5"/>
      <c r="E222" s="5">
        <v>38.18181818181818</v>
      </c>
      <c r="F222" s="5"/>
    </row>
    <row r="223" spans="1:25" x14ac:dyDescent="0.25">
      <c r="B223" s="4">
        <v>170804130292</v>
      </c>
      <c r="C223" s="5">
        <v>38.888888888888886</v>
      </c>
      <c r="D223" s="5"/>
      <c r="E223" s="5">
        <v>32.727272727272727</v>
      </c>
      <c r="F223" s="5"/>
    </row>
    <row r="224" spans="1:25" x14ac:dyDescent="0.25">
      <c r="B224" s="4">
        <v>170804130293</v>
      </c>
      <c r="C224" s="5">
        <v>36.666666666666664</v>
      </c>
      <c r="D224" s="5"/>
      <c r="E224" s="5">
        <v>33.636363636363633</v>
      </c>
      <c r="F224" s="5"/>
    </row>
    <row r="225" spans="2:6" x14ac:dyDescent="0.25">
      <c r="B225" s="4">
        <v>170804130294</v>
      </c>
      <c r="C225" s="5">
        <v>27.777777777777779</v>
      </c>
      <c r="D225" s="5"/>
      <c r="E225" s="5">
        <v>22.727272727272727</v>
      </c>
      <c r="F225" s="5"/>
    </row>
    <row r="226" spans="2:6" x14ac:dyDescent="0.25">
      <c r="B226" s="4">
        <v>170804130295</v>
      </c>
      <c r="C226" s="5">
        <v>38.888888888888886</v>
      </c>
      <c r="D226" s="5"/>
      <c r="E226" s="5">
        <v>27.272727272727273</v>
      </c>
      <c r="F226" s="5"/>
    </row>
    <row r="227" spans="2:6" x14ac:dyDescent="0.25">
      <c r="B227" s="4">
        <v>170804130297</v>
      </c>
      <c r="C227" s="5">
        <v>41.111111111111114</v>
      </c>
      <c r="D227" s="5"/>
      <c r="E227" s="5">
        <v>37.272727272727273</v>
      </c>
      <c r="F227" s="5"/>
    </row>
    <row r="228" spans="2:6" x14ac:dyDescent="0.25">
      <c r="B228" s="4">
        <v>170804130298</v>
      </c>
      <c r="C228" s="5">
        <v>33.333333333333336</v>
      </c>
      <c r="D228" s="5"/>
      <c r="E228" s="5">
        <v>23.636363636363637</v>
      </c>
      <c r="F228" s="5"/>
    </row>
    <row r="229" spans="2:6" x14ac:dyDescent="0.25">
      <c r="B229" s="4">
        <v>170804130299</v>
      </c>
      <c r="C229" s="5">
        <v>37.777777777777779</v>
      </c>
      <c r="D229" s="5"/>
      <c r="E229" s="5">
        <v>33.636363636363633</v>
      </c>
      <c r="F229" s="5"/>
    </row>
    <row r="230" spans="2:6" x14ac:dyDescent="0.25">
      <c r="B230" s="4">
        <v>170804130300</v>
      </c>
      <c r="C230" s="5">
        <v>42.222222222222221</v>
      </c>
      <c r="D230" s="5"/>
      <c r="E230" s="5">
        <v>39.090909090909093</v>
      </c>
      <c r="F230" s="5"/>
    </row>
    <row r="231" spans="2:6" x14ac:dyDescent="0.25">
      <c r="B231" s="4">
        <v>170804130301</v>
      </c>
      <c r="C231" s="5">
        <v>16.666666666666668</v>
      </c>
      <c r="D231" s="5"/>
      <c r="E231" s="5">
        <v>9.0909090909090917</v>
      </c>
      <c r="F231" s="5"/>
    </row>
    <row r="232" spans="2:6" x14ac:dyDescent="0.25">
      <c r="B232" s="4">
        <v>170804130302</v>
      </c>
      <c r="C232" s="5">
        <v>42.222222222222221</v>
      </c>
      <c r="D232" s="5"/>
      <c r="E232" s="5">
        <v>37.272727272727273</v>
      </c>
      <c r="F232" s="5"/>
    </row>
    <row r="233" spans="2:6" x14ac:dyDescent="0.25">
      <c r="B233" s="4">
        <v>170804130303</v>
      </c>
      <c r="C233" s="5">
        <v>34.444444444444443</v>
      </c>
      <c r="D233" s="5"/>
      <c r="E233" s="5">
        <v>27.272727272727273</v>
      </c>
      <c r="F233" s="5"/>
    </row>
    <row r="234" spans="2:6" x14ac:dyDescent="0.25">
      <c r="B234" s="4">
        <v>170804130304</v>
      </c>
      <c r="C234" s="5">
        <v>41.111111111111114</v>
      </c>
      <c r="D234" s="5"/>
      <c r="E234" s="5">
        <v>40</v>
      </c>
      <c r="F234" s="5"/>
    </row>
    <row r="235" spans="2:6" x14ac:dyDescent="0.25">
      <c r="B235" s="4">
        <v>170804130306</v>
      </c>
      <c r="C235" s="5">
        <v>43.333333333333336</v>
      </c>
      <c r="D235" s="5"/>
      <c r="E235" s="5">
        <v>44.545454545454547</v>
      </c>
      <c r="F235" s="5"/>
    </row>
    <row r="236" spans="2:6" x14ac:dyDescent="0.25">
      <c r="B236" s="4">
        <v>170804130307</v>
      </c>
      <c r="C236" s="5">
        <v>47.777777777777779</v>
      </c>
      <c r="D236" s="5"/>
      <c r="E236" s="5">
        <v>42.727272727272727</v>
      </c>
      <c r="F236" s="5"/>
    </row>
    <row r="237" spans="2:6" x14ac:dyDescent="0.25">
      <c r="B237" s="4">
        <v>170804130308</v>
      </c>
      <c r="C237" s="5">
        <v>37.777777777777779</v>
      </c>
      <c r="D237" s="5"/>
      <c r="E237" s="5">
        <v>36.363636363636367</v>
      </c>
      <c r="F237" s="5"/>
    </row>
    <row r="238" spans="2:6" x14ac:dyDescent="0.25">
      <c r="B238" s="4">
        <v>170804130309</v>
      </c>
      <c r="C238" s="5">
        <v>35.555555555555557</v>
      </c>
      <c r="D238" s="5"/>
      <c r="E238" s="5">
        <v>37.272727272727273</v>
      </c>
      <c r="F238" s="5"/>
    </row>
    <row r="239" spans="2:6" x14ac:dyDescent="0.25">
      <c r="B239" s="4">
        <v>170804130310</v>
      </c>
      <c r="C239" s="5">
        <v>41.111111111111114</v>
      </c>
      <c r="D239" s="5"/>
      <c r="E239" s="5">
        <v>36.363636363636367</v>
      </c>
      <c r="F239" s="5"/>
    </row>
    <row r="240" spans="2:6" x14ac:dyDescent="0.25">
      <c r="B240" s="4">
        <v>170804130311</v>
      </c>
      <c r="C240" s="5">
        <v>41.111111111111114</v>
      </c>
      <c r="D240" s="5"/>
      <c r="E240" s="5">
        <v>37.272727272727273</v>
      </c>
      <c r="F240" s="5"/>
    </row>
    <row r="241" spans="2:6" x14ac:dyDescent="0.25">
      <c r="B241" s="4">
        <v>170804130312</v>
      </c>
      <c r="C241" s="5">
        <v>32.222222222222221</v>
      </c>
      <c r="D241" s="5"/>
      <c r="E241" s="5">
        <v>25.454545454545453</v>
      </c>
      <c r="F241" s="5"/>
    </row>
    <row r="242" spans="2:6" x14ac:dyDescent="0.25">
      <c r="B242" s="4">
        <v>170804130313</v>
      </c>
      <c r="C242" s="5">
        <v>14.444444444444445</v>
      </c>
      <c r="D242" s="5"/>
      <c r="E242" s="5">
        <v>13.636363636363637</v>
      </c>
      <c r="F242" s="5"/>
    </row>
    <row r="243" spans="2:6" x14ac:dyDescent="0.25">
      <c r="B243" s="4">
        <v>170804130314</v>
      </c>
      <c r="C243" s="5">
        <v>42.222222222222221</v>
      </c>
      <c r="D243" s="5"/>
      <c r="E243" s="5">
        <v>43.636363636363633</v>
      </c>
      <c r="F243" s="5"/>
    </row>
    <row r="244" spans="2:6" x14ac:dyDescent="0.25">
      <c r="B244" s="4">
        <v>170804130315</v>
      </c>
      <c r="C244" s="5">
        <v>36.666666666666664</v>
      </c>
      <c r="D244" s="5"/>
      <c r="E244" s="5">
        <v>29.09090909090909</v>
      </c>
      <c r="F244" s="5"/>
    </row>
    <row r="245" spans="2:6" x14ac:dyDescent="0.25">
      <c r="B245" s="4">
        <v>170804130317</v>
      </c>
      <c r="C245" s="5">
        <v>37.777777777777779</v>
      </c>
      <c r="D245" s="5"/>
      <c r="E245" s="5">
        <v>27.272727272727273</v>
      </c>
      <c r="F245" s="5"/>
    </row>
    <row r="246" spans="2:6" x14ac:dyDescent="0.25">
      <c r="B246" s="4">
        <v>170804130318</v>
      </c>
      <c r="C246" s="5">
        <v>36.666666666666664</v>
      </c>
      <c r="D246" s="5"/>
      <c r="E246" s="5">
        <v>30</v>
      </c>
      <c r="F246" s="5"/>
    </row>
    <row r="247" spans="2:6" x14ac:dyDescent="0.25">
      <c r="B247" s="4">
        <v>170804130319</v>
      </c>
      <c r="C247" s="5">
        <v>40</v>
      </c>
      <c r="D247" s="5"/>
      <c r="E247" s="5">
        <v>37.272727272727273</v>
      </c>
      <c r="F247" s="5"/>
    </row>
    <row r="248" spans="2:6" x14ac:dyDescent="0.25">
      <c r="B248" s="4">
        <v>170804130320</v>
      </c>
      <c r="C248" s="5">
        <v>35.555555555555557</v>
      </c>
      <c r="D248" s="5"/>
      <c r="E248" s="5">
        <v>32.727272727272727</v>
      </c>
      <c r="F248" s="5"/>
    </row>
    <row r="249" spans="2:6" x14ac:dyDescent="0.25">
      <c r="B249" s="4">
        <v>170804130322</v>
      </c>
      <c r="C249" s="5">
        <v>45.555555555555557</v>
      </c>
      <c r="D249" s="5"/>
      <c r="E249" s="5">
        <v>40.909090909090907</v>
      </c>
      <c r="F249" s="5"/>
    </row>
    <row r="250" spans="2:6" x14ac:dyDescent="0.25">
      <c r="B250" s="4">
        <v>170804130323</v>
      </c>
      <c r="C250" s="5">
        <v>32.222222222222221</v>
      </c>
      <c r="D250" s="5"/>
      <c r="E250" s="5">
        <v>21.818181818181817</v>
      </c>
      <c r="F250" s="5"/>
    </row>
    <row r="251" spans="2:6" x14ac:dyDescent="0.25">
      <c r="B251" s="4">
        <v>170804130324</v>
      </c>
      <c r="C251" s="5">
        <v>38.888888888888886</v>
      </c>
      <c r="D251" s="5"/>
      <c r="E251" s="5">
        <v>34.545454545454547</v>
      </c>
      <c r="F251" s="5"/>
    </row>
    <row r="252" spans="2:6" x14ac:dyDescent="0.25">
      <c r="B252" s="4">
        <v>170804130325</v>
      </c>
      <c r="C252" s="5">
        <v>34.444444444444443</v>
      </c>
      <c r="D252" s="5"/>
      <c r="E252" s="5">
        <v>20.90909090909091</v>
      </c>
      <c r="F252" s="5"/>
    </row>
    <row r="253" spans="2:6" x14ac:dyDescent="0.25">
      <c r="B253" s="4">
        <v>170804130326</v>
      </c>
      <c r="C253" s="5">
        <v>33.333333333333336</v>
      </c>
      <c r="D253" s="5"/>
      <c r="E253" s="5">
        <v>27.272727272727273</v>
      </c>
      <c r="F253" s="5"/>
    </row>
    <row r="254" spans="2:6" x14ac:dyDescent="0.25">
      <c r="B254" s="4">
        <v>170804130327</v>
      </c>
      <c r="C254" s="5">
        <v>33.333333333333336</v>
      </c>
      <c r="D254" s="5"/>
      <c r="E254" s="5">
        <v>30</v>
      </c>
      <c r="F254" s="5"/>
    </row>
    <row r="255" spans="2:6" x14ac:dyDescent="0.25">
      <c r="B255" s="4">
        <v>170804130328</v>
      </c>
      <c r="C255" s="5">
        <v>31.111111111111111</v>
      </c>
      <c r="D255" s="5"/>
      <c r="E255" s="5">
        <v>20.90909090909091</v>
      </c>
      <c r="F255" s="5"/>
    </row>
    <row r="256" spans="2:6" x14ac:dyDescent="0.25">
      <c r="B256" s="4">
        <v>170804130329</v>
      </c>
      <c r="C256" s="5">
        <v>36.666666666666664</v>
      </c>
      <c r="D256" s="5"/>
      <c r="E256" s="5">
        <v>29.09090909090909</v>
      </c>
      <c r="F256" s="5"/>
    </row>
    <row r="257" spans="2:6" x14ac:dyDescent="0.25">
      <c r="B257" s="4">
        <v>170804130330</v>
      </c>
      <c r="C257" s="5">
        <v>38.888888888888886</v>
      </c>
      <c r="D257" s="5"/>
      <c r="E257" s="5">
        <v>30.90909090909091</v>
      </c>
      <c r="F257" s="5"/>
    </row>
    <row r="258" spans="2:6" x14ac:dyDescent="0.25">
      <c r="B258" s="4">
        <v>170804130331</v>
      </c>
      <c r="C258" s="5">
        <v>36.666666666666664</v>
      </c>
      <c r="D258" s="5"/>
      <c r="E258" s="5">
        <v>37.272727272727273</v>
      </c>
      <c r="F258" s="5"/>
    </row>
    <row r="259" spans="2:6" x14ac:dyDescent="0.25">
      <c r="B259" s="4">
        <v>170804130332</v>
      </c>
      <c r="C259" s="5">
        <v>31.111111111111111</v>
      </c>
      <c r="D259" s="5"/>
      <c r="E259" s="5">
        <v>29.09090909090909</v>
      </c>
      <c r="F259" s="5"/>
    </row>
    <row r="260" spans="2:6" x14ac:dyDescent="0.25">
      <c r="B260" s="4">
        <v>170804130333</v>
      </c>
      <c r="C260" s="5">
        <v>35.555555555555557</v>
      </c>
      <c r="D260" s="5"/>
      <c r="E260" s="5">
        <v>30</v>
      </c>
      <c r="F260" s="5"/>
    </row>
    <row r="261" spans="2:6" x14ac:dyDescent="0.25">
      <c r="B261" s="4">
        <v>170804130334</v>
      </c>
      <c r="C261" s="5">
        <v>37.777777777777779</v>
      </c>
      <c r="D261" s="5"/>
      <c r="E261" s="5">
        <v>30.90909090909091</v>
      </c>
      <c r="F261" s="5"/>
    </row>
    <row r="262" spans="2:6" x14ac:dyDescent="0.25">
      <c r="B262" s="4">
        <v>170804130336</v>
      </c>
      <c r="C262" s="5">
        <v>36.666666666666664</v>
      </c>
      <c r="D262" s="5"/>
      <c r="E262" s="5">
        <v>30</v>
      </c>
      <c r="F262" s="5"/>
    </row>
    <row r="263" spans="2:6" x14ac:dyDescent="0.25">
      <c r="B263" s="4">
        <v>170804130337</v>
      </c>
      <c r="C263" s="5">
        <v>37.777777777777779</v>
      </c>
      <c r="D263" s="5"/>
      <c r="E263" s="5">
        <v>33.636363636363633</v>
      </c>
      <c r="F263" s="5"/>
    </row>
    <row r="264" spans="2:6" x14ac:dyDescent="0.25">
      <c r="B264" s="4">
        <v>170804130338</v>
      </c>
      <c r="C264" s="5">
        <v>36.666666666666664</v>
      </c>
      <c r="D264" s="5"/>
      <c r="E264" s="5">
        <v>31.818181818181817</v>
      </c>
      <c r="F264" s="5"/>
    </row>
    <row r="265" spans="2:6" x14ac:dyDescent="0.25">
      <c r="B265" s="4">
        <v>170804130339</v>
      </c>
      <c r="C265" s="5">
        <v>37.777777777777779</v>
      </c>
      <c r="D265" s="5"/>
      <c r="E265" s="5">
        <v>35.454545454545453</v>
      </c>
      <c r="F265" s="5"/>
    </row>
    <row r="266" spans="2:6" x14ac:dyDescent="0.25">
      <c r="B266" s="4">
        <v>170804130340</v>
      </c>
      <c r="C266" s="5">
        <v>33.333333333333336</v>
      </c>
      <c r="D266" s="5"/>
      <c r="E266" s="5">
        <v>27.272727272727273</v>
      </c>
      <c r="F266" s="5"/>
    </row>
    <row r="267" spans="2:6" x14ac:dyDescent="0.25">
      <c r="B267" s="4">
        <v>170804130341</v>
      </c>
      <c r="C267" s="5">
        <v>37.777777777777779</v>
      </c>
      <c r="D267" s="5"/>
      <c r="E267" s="5">
        <v>36.363636363636367</v>
      </c>
      <c r="F267" s="5"/>
    </row>
    <row r="268" spans="2:6" x14ac:dyDescent="0.25">
      <c r="B268" s="4">
        <v>170804130342</v>
      </c>
      <c r="C268" s="5">
        <v>35.555555555555557</v>
      </c>
      <c r="D268" s="5"/>
      <c r="E268" s="5">
        <v>28.181818181818183</v>
      </c>
      <c r="F268" s="5"/>
    </row>
    <row r="269" spans="2:6" x14ac:dyDescent="0.25">
      <c r="B269" s="4">
        <v>170804130343</v>
      </c>
      <c r="C269" s="5">
        <v>35.555555555555557</v>
      </c>
      <c r="D269" s="5"/>
      <c r="E269" s="5">
        <v>36.363636363636367</v>
      </c>
      <c r="F269" s="5"/>
    </row>
    <row r="270" spans="2:6" x14ac:dyDescent="0.25">
      <c r="B270" s="4">
        <v>170804130344</v>
      </c>
      <c r="C270" s="5">
        <v>31.111111111111111</v>
      </c>
      <c r="D270" s="5"/>
      <c r="E270" s="5">
        <v>22.727272727272727</v>
      </c>
      <c r="F270" s="5"/>
    </row>
    <row r="271" spans="2:6" x14ac:dyDescent="0.25">
      <c r="B271" s="4">
        <v>170804130345</v>
      </c>
      <c r="C271" s="5">
        <v>32.222222222222221</v>
      </c>
      <c r="D271" s="5"/>
      <c r="E271" s="5">
        <v>20.90909090909091</v>
      </c>
      <c r="F271" s="5"/>
    </row>
    <row r="272" spans="2:6" x14ac:dyDescent="0.25">
      <c r="B272" s="4">
        <v>170804130346</v>
      </c>
      <c r="C272" s="5">
        <v>37.777777777777779</v>
      </c>
      <c r="D272" s="5"/>
      <c r="E272" s="5">
        <v>41.81818181818182</v>
      </c>
      <c r="F272" s="5"/>
    </row>
    <row r="273" spans="2:6" x14ac:dyDescent="0.25">
      <c r="B273" s="4">
        <v>170804130347</v>
      </c>
      <c r="C273" s="5">
        <v>31.111111111111111</v>
      </c>
      <c r="D273" s="5"/>
      <c r="E273" s="5">
        <v>29.09090909090909</v>
      </c>
      <c r="F273" s="5"/>
    </row>
    <row r="274" spans="2:6" x14ac:dyDescent="0.25">
      <c r="B274" s="4">
        <v>170804130348</v>
      </c>
      <c r="C274" s="5">
        <v>34.444444444444443</v>
      </c>
      <c r="D274" s="5"/>
      <c r="E274" s="5">
        <v>25.454545454545453</v>
      </c>
      <c r="F274" s="5"/>
    </row>
    <row r="275" spans="2:6" x14ac:dyDescent="0.25">
      <c r="B275" s="4">
        <v>170804130349</v>
      </c>
      <c r="C275" s="5">
        <v>40</v>
      </c>
      <c r="D275" s="5"/>
      <c r="E275" s="5">
        <v>33.636363636363633</v>
      </c>
      <c r="F275" s="5"/>
    </row>
    <row r="276" spans="2:6" x14ac:dyDescent="0.25">
      <c r="B276" s="4">
        <v>170804130350</v>
      </c>
      <c r="C276" s="5">
        <v>43.333333333333336</v>
      </c>
      <c r="D276" s="5"/>
      <c r="E276" s="5">
        <v>42.727272727272727</v>
      </c>
      <c r="F276" s="5"/>
    </row>
    <row r="277" spans="2:6" x14ac:dyDescent="0.25">
      <c r="B277" s="4">
        <v>170804130351</v>
      </c>
      <c r="C277" s="5">
        <v>37.777777777777779</v>
      </c>
      <c r="D277" s="5"/>
      <c r="E277" s="5">
        <v>34.545454545454547</v>
      </c>
      <c r="F277" s="5"/>
    </row>
    <row r="278" spans="2:6" x14ac:dyDescent="0.25">
      <c r="B278" s="4">
        <v>170804130353</v>
      </c>
      <c r="C278" s="5">
        <v>33.333333333333336</v>
      </c>
      <c r="D278" s="5"/>
      <c r="E278" s="5">
        <v>35.454545454545453</v>
      </c>
      <c r="F278" s="5"/>
    </row>
    <row r="279" spans="2:6" x14ac:dyDescent="0.25">
      <c r="B279" s="4">
        <v>170804130354</v>
      </c>
      <c r="C279" s="5">
        <v>36.666666666666664</v>
      </c>
      <c r="D279" s="5"/>
      <c r="E279" s="5">
        <v>31.818181818181817</v>
      </c>
      <c r="F279" s="5"/>
    </row>
    <row r="280" spans="2:6" x14ac:dyDescent="0.25">
      <c r="B280" s="4">
        <v>170804130356</v>
      </c>
      <c r="C280" s="5">
        <v>36.666666666666664</v>
      </c>
      <c r="D280" s="5"/>
      <c r="E280" s="5">
        <v>33.636363636363633</v>
      </c>
      <c r="F280" s="5"/>
    </row>
    <row r="281" spans="2:6" x14ac:dyDescent="0.25">
      <c r="B281" s="4">
        <v>170804130357</v>
      </c>
      <c r="C281" s="5">
        <v>37.777777777777779</v>
      </c>
      <c r="D281" s="5"/>
      <c r="E281" s="5">
        <v>30</v>
      </c>
      <c r="F281" s="5"/>
    </row>
    <row r="282" spans="2:6" x14ac:dyDescent="0.25">
      <c r="B282" s="4">
        <v>170804130358</v>
      </c>
      <c r="C282" s="5">
        <v>33.333333333333336</v>
      </c>
      <c r="D282" s="5"/>
      <c r="E282" s="5">
        <v>31.818181818181817</v>
      </c>
      <c r="F282" s="5"/>
    </row>
    <row r="283" spans="2:6" x14ac:dyDescent="0.25">
      <c r="B283" s="4">
        <v>170804130359</v>
      </c>
      <c r="C283" s="5">
        <v>35.555555555555557</v>
      </c>
      <c r="D283" s="5"/>
      <c r="E283" s="5">
        <v>32.727272727272727</v>
      </c>
      <c r="F283" s="5"/>
    </row>
    <row r="284" spans="2:6" x14ac:dyDescent="0.25">
      <c r="B284" s="4">
        <v>170804130360</v>
      </c>
      <c r="C284" s="5">
        <v>38.888888888888886</v>
      </c>
      <c r="D284" s="5"/>
      <c r="E284" s="5">
        <v>37.272727272727273</v>
      </c>
    </row>
    <row r="285" spans="2:6" x14ac:dyDescent="0.25">
      <c r="B285" s="4">
        <v>170804130361</v>
      </c>
      <c r="C285" s="5">
        <v>35.555555555555557</v>
      </c>
      <c r="D285" s="5"/>
      <c r="E285" s="5">
        <v>29.09090909090909</v>
      </c>
    </row>
    <row r="286" spans="2:6" x14ac:dyDescent="0.25">
      <c r="B286" s="4">
        <v>170804130362</v>
      </c>
      <c r="C286" s="5">
        <v>35.555555555555557</v>
      </c>
      <c r="D286" s="5"/>
      <c r="E286" s="5">
        <v>40</v>
      </c>
    </row>
    <row r="287" spans="2:6" x14ac:dyDescent="0.25">
      <c r="B287" s="4">
        <v>170804130363</v>
      </c>
      <c r="C287" s="5">
        <v>34.444444444444443</v>
      </c>
      <c r="D287" s="5"/>
      <c r="E287" s="5">
        <v>30</v>
      </c>
    </row>
    <row r="288" spans="2:6" x14ac:dyDescent="0.25">
      <c r="B288" s="4">
        <v>170804130364</v>
      </c>
      <c r="C288" s="5">
        <v>35.555555555555557</v>
      </c>
      <c r="D288" s="5"/>
      <c r="E288" s="5">
        <v>33.636363636363633</v>
      </c>
    </row>
    <row r="289" spans="2:5" x14ac:dyDescent="0.25">
      <c r="B289" s="4">
        <v>170804130365</v>
      </c>
      <c r="C289" s="5">
        <v>36.666666666666664</v>
      </c>
      <c r="D289" s="5"/>
      <c r="E289" s="5">
        <v>34.545454545454547</v>
      </c>
    </row>
  </sheetData>
  <mergeCells count="11">
    <mergeCell ref="A1:F1"/>
    <mergeCell ref="A2:F2"/>
    <mergeCell ref="O2:W6"/>
    <mergeCell ref="A3:F3"/>
    <mergeCell ref="A4:F4"/>
    <mergeCell ref="A5:F5"/>
    <mergeCell ref="G9:J9"/>
    <mergeCell ref="G10:J10"/>
    <mergeCell ref="G11:J11"/>
    <mergeCell ref="G12:J12"/>
    <mergeCell ref="G13:J1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8C00D-B063-4690-8A02-EAD84E9E6EC2}">
  <dimension ref="A1:Z281"/>
  <sheetViews>
    <sheetView topLeftCell="A4" zoomScale="70" zoomScaleNormal="70" workbookViewId="0">
      <selection activeCell="F12" activeCellId="1" sqref="D12 F12"/>
    </sheetView>
  </sheetViews>
  <sheetFormatPr defaultRowHeight="15" x14ac:dyDescent="0.25"/>
  <cols>
    <col min="2" max="2" width="20.7109375" bestFit="1" customWidth="1"/>
    <col min="258" max="258" width="14.28515625" customWidth="1"/>
    <col min="514" max="514" width="14.28515625" customWidth="1"/>
    <col min="770" max="770" width="14.28515625" customWidth="1"/>
    <col min="1026" max="1026" width="14.28515625" customWidth="1"/>
    <col min="1282" max="1282" width="14.28515625" customWidth="1"/>
    <col min="1538" max="1538" width="14.28515625" customWidth="1"/>
    <col min="1794" max="1794" width="14.28515625" customWidth="1"/>
    <col min="2050" max="2050" width="14.28515625" customWidth="1"/>
    <col min="2306" max="2306" width="14.28515625" customWidth="1"/>
    <col min="2562" max="2562" width="14.28515625" customWidth="1"/>
    <col min="2818" max="2818" width="14.28515625" customWidth="1"/>
    <col min="3074" max="3074" width="14.28515625" customWidth="1"/>
    <col min="3330" max="3330" width="14.28515625" customWidth="1"/>
    <col min="3586" max="3586" width="14.28515625" customWidth="1"/>
    <col min="3842" max="3842" width="14.28515625" customWidth="1"/>
    <col min="4098" max="4098" width="14.28515625" customWidth="1"/>
    <col min="4354" max="4354" width="14.28515625" customWidth="1"/>
    <col min="4610" max="4610" width="14.28515625" customWidth="1"/>
    <col min="4866" max="4866" width="14.28515625" customWidth="1"/>
    <col min="5122" max="5122" width="14.28515625" customWidth="1"/>
    <col min="5378" max="5378" width="14.28515625" customWidth="1"/>
    <col min="5634" max="5634" width="14.28515625" customWidth="1"/>
    <col min="5890" max="5890" width="14.28515625" customWidth="1"/>
    <col min="6146" max="6146" width="14.28515625" customWidth="1"/>
    <col min="6402" max="6402" width="14.28515625" customWidth="1"/>
    <col min="6658" max="6658" width="14.28515625" customWidth="1"/>
    <col min="6914" max="6914" width="14.28515625" customWidth="1"/>
    <col min="7170" max="7170" width="14.28515625" customWidth="1"/>
    <col min="7426" max="7426" width="14.28515625" customWidth="1"/>
    <col min="7682" max="7682" width="14.28515625" customWidth="1"/>
    <col min="7938" max="7938" width="14.28515625" customWidth="1"/>
    <col min="8194" max="8194" width="14.28515625" customWidth="1"/>
    <col min="8450" max="8450" width="14.28515625" customWidth="1"/>
    <col min="8706" max="8706" width="14.28515625" customWidth="1"/>
    <col min="8962" max="8962" width="14.28515625" customWidth="1"/>
    <col min="9218" max="9218" width="14.28515625" customWidth="1"/>
    <col min="9474" max="9474" width="14.28515625" customWidth="1"/>
    <col min="9730" max="9730" width="14.28515625" customWidth="1"/>
    <col min="9986" max="9986" width="14.28515625" customWidth="1"/>
    <col min="10242" max="10242" width="14.28515625" customWidth="1"/>
    <col min="10498" max="10498" width="14.28515625" customWidth="1"/>
    <col min="10754" max="10754" width="14.28515625" customWidth="1"/>
    <col min="11010" max="11010" width="14.28515625" customWidth="1"/>
    <col min="11266" max="11266" width="14.28515625" customWidth="1"/>
    <col min="11522" max="11522" width="14.28515625" customWidth="1"/>
    <col min="11778" max="11778" width="14.28515625" customWidth="1"/>
    <col min="12034" max="12034" width="14.28515625" customWidth="1"/>
    <col min="12290" max="12290" width="14.28515625" customWidth="1"/>
    <col min="12546" max="12546" width="14.28515625" customWidth="1"/>
    <col min="12802" max="12802" width="14.28515625" customWidth="1"/>
    <col min="13058" max="13058" width="14.28515625" customWidth="1"/>
    <col min="13314" max="13314" width="14.28515625" customWidth="1"/>
    <col min="13570" max="13570" width="14.28515625" customWidth="1"/>
    <col min="13826" max="13826" width="14.28515625" customWidth="1"/>
    <col min="14082" max="14082" width="14.28515625" customWidth="1"/>
    <col min="14338" max="14338" width="14.28515625" customWidth="1"/>
    <col min="14594" max="14594" width="14.28515625" customWidth="1"/>
    <col min="14850" max="14850" width="14.28515625" customWidth="1"/>
    <col min="15106" max="15106" width="14.28515625" customWidth="1"/>
    <col min="15362" max="15362" width="14.28515625" customWidth="1"/>
    <col min="15618" max="15618" width="14.28515625" customWidth="1"/>
    <col min="15874" max="15874" width="14.28515625" customWidth="1"/>
    <col min="16130" max="16130" width="14.28515625" customWidth="1"/>
  </cols>
  <sheetData>
    <row r="1" spans="1:26" x14ac:dyDescent="0.25">
      <c r="A1" s="166" t="s">
        <v>52</v>
      </c>
      <c r="B1" s="167"/>
      <c r="C1" s="167"/>
      <c r="D1" s="167"/>
      <c r="E1" s="167"/>
      <c r="F1" s="69"/>
      <c r="G1" s="211"/>
      <c r="H1" s="179"/>
      <c r="I1" s="179"/>
      <c r="J1" s="179"/>
      <c r="K1" s="179"/>
      <c r="L1" s="179"/>
      <c r="M1" s="179"/>
      <c r="N1" s="179"/>
      <c r="O1" s="179"/>
      <c r="P1" s="179"/>
      <c r="Q1" s="1"/>
      <c r="R1" s="1"/>
      <c r="S1" s="1"/>
      <c r="T1" s="1"/>
      <c r="U1" s="1"/>
      <c r="V1" s="1"/>
      <c r="W1" s="1"/>
      <c r="X1" s="1"/>
      <c r="Y1" s="1"/>
    </row>
    <row r="2" spans="1:26" ht="14.25" customHeight="1" x14ac:dyDescent="0.25">
      <c r="A2" s="166" t="s">
        <v>51</v>
      </c>
      <c r="B2" s="167"/>
      <c r="C2" s="167"/>
      <c r="D2" s="167"/>
      <c r="E2" s="167"/>
      <c r="F2" s="70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57" customHeight="1" x14ac:dyDescent="0.25">
      <c r="A3" s="166" t="s">
        <v>81</v>
      </c>
      <c r="B3" s="167"/>
      <c r="C3" s="167"/>
      <c r="D3" s="167"/>
      <c r="E3" s="167"/>
      <c r="F3" s="70"/>
      <c r="G3" s="26" t="s">
        <v>48</v>
      </c>
      <c r="H3" s="17"/>
      <c r="I3" s="44" t="s">
        <v>47</v>
      </c>
      <c r="J3" s="1"/>
      <c r="K3" s="1"/>
      <c r="L3" s="1"/>
      <c r="M3" s="43" t="s">
        <v>46</v>
      </c>
      <c r="N3" s="43" t="s">
        <v>45</v>
      </c>
      <c r="O3" s="71"/>
      <c r="P3" s="1"/>
      <c r="Q3" s="43" t="s">
        <v>44</v>
      </c>
      <c r="R3" s="197" t="s">
        <v>43</v>
      </c>
      <c r="S3" s="198"/>
      <c r="T3" s="198"/>
      <c r="U3" s="198"/>
      <c r="V3" s="198"/>
      <c r="W3" s="198"/>
      <c r="X3" s="198"/>
      <c r="Y3" s="198"/>
      <c r="Z3" s="199"/>
    </row>
    <row r="4" spans="1:26" ht="21" x14ac:dyDescent="0.25">
      <c r="A4" s="166" t="s">
        <v>82</v>
      </c>
      <c r="B4" s="167"/>
      <c r="C4" s="167"/>
      <c r="D4" s="167"/>
      <c r="E4" s="167"/>
      <c r="F4" s="70"/>
      <c r="G4" s="26" t="s">
        <v>41</v>
      </c>
      <c r="H4" s="17"/>
      <c r="I4" s="15"/>
      <c r="J4" s="1"/>
      <c r="K4" s="1"/>
      <c r="L4" s="1"/>
      <c r="M4" s="42" t="s">
        <v>40</v>
      </c>
      <c r="N4" s="42">
        <v>3</v>
      </c>
      <c r="O4" s="1"/>
      <c r="P4" s="1"/>
      <c r="Q4" s="41">
        <v>3</v>
      </c>
      <c r="R4" s="200"/>
      <c r="S4" s="201"/>
      <c r="T4" s="201"/>
      <c r="U4" s="201"/>
      <c r="V4" s="201"/>
      <c r="W4" s="201"/>
      <c r="X4" s="201"/>
      <c r="Y4" s="201"/>
      <c r="Z4" s="202"/>
    </row>
    <row r="5" spans="1:26" ht="21" x14ac:dyDescent="0.25">
      <c r="A5" s="166" t="s">
        <v>83</v>
      </c>
      <c r="B5" s="167"/>
      <c r="C5" s="167"/>
      <c r="D5" s="167"/>
      <c r="E5" s="167"/>
      <c r="F5" s="70"/>
      <c r="G5" s="26" t="s">
        <v>38</v>
      </c>
      <c r="H5" s="3">
        <f>D12</f>
        <v>83.763837638376387</v>
      </c>
      <c r="I5" s="15"/>
      <c r="J5" s="1"/>
      <c r="K5" s="1"/>
      <c r="L5" s="1"/>
      <c r="M5" s="39" t="s">
        <v>37</v>
      </c>
      <c r="N5" s="39">
        <v>2</v>
      </c>
      <c r="O5" s="1"/>
      <c r="P5" s="1"/>
      <c r="Q5" s="38">
        <v>2</v>
      </c>
      <c r="R5" s="200"/>
      <c r="S5" s="201"/>
      <c r="T5" s="201"/>
      <c r="U5" s="201"/>
      <c r="V5" s="201"/>
      <c r="W5" s="201"/>
      <c r="X5" s="201"/>
      <c r="Y5" s="201"/>
      <c r="Z5" s="202"/>
    </row>
    <row r="6" spans="1:26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">
        <f>F12</f>
        <v>93.548387096774192</v>
      </c>
      <c r="I6" s="15"/>
      <c r="J6" s="1"/>
      <c r="K6" s="1"/>
      <c r="L6" s="1"/>
      <c r="M6" s="35" t="s">
        <v>31</v>
      </c>
      <c r="N6" s="35">
        <v>1</v>
      </c>
      <c r="O6" s="1"/>
      <c r="P6" s="1"/>
      <c r="Q6" s="34">
        <v>1</v>
      </c>
      <c r="R6" s="200"/>
      <c r="S6" s="201"/>
      <c r="T6" s="201"/>
      <c r="U6" s="201"/>
      <c r="V6" s="201"/>
      <c r="W6" s="201"/>
      <c r="X6" s="201"/>
      <c r="Y6" s="201"/>
      <c r="Z6" s="202"/>
    </row>
    <row r="7" spans="1:26" ht="60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88.65611236757529</v>
      </c>
      <c r="I7" s="32">
        <v>0.6</v>
      </c>
      <c r="J7" s="1"/>
      <c r="K7" s="1"/>
      <c r="L7" s="1"/>
      <c r="M7" s="31" t="s">
        <v>27</v>
      </c>
      <c r="N7" s="31">
        <v>0</v>
      </c>
      <c r="O7" s="1"/>
      <c r="P7" s="1"/>
      <c r="Q7" s="30"/>
      <c r="R7" s="203"/>
      <c r="S7" s="204"/>
      <c r="T7" s="204"/>
      <c r="U7" s="204"/>
      <c r="V7" s="204"/>
      <c r="W7" s="204"/>
      <c r="X7" s="204"/>
      <c r="Y7" s="204"/>
      <c r="Z7" s="205"/>
    </row>
    <row r="8" spans="1:26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5.75" x14ac:dyDescent="0.25">
      <c r="A9" s="2"/>
      <c r="B9" s="25" t="s">
        <v>21</v>
      </c>
      <c r="C9" s="23" t="s">
        <v>85</v>
      </c>
      <c r="D9" s="23"/>
      <c r="E9" s="23" t="s">
        <v>86</v>
      </c>
      <c r="F9" s="23"/>
      <c r="G9" s="47"/>
      <c r="H9" s="72"/>
      <c r="I9" s="72"/>
      <c r="J9" s="73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6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82" t="s">
        <v>5</v>
      </c>
      <c r="H10" s="183"/>
      <c r="I10" s="183"/>
      <c r="J10" s="184"/>
      <c r="K10" s="26">
        <v>2</v>
      </c>
      <c r="L10" s="26">
        <v>3</v>
      </c>
      <c r="M10" s="15">
        <v>1</v>
      </c>
      <c r="N10" s="15">
        <v>3</v>
      </c>
      <c r="O10" s="15">
        <v>1</v>
      </c>
      <c r="P10" s="15">
        <v>3</v>
      </c>
      <c r="Q10" s="15">
        <v>2</v>
      </c>
      <c r="R10" s="15">
        <v>3</v>
      </c>
      <c r="S10" s="15">
        <v>2</v>
      </c>
      <c r="T10" s="15">
        <v>3</v>
      </c>
      <c r="U10" s="15">
        <v>3</v>
      </c>
      <c r="V10" s="15">
        <v>3</v>
      </c>
      <c r="W10" s="15">
        <v>2</v>
      </c>
      <c r="X10" s="15"/>
      <c r="Y10" s="15"/>
    </row>
    <row r="11" spans="1:26" ht="15.75" x14ac:dyDescent="0.25">
      <c r="A11" s="2"/>
      <c r="B11" s="4">
        <v>170804130001</v>
      </c>
      <c r="C11" s="3">
        <v>45</v>
      </c>
      <c r="D11" s="3">
        <f>COUNTIF(C11:C281,"&gt;="&amp;D10)</f>
        <v>227</v>
      </c>
      <c r="E11" s="3">
        <v>45</v>
      </c>
      <c r="F11" s="3">
        <f>COUNTIF(E11:E289,"&gt;="&amp;F10)</f>
        <v>261</v>
      </c>
      <c r="G11" s="182" t="s">
        <v>4</v>
      </c>
      <c r="H11" s="183"/>
      <c r="I11" s="183"/>
      <c r="J11" s="184"/>
      <c r="K11" s="16">
        <v>3</v>
      </c>
      <c r="L11" s="16">
        <v>1</v>
      </c>
      <c r="M11" s="15">
        <v>2</v>
      </c>
      <c r="N11" s="15">
        <v>2</v>
      </c>
      <c r="O11" s="15">
        <v>1</v>
      </c>
      <c r="P11" s="15">
        <v>3</v>
      </c>
      <c r="Q11" s="15">
        <v>3</v>
      </c>
      <c r="R11" s="15">
        <v>3</v>
      </c>
      <c r="S11" s="15">
        <v>1</v>
      </c>
      <c r="T11" s="15">
        <v>3</v>
      </c>
      <c r="U11" s="15">
        <v>2</v>
      </c>
      <c r="V11" s="15">
        <v>3</v>
      </c>
      <c r="W11" s="15">
        <v>3</v>
      </c>
      <c r="X11" s="15"/>
      <c r="Y11" s="15"/>
    </row>
    <row r="12" spans="1:26" ht="15.75" x14ac:dyDescent="0.25">
      <c r="A12" s="2"/>
      <c r="B12" s="4">
        <v>170804130004</v>
      </c>
      <c r="C12" s="3">
        <v>40</v>
      </c>
      <c r="D12" s="19">
        <f>(D11/271)*100</f>
        <v>83.763837638376387</v>
      </c>
      <c r="E12" s="3">
        <v>47</v>
      </c>
      <c r="F12" s="19">
        <f>(F11/279)*100</f>
        <v>93.548387096774192</v>
      </c>
      <c r="G12" s="182" t="s">
        <v>3</v>
      </c>
      <c r="H12" s="183"/>
      <c r="I12" s="183"/>
      <c r="J12" s="184"/>
      <c r="K12" s="16">
        <v>1</v>
      </c>
      <c r="L12" s="16">
        <v>1</v>
      </c>
      <c r="M12" s="15">
        <v>2</v>
      </c>
      <c r="N12" s="15">
        <v>1</v>
      </c>
      <c r="O12" s="15">
        <v>2</v>
      </c>
      <c r="P12" s="15">
        <v>2</v>
      </c>
      <c r="Q12" s="15">
        <v>1</v>
      </c>
      <c r="R12" s="15">
        <v>3</v>
      </c>
      <c r="S12" s="15">
        <v>3</v>
      </c>
      <c r="T12" s="15">
        <v>2</v>
      </c>
      <c r="U12" s="15">
        <v>3</v>
      </c>
      <c r="V12" s="15">
        <v>2</v>
      </c>
      <c r="W12" s="15">
        <v>3</v>
      </c>
      <c r="X12" s="15"/>
      <c r="Y12" s="15"/>
    </row>
    <row r="13" spans="1:26" ht="15.75" x14ac:dyDescent="0.25">
      <c r="A13" s="2"/>
      <c r="B13" s="4">
        <v>170804130005</v>
      </c>
      <c r="C13" s="3">
        <v>45</v>
      </c>
      <c r="D13" s="3"/>
      <c r="E13" s="3">
        <v>47</v>
      </c>
      <c r="F13" s="3"/>
      <c r="G13" s="182" t="s">
        <v>87</v>
      </c>
      <c r="H13" s="183"/>
      <c r="I13" s="183"/>
      <c r="J13" s="184"/>
      <c r="K13" s="16">
        <v>2</v>
      </c>
      <c r="L13" s="16">
        <v>2</v>
      </c>
      <c r="M13" s="15">
        <v>3</v>
      </c>
      <c r="N13" s="15">
        <v>2</v>
      </c>
      <c r="O13" s="15">
        <v>2</v>
      </c>
      <c r="P13" s="15">
        <v>1</v>
      </c>
      <c r="Q13" s="15">
        <v>3</v>
      </c>
      <c r="R13" s="15">
        <v>2</v>
      </c>
      <c r="S13" s="15">
        <v>3</v>
      </c>
      <c r="T13" s="15">
        <v>2</v>
      </c>
      <c r="U13" s="15">
        <v>2</v>
      </c>
      <c r="V13" s="15">
        <v>3</v>
      </c>
      <c r="W13" s="15">
        <v>3</v>
      </c>
      <c r="X13" s="15"/>
      <c r="Y13" s="15"/>
    </row>
    <row r="14" spans="1:26" ht="15.75" x14ac:dyDescent="0.25">
      <c r="A14" s="2"/>
      <c r="B14" s="4">
        <v>170804130006</v>
      </c>
      <c r="C14" s="3">
        <v>44</v>
      </c>
      <c r="D14" s="3"/>
      <c r="E14" s="3">
        <v>46</v>
      </c>
      <c r="F14" s="3"/>
      <c r="G14" s="182" t="s">
        <v>88</v>
      </c>
      <c r="H14" s="183"/>
      <c r="I14" s="183"/>
      <c r="J14" s="184"/>
      <c r="K14" s="16">
        <v>3</v>
      </c>
      <c r="L14" s="16">
        <v>3</v>
      </c>
      <c r="M14" s="15">
        <v>2</v>
      </c>
      <c r="N14" s="15">
        <v>3</v>
      </c>
      <c r="O14" s="15">
        <v>2</v>
      </c>
      <c r="P14" s="15">
        <v>2</v>
      </c>
      <c r="Q14" s="15">
        <v>2</v>
      </c>
      <c r="R14" s="15">
        <v>2</v>
      </c>
      <c r="S14" s="15">
        <v>3</v>
      </c>
      <c r="T14" s="15">
        <v>1</v>
      </c>
      <c r="U14" s="15">
        <v>2</v>
      </c>
      <c r="V14" s="15">
        <v>2</v>
      </c>
      <c r="W14" s="15">
        <v>3</v>
      </c>
      <c r="X14" s="15"/>
      <c r="Y14" s="15"/>
    </row>
    <row r="15" spans="1:26" ht="15.75" x14ac:dyDescent="0.25">
      <c r="A15" s="2"/>
      <c r="B15" s="4">
        <v>170804130009</v>
      </c>
      <c r="C15" s="3">
        <v>40</v>
      </c>
      <c r="D15" s="3"/>
      <c r="E15" s="3">
        <v>46</v>
      </c>
      <c r="F15" s="8"/>
      <c r="G15" s="185" t="s">
        <v>2</v>
      </c>
      <c r="H15" s="185"/>
      <c r="I15" s="185"/>
      <c r="J15" s="186"/>
      <c r="K15" s="72">
        <f>AVERAGE(K10:K14)</f>
        <v>2.2000000000000002</v>
      </c>
      <c r="L15" s="72">
        <f>AVERAGE(L10:L14)</f>
        <v>2</v>
      </c>
      <c r="M15" s="72">
        <f t="shared" ref="M15:W15" si="0">AVERAGE(M10:M14)</f>
        <v>2</v>
      </c>
      <c r="N15" s="72">
        <f t="shared" si="0"/>
        <v>2.2000000000000002</v>
      </c>
      <c r="O15" s="72">
        <f t="shared" si="0"/>
        <v>1.6</v>
      </c>
      <c r="P15" s="72">
        <f t="shared" si="0"/>
        <v>2.2000000000000002</v>
      </c>
      <c r="Q15" s="72">
        <f t="shared" si="0"/>
        <v>2.2000000000000002</v>
      </c>
      <c r="R15" s="72">
        <f t="shared" si="0"/>
        <v>2.6</v>
      </c>
      <c r="S15" s="72">
        <f t="shared" si="0"/>
        <v>2.4</v>
      </c>
      <c r="T15" s="72">
        <f t="shared" si="0"/>
        <v>2.2000000000000002</v>
      </c>
      <c r="U15" s="72">
        <f t="shared" si="0"/>
        <v>2.4</v>
      </c>
      <c r="V15" s="72">
        <f t="shared" si="0"/>
        <v>2.6</v>
      </c>
      <c r="W15" s="72">
        <f t="shared" si="0"/>
        <v>2.8</v>
      </c>
      <c r="X15" s="15"/>
      <c r="Y15" s="15"/>
    </row>
    <row r="16" spans="1:26" ht="15.75" x14ac:dyDescent="0.25">
      <c r="A16" s="2"/>
      <c r="B16" s="4">
        <v>170804130010</v>
      </c>
      <c r="C16" s="3">
        <v>39</v>
      </c>
      <c r="D16" s="3"/>
      <c r="E16" s="3">
        <v>47</v>
      </c>
      <c r="F16" s="8"/>
      <c r="G16" s="187" t="s">
        <v>1</v>
      </c>
      <c r="H16" s="188"/>
      <c r="I16" s="188"/>
      <c r="J16" s="189"/>
      <c r="K16" s="53">
        <f>(88.66*K15)/100</f>
        <v>1.9505200000000003</v>
      </c>
      <c r="L16" s="53">
        <f t="shared" ref="L16:V16" si="1">(88.66*L15)/100</f>
        <v>1.7731999999999999</v>
      </c>
      <c r="M16" s="53">
        <f t="shared" si="1"/>
        <v>1.7731999999999999</v>
      </c>
      <c r="N16" s="53">
        <f t="shared" si="1"/>
        <v>1.9505200000000003</v>
      </c>
      <c r="O16" s="53">
        <f t="shared" si="1"/>
        <v>1.41856</v>
      </c>
      <c r="P16" s="53">
        <f t="shared" si="1"/>
        <v>1.9505200000000003</v>
      </c>
      <c r="Q16" s="53">
        <f t="shared" si="1"/>
        <v>1.9505200000000003</v>
      </c>
      <c r="R16" s="53">
        <f t="shared" si="1"/>
        <v>2.3051599999999999</v>
      </c>
      <c r="S16" s="53">
        <f t="shared" si="1"/>
        <v>2.12784</v>
      </c>
      <c r="T16" s="53">
        <f t="shared" si="1"/>
        <v>1.9505200000000003</v>
      </c>
      <c r="U16" s="53">
        <f t="shared" si="1"/>
        <v>2.12784</v>
      </c>
      <c r="V16" s="53">
        <f t="shared" si="1"/>
        <v>2.3051599999999999</v>
      </c>
      <c r="W16" s="53">
        <f>(88.66*W15)/100</f>
        <v>2.4824799999999998</v>
      </c>
      <c r="X16" s="16"/>
      <c r="Y16" s="16"/>
    </row>
    <row r="17" spans="1:25" x14ac:dyDescent="0.25">
      <c r="A17" s="2"/>
      <c r="B17" s="4">
        <v>170804130012</v>
      </c>
      <c r="C17" s="3">
        <v>34</v>
      </c>
      <c r="D17" s="3"/>
      <c r="E17" s="3">
        <v>47</v>
      </c>
      <c r="F17" s="48"/>
      <c r="G17" s="191"/>
      <c r="H17" s="191"/>
      <c r="I17" s="191"/>
      <c r="J17" s="19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36</v>
      </c>
      <c r="D18" s="3"/>
      <c r="E18" s="3">
        <v>37</v>
      </c>
      <c r="F18" s="49"/>
      <c r="G18" s="74"/>
      <c r="H18" s="74"/>
      <c r="I18" s="74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40</v>
      </c>
      <c r="D19" s="3"/>
      <c r="E19" s="3">
        <v>37</v>
      </c>
      <c r="F19" s="8"/>
      <c r="G19" s="206"/>
      <c r="H19" s="207"/>
      <c r="I19" s="20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42</v>
      </c>
      <c r="D20" s="3"/>
      <c r="E20" s="3">
        <v>42</v>
      </c>
      <c r="F20" s="3"/>
      <c r="G20" s="75"/>
      <c r="H20" s="209"/>
      <c r="I20" s="210"/>
      <c r="J20" s="1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39</v>
      </c>
      <c r="D21" s="3"/>
      <c r="E21" s="3">
        <v>41</v>
      </c>
      <c r="F21" s="3"/>
      <c r="G21" s="75"/>
      <c r="H21" s="209"/>
      <c r="I21" s="2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32</v>
      </c>
      <c r="D22" s="3"/>
      <c r="E22" s="3">
        <v>46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30</v>
      </c>
      <c r="D23" s="3"/>
      <c r="E23" s="3">
        <v>45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34</v>
      </c>
      <c r="D24" s="3"/>
      <c r="E24" s="3">
        <v>41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40</v>
      </c>
      <c r="D25" s="3"/>
      <c r="E25" s="3">
        <v>36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45</v>
      </c>
      <c r="D26" s="3"/>
      <c r="E26" s="3">
        <v>46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35</v>
      </c>
      <c r="D27" s="3"/>
      <c r="E27" s="3">
        <v>47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40</v>
      </c>
      <c r="D28" s="3"/>
      <c r="E28" s="3">
        <v>47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31</v>
      </c>
      <c r="D29" s="3"/>
      <c r="E29" s="3">
        <v>47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37</v>
      </c>
      <c r="D30" s="3"/>
      <c r="E30" s="3">
        <v>46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35</v>
      </c>
      <c r="D31" s="3"/>
      <c r="E31" s="3">
        <v>45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36</v>
      </c>
      <c r="D32" s="3"/>
      <c r="E32" s="3">
        <v>44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32</v>
      </c>
      <c r="D33" s="3"/>
      <c r="E33" s="3">
        <v>48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35</v>
      </c>
      <c r="D34" s="3"/>
      <c r="E34" s="3">
        <v>45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39</v>
      </c>
      <c r="D35" s="3"/>
      <c r="E35" s="3">
        <v>48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46</v>
      </c>
      <c r="D36" s="3"/>
      <c r="E36" s="3">
        <v>49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40</v>
      </c>
      <c r="D37" s="3"/>
      <c r="E37" s="3">
        <v>48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32</v>
      </c>
      <c r="D38" s="3"/>
      <c r="E38" s="3">
        <v>48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38</v>
      </c>
      <c r="D39" s="3"/>
      <c r="E39" s="3">
        <v>46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37</v>
      </c>
      <c r="D40" s="3"/>
      <c r="E40" s="3">
        <v>43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42</v>
      </c>
      <c r="D41" s="3"/>
      <c r="E41" s="3">
        <v>48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37</v>
      </c>
      <c r="D42" s="3"/>
      <c r="E42" s="3">
        <v>46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36</v>
      </c>
      <c r="D43" s="3"/>
      <c r="E43" s="3">
        <v>44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41</v>
      </c>
      <c r="D44" s="3"/>
      <c r="E44" s="3">
        <v>39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30</v>
      </c>
      <c r="D45" s="3"/>
      <c r="E45" s="3">
        <v>46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38</v>
      </c>
      <c r="D46" s="3"/>
      <c r="E46" s="3">
        <v>46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47</v>
      </c>
      <c r="D47" s="3"/>
      <c r="E47" s="3">
        <v>47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47</v>
      </c>
      <c r="D48" s="3"/>
      <c r="E48" s="3">
        <v>48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45</v>
      </c>
      <c r="D49" s="3"/>
      <c r="E49" s="3">
        <v>49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40</v>
      </c>
      <c r="D50" s="3"/>
      <c r="E50" s="3">
        <v>37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40</v>
      </c>
      <c r="D51" s="3"/>
      <c r="E51" s="3">
        <v>43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41</v>
      </c>
      <c r="D52" s="3"/>
      <c r="E52" s="3">
        <v>45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36</v>
      </c>
      <c r="D53" s="3"/>
      <c r="E53" s="3">
        <v>45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39</v>
      </c>
      <c r="D54" s="3"/>
      <c r="E54" s="3">
        <v>47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34</v>
      </c>
      <c r="D55" s="3"/>
      <c r="E55" s="3">
        <v>42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38</v>
      </c>
      <c r="D56" s="3"/>
      <c r="E56" s="3">
        <v>46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37</v>
      </c>
      <c r="D57" s="3"/>
      <c r="E57" s="3">
        <v>45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38</v>
      </c>
      <c r="D58" s="3"/>
      <c r="E58" s="3">
        <v>47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41</v>
      </c>
      <c r="D59" s="3"/>
      <c r="E59" s="3">
        <v>46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40</v>
      </c>
      <c r="D60" s="3"/>
      <c r="E60" s="3">
        <v>46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48</v>
      </c>
      <c r="D61" s="3"/>
      <c r="E61" s="3">
        <v>39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43</v>
      </c>
      <c r="D62" s="3"/>
      <c r="E62" s="3">
        <v>47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41</v>
      </c>
      <c r="D63" s="3"/>
      <c r="E63" s="3">
        <v>47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39</v>
      </c>
      <c r="D64" s="3"/>
      <c r="E64" s="3">
        <v>47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42</v>
      </c>
      <c r="D65" s="3"/>
      <c r="E65" s="3">
        <v>46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170804130094</v>
      </c>
      <c r="C66" s="3">
        <v>29</v>
      </c>
      <c r="D66" s="3"/>
      <c r="E66" s="3">
        <v>36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170804130097</v>
      </c>
      <c r="C67" s="3">
        <v>39</v>
      </c>
      <c r="D67" s="3"/>
      <c r="E67" s="3">
        <v>46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170804130099</v>
      </c>
      <c r="C68" s="3">
        <v>42</v>
      </c>
      <c r="D68" s="3"/>
      <c r="E68" s="3">
        <v>45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170804130101</v>
      </c>
      <c r="C69" s="3">
        <v>28</v>
      </c>
      <c r="D69" s="3"/>
      <c r="E69" s="3">
        <v>35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170804130102</v>
      </c>
      <c r="C70" s="3">
        <v>37</v>
      </c>
      <c r="D70" s="3"/>
      <c r="E70" s="3">
        <v>37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170804130103</v>
      </c>
      <c r="C71" s="3">
        <v>39</v>
      </c>
      <c r="D71" s="3"/>
      <c r="E71" s="3">
        <v>42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170804130104</v>
      </c>
      <c r="C72" s="3">
        <v>38</v>
      </c>
      <c r="D72" s="3"/>
      <c r="E72" s="3">
        <v>38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170804130105</v>
      </c>
      <c r="C73" s="3">
        <v>38</v>
      </c>
      <c r="D73" s="3"/>
      <c r="E73" s="3">
        <v>47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170804130106</v>
      </c>
      <c r="C74" s="3">
        <v>40</v>
      </c>
      <c r="D74" s="3"/>
      <c r="E74" s="3">
        <v>46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170804130107</v>
      </c>
      <c r="C75" s="3">
        <v>42</v>
      </c>
      <c r="D75" s="3"/>
      <c r="E75" s="3">
        <v>45</v>
      </c>
      <c r="F75" s="49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170804130108</v>
      </c>
      <c r="C76" s="2">
        <v>43</v>
      </c>
      <c r="D76" s="2"/>
      <c r="E76" s="2">
        <v>47</v>
      </c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170804130109</v>
      </c>
      <c r="C77" s="2">
        <v>30</v>
      </c>
      <c r="D77" s="2"/>
      <c r="E77" s="2">
        <v>33</v>
      </c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170804130110</v>
      </c>
      <c r="C78" s="5">
        <v>39</v>
      </c>
      <c r="D78" s="5"/>
      <c r="E78" s="5">
        <v>49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170804130112</v>
      </c>
      <c r="C79" s="5">
        <v>41</v>
      </c>
      <c r="D79" s="5"/>
      <c r="E79" s="5">
        <v>42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170804130113</v>
      </c>
      <c r="C80" s="5">
        <v>30</v>
      </c>
      <c r="D80" s="5"/>
      <c r="E80" s="5">
        <v>37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170804130117</v>
      </c>
      <c r="C81" s="5">
        <v>38</v>
      </c>
      <c r="D81" s="5"/>
      <c r="E81" s="5">
        <v>48</v>
      </c>
      <c r="F81" s="5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25">
      <c r="A82" s="5"/>
      <c r="B82" s="4">
        <v>170804130118</v>
      </c>
      <c r="C82" s="5">
        <v>41</v>
      </c>
      <c r="D82" s="5"/>
      <c r="E82" s="5">
        <v>44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170804130119</v>
      </c>
      <c r="C83" s="5">
        <v>42</v>
      </c>
      <c r="D83" s="5"/>
      <c r="E83" s="5">
        <v>48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x14ac:dyDescent="0.25">
      <c r="A84" s="5"/>
      <c r="B84" s="4">
        <v>170804130120</v>
      </c>
      <c r="C84" s="5">
        <v>38</v>
      </c>
      <c r="D84" s="5"/>
      <c r="E84" s="5">
        <v>48</v>
      </c>
      <c r="F84" s="5"/>
      <c r="G84" s="5"/>
      <c r="H84" s="5"/>
      <c r="I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x14ac:dyDescent="0.25">
      <c r="A85" s="5"/>
      <c r="B85" s="4">
        <v>170804130123</v>
      </c>
      <c r="C85" s="5">
        <v>43</v>
      </c>
      <c r="D85" s="5"/>
      <c r="E85" s="5">
        <v>41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170804130124</v>
      </c>
      <c r="C86" s="5">
        <v>43</v>
      </c>
      <c r="D86" s="5"/>
      <c r="E86" s="5">
        <v>37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170804130125</v>
      </c>
      <c r="C87" s="5">
        <v>42</v>
      </c>
      <c r="D87" s="5"/>
      <c r="E87" s="5">
        <v>42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>
        <v>170804130126</v>
      </c>
      <c r="C88" s="5">
        <v>43</v>
      </c>
      <c r="D88" s="5"/>
      <c r="E88" s="5">
        <v>42</v>
      </c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25">
      <c r="A89" s="5"/>
      <c r="B89" s="4">
        <v>170804130127</v>
      </c>
      <c r="C89" s="5">
        <v>44</v>
      </c>
      <c r="D89" s="5"/>
      <c r="E89" s="5">
        <v>43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170804130128</v>
      </c>
      <c r="C90" s="5">
        <v>42</v>
      </c>
      <c r="D90" s="5"/>
      <c r="E90" s="5">
        <v>42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x14ac:dyDescent="0.25">
      <c r="A91" s="5"/>
      <c r="B91" s="4">
        <v>170804130131</v>
      </c>
      <c r="C91" s="5">
        <v>43</v>
      </c>
      <c r="D91" s="5"/>
      <c r="E91" s="5">
        <v>41</v>
      </c>
      <c r="F91" s="5"/>
      <c r="G91" s="5"/>
      <c r="H91" s="5"/>
      <c r="I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x14ac:dyDescent="0.25">
      <c r="A92" s="5"/>
      <c r="B92" s="4">
        <v>170804130132</v>
      </c>
      <c r="C92" s="5">
        <v>28</v>
      </c>
      <c r="D92" s="5"/>
      <c r="E92" s="5">
        <v>30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170804130133</v>
      </c>
      <c r="C93" s="5">
        <v>39</v>
      </c>
      <c r="D93" s="5"/>
      <c r="E93" s="5">
        <v>47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170804130134</v>
      </c>
      <c r="C94" s="5">
        <v>46</v>
      </c>
      <c r="D94" s="5"/>
      <c r="E94" s="5">
        <v>42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170804130136</v>
      </c>
      <c r="C95" s="5">
        <v>45</v>
      </c>
      <c r="D95" s="5"/>
      <c r="E95" s="5">
        <v>42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>
        <v>170804130137</v>
      </c>
      <c r="C96" s="5">
        <v>47</v>
      </c>
      <c r="D96" s="5"/>
      <c r="E96" s="5">
        <v>44</v>
      </c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25">
      <c r="A97" s="5"/>
      <c r="B97" s="4">
        <v>170804130139</v>
      </c>
      <c r="C97" s="5">
        <v>40</v>
      </c>
      <c r="D97" s="5"/>
      <c r="E97" s="5">
        <v>40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170804130140</v>
      </c>
      <c r="C98" s="5">
        <v>43</v>
      </c>
      <c r="D98" s="5"/>
      <c r="E98" s="5">
        <v>43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x14ac:dyDescent="0.25">
      <c r="A99" s="5"/>
      <c r="B99" s="4">
        <v>170804130142</v>
      </c>
      <c r="C99" s="5">
        <v>40</v>
      </c>
      <c r="D99" s="5"/>
      <c r="E99" s="5">
        <v>42</v>
      </c>
      <c r="F99" s="5"/>
      <c r="G99" s="5"/>
      <c r="H99" s="5"/>
      <c r="I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x14ac:dyDescent="0.25">
      <c r="A100" s="5"/>
      <c r="B100" s="4">
        <v>170804130143</v>
      </c>
      <c r="C100" s="5">
        <v>43</v>
      </c>
      <c r="D100" s="5"/>
      <c r="E100" s="5">
        <v>43</v>
      </c>
      <c r="F100" s="5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170804130144</v>
      </c>
      <c r="C101" s="5">
        <v>45</v>
      </c>
      <c r="D101" s="5"/>
      <c r="E101" s="5">
        <v>42</v>
      </c>
      <c r="F101" s="5"/>
      <c r="G101" s="5"/>
      <c r="H101" s="5"/>
      <c r="I101" s="5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170804130145</v>
      </c>
      <c r="C102" s="5">
        <v>47</v>
      </c>
      <c r="D102" s="5"/>
      <c r="E102" s="5">
        <v>47</v>
      </c>
      <c r="F102" s="5"/>
      <c r="G102" s="5"/>
      <c r="H102" s="5"/>
      <c r="I102" s="5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170804130146</v>
      </c>
      <c r="C103" s="2">
        <v>45</v>
      </c>
      <c r="D103" s="2"/>
      <c r="E103" s="2">
        <v>45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170804130147</v>
      </c>
      <c r="C104" s="2">
        <v>46</v>
      </c>
      <c r="D104" s="2"/>
      <c r="E104" s="2">
        <v>44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170804130148</v>
      </c>
      <c r="C105" s="2">
        <v>42</v>
      </c>
      <c r="D105" s="2"/>
      <c r="E105" s="2">
        <v>38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170804130149</v>
      </c>
      <c r="C106" s="2">
        <v>46</v>
      </c>
      <c r="D106" s="2"/>
      <c r="E106" s="2">
        <v>46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170804130150</v>
      </c>
      <c r="C107" s="2">
        <v>42</v>
      </c>
      <c r="D107" s="2"/>
      <c r="E107" s="2">
        <v>45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170804130151</v>
      </c>
      <c r="C108" s="2">
        <v>43</v>
      </c>
      <c r="D108" s="2"/>
      <c r="E108" s="2">
        <v>45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170804130152</v>
      </c>
      <c r="C109" s="2">
        <v>45</v>
      </c>
      <c r="D109" s="2"/>
      <c r="E109" s="2">
        <v>43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170804130154</v>
      </c>
      <c r="C110" s="2">
        <v>45</v>
      </c>
      <c r="D110" s="2"/>
      <c r="E110" s="2">
        <v>43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170804130155</v>
      </c>
      <c r="C111" s="2">
        <v>46</v>
      </c>
      <c r="D111" s="2"/>
      <c r="E111" s="2">
        <v>42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170804130157</v>
      </c>
      <c r="C112" s="2">
        <v>43</v>
      </c>
      <c r="D112" s="2"/>
      <c r="E112" s="2">
        <v>43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170804130158</v>
      </c>
      <c r="C113" s="2">
        <v>43</v>
      </c>
      <c r="D113" s="2"/>
      <c r="E113" s="2">
        <v>35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170804130159</v>
      </c>
      <c r="C114" s="2">
        <v>43</v>
      </c>
      <c r="D114" s="2"/>
      <c r="E114" s="2">
        <v>38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170804130160</v>
      </c>
      <c r="C115" s="2">
        <v>41</v>
      </c>
      <c r="D115" s="2"/>
      <c r="E115" s="2">
        <v>43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170804130161</v>
      </c>
      <c r="C116" s="2">
        <v>40</v>
      </c>
      <c r="D116" s="2"/>
      <c r="E116" s="2">
        <v>43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170804130162</v>
      </c>
      <c r="C117" s="2">
        <v>43</v>
      </c>
      <c r="D117" s="2"/>
      <c r="E117" s="2">
        <v>44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170804130163</v>
      </c>
      <c r="C118" s="2">
        <v>42</v>
      </c>
      <c r="D118" s="2"/>
      <c r="E118" s="2">
        <v>44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170804130167</v>
      </c>
      <c r="C119" s="2">
        <v>38</v>
      </c>
      <c r="D119" s="2"/>
      <c r="E119" s="2">
        <v>46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170804130168</v>
      </c>
      <c r="C120" s="2">
        <v>43</v>
      </c>
      <c r="D120" s="2"/>
      <c r="E120" s="2">
        <v>41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170804130169</v>
      </c>
      <c r="C121" s="2">
        <v>40</v>
      </c>
      <c r="D121" s="2"/>
      <c r="E121" s="2">
        <v>44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170804130171</v>
      </c>
      <c r="C122" s="2">
        <v>25</v>
      </c>
      <c r="D122" s="2"/>
      <c r="E122" s="2">
        <v>43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170804130172</v>
      </c>
      <c r="C123" s="2">
        <v>43</v>
      </c>
      <c r="D123" s="2"/>
      <c r="E123" s="2">
        <v>43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170804130173</v>
      </c>
      <c r="C124" s="2">
        <v>43</v>
      </c>
      <c r="D124" s="2"/>
      <c r="E124" s="2">
        <v>41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170804130174</v>
      </c>
      <c r="C125" s="2">
        <v>40</v>
      </c>
      <c r="D125" s="2"/>
      <c r="E125" s="2">
        <v>43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170804130176</v>
      </c>
      <c r="C126" s="2">
        <v>48</v>
      </c>
      <c r="D126" s="2"/>
      <c r="E126" s="2">
        <v>43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170804130177</v>
      </c>
      <c r="C127" s="2">
        <v>44</v>
      </c>
      <c r="D127" s="2"/>
      <c r="E127" s="2">
        <v>46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170804130178</v>
      </c>
      <c r="C128" s="2">
        <v>42</v>
      </c>
      <c r="D128" s="2"/>
      <c r="E128" s="2">
        <v>40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170804130179</v>
      </c>
      <c r="C129" s="2">
        <v>39</v>
      </c>
      <c r="D129" s="2"/>
      <c r="E129" s="2">
        <v>35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170804130180</v>
      </c>
      <c r="C130" s="2">
        <v>43</v>
      </c>
      <c r="D130" s="2"/>
      <c r="E130" s="2">
        <v>44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170804130181</v>
      </c>
      <c r="C131" s="2">
        <v>46</v>
      </c>
      <c r="D131" s="2"/>
      <c r="E131" s="2">
        <v>44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170804130183</v>
      </c>
      <c r="C132" s="2">
        <v>44</v>
      </c>
      <c r="D132" s="2"/>
      <c r="E132" s="2">
        <v>42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170804130185</v>
      </c>
      <c r="C133" s="2">
        <v>44</v>
      </c>
      <c r="D133" s="2"/>
      <c r="E133" s="2">
        <v>41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170804130186</v>
      </c>
      <c r="C134" s="2">
        <v>43</v>
      </c>
      <c r="D134" s="2"/>
      <c r="E134" s="2">
        <v>43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170804130187</v>
      </c>
      <c r="C135" s="2">
        <v>46</v>
      </c>
      <c r="D135" s="2"/>
      <c r="E135" s="2">
        <v>42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170804130188</v>
      </c>
      <c r="C136" s="2">
        <v>46</v>
      </c>
      <c r="D136" s="2"/>
      <c r="E136" s="2">
        <v>45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170804130189</v>
      </c>
      <c r="C137" s="2">
        <v>35</v>
      </c>
      <c r="D137" s="2"/>
      <c r="E137" s="2">
        <v>47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170804130190</v>
      </c>
      <c r="C138" s="2">
        <v>48</v>
      </c>
      <c r="D138" s="2"/>
      <c r="E138" s="2">
        <v>46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170804130191</v>
      </c>
      <c r="C139" s="2">
        <v>43</v>
      </c>
      <c r="D139" s="2"/>
      <c r="E139" s="2">
        <v>44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170804130192</v>
      </c>
      <c r="C140" s="2">
        <v>45</v>
      </c>
      <c r="D140" s="2"/>
      <c r="E140" s="2">
        <v>39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170804130195</v>
      </c>
      <c r="C141" s="2">
        <v>46</v>
      </c>
      <c r="D141" s="2"/>
      <c r="E141" s="2">
        <v>46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170804130196</v>
      </c>
      <c r="C142" s="2">
        <v>46</v>
      </c>
      <c r="D142" s="2"/>
      <c r="E142" s="2">
        <v>38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170804130197</v>
      </c>
      <c r="C143" s="2">
        <v>43</v>
      </c>
      <c r="D143" s="2"/>
      <c r="E143" s="2">
        <v>38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170804130198</v>
      </c>
      <c r="C144" s="2">
        <v>45</v>
      </c>
      <c r="D144" s="2"/>
      <c r="E144" s="2">
        <v>39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170804130199</v>
      </c>
      <c r="C145" s="2">
        <v>46</v>
      </c>
      <c r="D145" s="2"/>
      <c r="E145" s="2">
        <v>44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170804130200</v>
      </c>
      <c r="C146" s="2">
        <v>45</v>
      </c>
      <c r="D146" s="2"/>
      <c r="E146" s="2">
        <v>42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170804130202</v>
      </c>
      <c r="C147" s="2">
        <v>42</v>
      </c>
      <c r="D147" s="2"/>
      <c r="E147" s="2">
        <v>41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170804130203</v>
      </c>
      <c r="C148" s="2">
        <v>42</v>
      </c>
      <c r="D148" s="2"/>
      <c r="E148" s="2">
        <v>42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170804130204</v>
      </c>
      <c r="C149" s="2">
        <v>48</v>
      </c>
      <c r="D149" s="2"/>
      <c r="E149" s="2">
        <v>43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170804130205</v>
      </c>
      <c r="C150" s="2">
        <v>46</v>
      </c>
      <c r="D150" s="2"/>
      <c r="E150" s="2">
        <v>39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170804130206</v>
      </c>
      <c r="C151" s="2">
        <v>46</v>
      </c>
      <c r="D151" s="2"/>
      <c r="E151" s="2">
        <v>40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170804130207</v>
      </c>
      <c r="C152" s="2">
        <v>46</v>
      </c>
      <c r="D152" s="2"/>
      <c r="E152" s="2">
        <v>44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170804130208</v>
      </c>
      <c r="C153" s="2">
        <v>43</v>
      </c>
      <c r="D153" s="2"/>
      <c r="E153" s="2">
        <v>43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170804130209</v>
      </c>
      <c r="C154" s="2">
        <v>43</v>
      </c>
      <c r="D154" s="2"/>
      <c r="E154" s="2">
        <v>43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170804130211</v>
      </c>
      <c r="C155" s="2">
        <v>44</v>
      </c>
      <c r="D155" s="2"/>
      <c r="E155" s="2">
        <v>40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170804130212</v>
      </c>
      <c r="C156" s="2">
        <v>45</v>
      </c>
      <c r="D156" s="2"/>
      <c r="E156" s="2">
        <v>43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170804130213</v>
      </c>
      <c r="C157" s="2">
        <v>42</v>
      </c>
      <c r="D157" s="2"/>
      <c r="E157" s="2">
        <v>38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170804130214</v>
      </c>
      <c r="C158" s="2">
        <v>40</v>
      </c>
      <c r="D158" s="2"/>
      <c r="E158" s="2">
        <v>42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170804130216</v>
      </c>
      <c r="C159" s="2">
        <v>45</v>
      </c>
      <c r="D159" s="2"/>
      <c r="E159" s="2">
        <v>42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170804130217</v>
      </c>
      <c r="C160" s="2">
        <v>34</v>
      </c>
      <c r="D160" s="2"/>
      <c r="E160" s="2">
        <v>46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170804130218</v>
      </c>
      <c r="C161" s="2">
        <v>36</v>
      </c>
      <c r="D161" s="2"/>
      <c r="E161" s="2">
        <v>45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170804130220</v>
      </c>
      <c r="C162" s="2">
        <v>41</v>
      </c>
      <c r="D162" s="2"/>
      <c r="E162" s="2">
        <v>45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170804130221</v>
      </c>
      <c r="C163" s="2">
        <v>40</v>
      </c>
      <c r="D163" s="2"/>
      <c r="E163" s="2">
        <v>47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170804130222</v>
      </c>
      <c r="C164" s="2">
        <v>35</v>
      </c>
      <c r="D164" s="2"/>
      <c r="E164" s="2">
        <v>45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170804130223</v>
      </c>
      <c r="C165" s="2">
        <v>47</v>
      </c>
      <c r="D165" s="2"/>
      <c r="E165" s="2">
        <v>43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170804130224</v>
      </c>
      <c r="C166" s="2">
        <v>46</v>
      </c>
      <c r="D166" s="2"/>
      <c r="E166" s="2">
        <v>44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170804130226</v>
      </c>
      <c r="C167" s="2">
        <v>38</v>
      </c>
      <c r="D167" s="2"/>
      <c r="E167" s="2">
        <v>45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170804130227</v>
      </c>
      <c r="C168" s="2">
        <v>42</v>
      </c>
      <c r="D168" s="2"/>
      <c r="E168" s="2">
        <v>43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170804130229</v>
      </c>
      <c r="C169" s="2">
        <v>34</v>
      </c>
      <c r="D169" s="2"/>
      <c r="E169" s="2">
        <v>46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170804130231</v>
      </c>
      <c r="C170" s="2">
        <v>45</v>
      </c>
      <c r="D170" s="2"/>
      <c r="E170" s="2">
        <v>45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170804130233</v>
      </c>
      <c r="C171" s="2">
        <v>47</v>
      </c>
      <c r="D171" s="2"/>
      <c r="E171" s="2">
        <v>46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170804130234</v>
      </c>
      <c r="C172" s="2">
        <v>33</v>
      </c>
      <c r="D172" s="2"/>
      <c r="E172" s="2">
        <v>43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170804130241</v>
      </c>
      <c r="C173" s="2">
        <v>30</v>
      </c>
      <c r="D173" s="2"/>
      <c r="E173" s="2">
        <v>42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170804130242</v>
      </c>
      <c r="C174" s="2">
        <v>31</v>
      </c>
      <c r="D174" s="2"/>
      <c r="E174" s="2">
        <v>42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170804130243</v>
      </c>
      <c r="C175" s="2">
        <v>34</v>
      </c>
      <c r="D175" s="2"/>
      <c r="E175" s="2">
        <v>46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170804130244</v>
      </c>
      <c r="C176" s="2">
        <v>38</v>
      </c>
      <c r="D176" s="2"/>
      <c r="E176" s="2">
        <v>42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170804130245</v>
      </c>
      <c r="C177" s="2">
        <v>38</v>
      </c>
      <c r="D177" s="2"/>
      <c r="E177" s="2">
        <v>43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170804130246</v>
      </c>
      <c r="C178" s="2">
        <v>25</v>
      </c>
      <c r="D178" s="2"/>
      <c r="E178" s="2">
        <v>37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170804130247</v>
      </c>
      <c r="C179" s="2">
        <v>30</v>
      </c>
      <c r="D179" s="2"/>
      <c r="E179" s="2">
        <v>40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170804130248</v>
      </c>
      <c r="C180" s="2">
        <v>37</v>
      </c>
      <c r="D180" s="2"/>
      <c r="E180" s="2">
        <v>46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170804130249</v>
      </c>
      <c r="C181" s="2">
        <v>43</v>
      </c>
      <c r="D181" s="2"/>
      <c r="E181" s="2">
        <v>48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170804130250</v>
      </c>
      <c r="C182" s="2">
        <v>25</v>
      </c>
      <c r="D182" s="2"/>
      <c r="E182" s="2">
        <v>33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170804130251</v>
      </c>
      <c r="C183" s="2">
        <v>48</v>
      </c>
      <c r="D183" s="2"/>
      <c r="E183" s="2">
        <v>41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170804130253</v>
      </c>
      <c r="C184" s="2">
        <v>39</v>
      </c>
      <c r="D184" s="2"/>
      <c r="E184" s="2">
        <v>44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170804130254</v>
      </c>
      <c r="C185" s="2">
        <v>40</v>
      </c>
      <c r="D185" s="2"/>
      <c r="E185" s="2">
        <v>46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170804130255</v>
      </c>
      <c r="C186" s="2">
        <v>36</v>
      </c>
      <c r="D186" s="2"/>
      <c r="E186" s="2">
        <v>42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170804130256</v>
      </c>
      <c r="C187" s="2">
        <v>41</v>
      </c>
      <c r="D187" s="2"/>
      <c r="E187" s="2">
        <v>46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170804130257</v>
      </c>
      <c r="C188" s="2">
        <v>42</v>
      </c>
      <c r="D188" s="2"/>
      <c r="E188" s="2">
        <v>29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170804130258</v>
      </c>
      <c r="C189" s="2">
        <v>36</v>
      </c>
      <c r="D189" s="2"/>
      <c r="E189" s="2">
        <v>46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170804130259</v>
      </c>
      <c r="C190" s="2">
        <v>33</v>
      </c>
      <c r="D190" s="2"/>
      <c r="E190" s="2">
        <v>33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170804130260</v>
      </c>
      <c r="C191" s="2">
        <v>36</v>
      </c>
      <c r="D191" s="2"/>
      <c r="E191" s="2">
        <v>39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170804130262</v>
      </c>
      <c r="C192" s="2">
        <v>43</v>
      </c>
      <c r="D192" s="2"/>
      <c r="E192" s="2">
        <v>41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170804130263</v>
      </c>
      <c r="C193" s="2">
        <v>33</v>
      </c>
      <c r="D193" s="2"/>
      <c r="E193" s="2">
        <v>38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170804130264</v>
      </c>
      <c r="C194" s="2">
        <v>38</v>
      </c>
      <c r="D194" s="2"/>
      <c r="E194" s="2">
        <v>42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170804130265</v>
      </c>
      <c r="C195" s="2">
        <v>41</v>
      </c>
      <c r="D195" s="2"/>
      <c r="E195" s="2">
        <v>39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170804130266</v>
      </c>
      <c r="C196" s="2">
        <v>36</v>
      </c>
      <c r="D196" s="2"/>
      <c r="E196" s="2">
        <v>34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170804130267</v>
      </c>
      <c r="C197" s="2">
        <v>44</v>
      </c>
      <c r="D197" s="2"/>
      <c r="E197" s="2">
        <v>46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170804130269</v>
      </c>
      <c r="C198" s="2">
        <v>44</v>
      </c>
      <c r="D198" s="2"/>
      <c r="E198" s="2">
        <v>43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170804130270</v>
      </c>
      <c r="C199" s="2">
        <v>37</v>
      </c>
      <c r="D199" s="2"/>
      <c r="E199" s="2">
        <v>44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170804130271</v>
      </c>
      <c r="C200" s="2">
        <v>43</v>
      </c>
      <c r="D200" s="2"/>
      <c r="E200" s="2">
        <v>48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170804130272</v>
      </c>
      <c r="C201" s="2">
        <v>39</v>
      </c>
      <c r="D201" s="2"/>
      <c r="E201" s="2">
        <v>43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170804130273</v>
      </c>
      <c r="C202" s="2">
        <v>43</v>
      </c>
      <c r="D202" s="2"/>
      <c r="E202" s="2">
        <v>47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170804130274</v>
      </c>
      <c r="C203" s="2">
        <v>41</v>
      </c>
      <c r="D203" s="2"/>
      <c r="E203" s="2">
        <v>39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170804130275</v>
      </c>
      <c r="C204" s="2">
        <v>33</v>
      </c>
      <c r="D204" s="2"/>
      <c r="E204" s="2">
        <v>35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170804130276</v>
      </c>
      <c r="C205" s="2">
        <v>34</v>
      </c>
      <c r="D205" s="2"/>
      <c r="E205" s="2">
        <v>36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170804130279</v>
      </c>
      <c r="C206" s="2">
        <v>37</v>
      </c>
      <c r="D206" s="2"/>
      <c r="E206" s="2">
        <v>38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170804130280</v>
      </c>
      <c r="C207" s="2">
        <v>33</v>
      </c>
      <c r="D207" s="2"/>
      <c r="E207" s="2">
        <v>39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170804130281</v>
      </c>
      <c r="C208" s="2">
        <v>38</v>
      </c>
      <c r="D208" s="2"/>
      <c r="E208" s="2">
        <v>44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170804130283</v>
      </c>
      <c r="C209" s="2">
        <v>47</v>
      </c>
      <c r="D209" s="2"/>
      <c r="E209" s="2">
        <v>44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170804130284</v>
      </c>
      <c r="C210" s="2">
        <v>39</v>
      </c>
      <c r="D210" s="2"/>
      <c r="E210" s="2">
        <v>38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170804130285</v>
      </c>
      <c r="C211" s="2">
        <v>40</v>
      </c>
      <c r="D211" s="2"/>
      <c r="E211" s="2">
        <v>44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170804130286</v>
      </c>
      <c r="C212" s="2">
        <v>46</v>
      </c>
      <c r="D212" s="2"/>
      <c r="E212" s="2">
        <v>49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170804130287</v>
      </c>
      <c r="C213" s="2">
        <v>39</v>
      </c>
      <c r="D213" s="2"/>
      <c r="E213" s="2">
        <v>42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170804130288</v>
      </c>
      <c r="C214" s="2">
        <v>42</v>
      </c>
      <c r="D214" s="2"/>
      <c r="E214" s="2">
        <v>38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170804130289</v>
      </c>
      <c r="C215" s="2">
        <v>26</v>
      </c>
      <c r="D215" s="2"/>
      <c r="E215" s="2">
        <v>34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170804130291</v>
      </c>
      <c r="C216" s="2">
        <v>45</v>
      </c>
      <c r="D216" s="2"/>
      <c r="E216" s="2">
        <v>47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170804130292</v>
      </c>
      <c r="C217" s="2">
        <v>36</v>
      </c>
      <c r="D217" s="2"/>
      <c r="E217" s="2">
        <v>46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170804130293</v>
      </c>
      <c r="C218" s="2">
        <v>34</v>
      </c>
      <c r="D218" s="2"/>
      <c r="E218" s="2">
        <v>38</v>
      </c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>
        <v>170804130294</v>
      </c>
      <c r="C219" s="2">
        <v>31</v>
      </c>
      <c r="D219" s="2"/>
      <c r="E219" s="2">
        <v>44</v>
      </c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25">
      <c r="A220" s="2"/>
      <c r="B220" s="4">
        <v>170804130295</v>
      </c>
      <c r="C220" s="2">
        <v>38</v>
      </c>
      <c r="D220" s="2"/>
      <c r="E220" s="2">
        <v>44</v>
      </c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25">
      <c r="B221" s="4">
        <v>170804130296</v>
      </c>
      <c r="C221">
        <v>35</v>
      </c>
      <c r="E221">
        <v>42</v>
      </c>
    </row>
    <row r="222" spans="1:25" x14ac:dyDescent="0.25">
      <c r="B222" s="4">
        <v>170804130297</v>
      </c>
      <c r="C222">
        <v>39</v>
      </c>
      <c r="E222">
        <v>45</v>
      </c>
    </row>
    <row r="223" spans="1:25" x14ac:dyDescent="0.25">
      <c r="B223" s="4">
        <v>170804130298</v>
      </c>
      <c r="C223">
        <v>32</v>
      </c>
      <c r="E223">
        <v>33</v>
      </c>
    </row>
    <row r="224" spans="1:25" x14ac:dyDescent="0.25">
      <c r="B224" s="4">
        <v>170804130299</v>
      </c>
      <c r="C224">
        <v>34</v>
      </c>
      <c r="E224">
        <v>33</v>
      </c>
    </row>
    <row r="225" spans="2:5" x14ac:dyDescent="0.25">
      <c r="B225" s="4">
        <v>170804130300</v>
      </c>
      <c r="C225">
        <v>37</v>
      </c>
      <c r="E225">
        <v>36</v>
      </c>
    </row>
    <row r="226" spans="2:5" x14ac:dyDescent="0.25">
      <c r="B226" s="4">
        <v>170804130302</v>
      </c>
      <c r="C226">
        <v>44</v>
      </c>
      <c r="E226">
        <v>42</v>
      </c>
    </row>
    <row r="227" spans="2:5" x14ac:dyDescent="0.25">
      <c r="B227" s="4">
        <v>170804130303</v>
      </c>
      <c r="C227">
        <v>40</v>
      </c>
      <c r="E227">
        <v>42</v>
      </c>
    </row>
    <row r="228" spans="2:5" x14ac:dyDescent="0.25">
      <c r="B228" s="4">
        <v>170804130304</v>
      </c>
      <c r="C228">
        <v>41</v>
      </c>
      <c r="E228">
        <v>42</v>
      </c>
    </row>
    <row r="229" spans="2:5" x14ac:dyDescent="0.25">
      <c r="B229" s="4">
        <v>170804130306</v>
      </c>
      <c r="C229">
        <v>40</v>
      </c>
      <c r="E229">
        <v>45</v>
      </c>
    </row>
    <row r="230" spans="2:5" x14ac:dyDescent="0.25">
      <c r="B230" s="4">
        <v>170804130307</v>
      </c>
      <c r="C230">
        <v>35</v>
      </c>
      <c r="E230">
        <v>46</v>
      </c>
    </row>
    <row r="231" spans="2:5" x14ac:dyDescent="0.25">
      <c r="B231" s="4">
        <v>170804130308</v>
      </c>
      <c r="C231">
        <v>37</v>
      </c>
      <c r="E231">
        <v>43</v>
      </c>
    </row>
    <row r="232" spans="2:5" x14ac:dyDescent="0.25">
      <c r="B232" s="4">
        <v>170804130309</v>
      </c>
      <c r="C232">
        <v>43</v>
      </c>
      <c r="E232">
        <v>39</v>
      </c>
    </row>
    <row r="233" spans="2:5" x14ac:dyDescent="0.25">
      <c r="B233" s="4">
        <v>170804130310</v>
      </c>
      <c r="C233">
        <v>39</v>
      </c>
      <c r="E233">
        <v>44</v>
      </c>
    </row>
    <row r="234" spans="2:5" x14ac:dyDescent="0.25">
      <c r="B234" s="4">
        <v>170804130311</v>
      </c>
      <c r="C234">
        <v>41</v>
      </c>
      <c r="E234">
        <v>43</v>
      </c>
    </row>
    <row r="235" spans="2:5" x14ac:dyDescent="0.25">
      <c r="B235" s="4">
        <v>170804130312</v>
      </c>
      <c r="C235">
        <v>34</v>
      </c>
      <c r="E235">
        <v>44</v>
      </c>
    </row>
    <row r="236" spans="2:5" x14ac:dyDescent="0.25">
      <c r="B236" s="4">
        <v>170804130314</v>
      </c>
      <c r="C236">
        <v>37</v>
      </c>
      <c r="E236">
        <v>47</v>
      </c>
    </row>
    <row r="237" spans="2:5" x14ac:dyDescent="0.25">
      <c r="B237" s="4">
        <v>170804130315</v>
      </c>
      <c r="C237">
        <v>37</v>
      </c>
      <c r="E237">
        <v>43</v>
      </c>
    </row>
    <row r="238" spans="2:5" x14ac:dyDescent="0.25">
      <c r="B238" s="4">
        <v>170804130317</v>
      </c>
      <c r="C238">
        <v>36</v>
      </c>
      <c r="E238">
        <v>44</v>
      </c>
    </row>
    <row r="239" spans="2:5" x14ac:dyDescent="0.25">
      <c r="B239" s="4">
        <v>170804130318</v>
      </c>
      <c r="C239">
        <v>42</v>
      </c>
      <c r="E239">
        <v>40</v>
      </c>
    </row>
    <row r="240" spans="2:5" x14ac:dyDescent="0.25">
      <c r="B240" s="4">
        <v>170804130319</v>
      </c>
      <c r="C240">
        <v>41</v>
      </c>
      <c r="E240">
        <v>41</v>
      </c>
    </row>
    <row r="241" spans="2:5" x14ac:dyDescent="0.25">
      <c r="B241" s="4">
        <v>170804130320</v>
      </c>
      <c r="C241">
        <v>38</v>
      </c>
      <c r="E241">
        <v>46</v>
      </c>
    </row>
    <row r="242" spans="2:5" x14ac:dyDescent="0.25">
      <c r="B242" s="4">
        <v>170804130322</v>
      </c>
      <c r="C242">
        <v>42</v>
      </c>
      <c r="E242">
        <v>40</v>
      </c>
    </row>
    <row r="243" spans="2:5" x14ac:dyDescent="0.25">
      <c r="B243" s="4">
        <v>170804130323</v>
      </c>
      <c r="C243">
        <v>35</v>
      </c>
      <c r="E243">
        <v>33</v>
      </c>
    </row>
    <row r="244" spans="2:5" x14ac:dyDescent="0.25">
      <c r="B244" s="4">
        <v>170804130324</v>
      </c>
      <c r="C244">
        <v>42</v>
      </c>
      <c r="E244">
        <v>44</v>
      </c>
    </row>
    <row r="245" spans="2:5" x14ac:dyDescent="0.25">
      <c r="B245" s="4">
        <v>170804130325</v>
      </c>
      <c r="C245">
        <v>26</v>
      </c>
      <c r="E245">
        <v>44</v>
      </c>
    </row>
    <row r="246" spans="2:5" x14ac:dyDescent="0.25">
      <c r="B246" s="4">
        <v>170804130326</v>
      </c>
      <c r="C246">
        <v>30</v>
      </c>
      <c r="E246">
        <v>45</v>
      </c>
    </row>
    <row r="247" spans="2:5" x14ac:dyDescent="0.25">
      <c r="B247" s="4">
        <v>170804130327</v>
      </c>
      <c r="C247">
        <v>35</v>
      </c>
      <c r="E247">
        <v>40</v>
      </c>
    </row>
    <row r="248" spans="2:5" x14ac:dyDescent="0.25">
      <c r="B248" s="4">
        <v>170804130328</v>
      </c>
      <c r="C248">
        <v>38</v>
      </c>
      <c r="E248">
        <v>43</v>
      </c>
    </row>
    <row r="249" spans="2:5" x14ac:dyDescent="0.25">
      <c r="B249" s="4">
        <v>170804130329</v>
      </c>
      <c r="C249">
        <v>36</v>
      </c>
      <c r="E249">
        <v>45</v>
      </c>
    </row>
    <row r="250" spans="2:5" x14ac:dyDescent="0.25">
      <c r="B250" s="4">
        <v>170804130330</v>
      </c>
      <c r="C250">
        <v>36</v>
      </c>
      <c r="E250">
        <v>44</v>
      </c>
    </row>
    <row r="251" spans="2:5" x14ac:dyDescent="0.25">
      <c r="B251" s="4">
        <v>170804130331</v>
      </c>
      <c r="C251">
        <v>39</v>
      </c>
      <c r="E251">
        <v>46</v>
      </c>
    </row>
    <row r="252" spans="2:5" x14ac:dyDescent="0.25">
      <c r="B252" s="4">
        <v>170804130332</v>
      </c>
      <c r="C252">
        <v>44</v>
      </c>
      <c r="E252">
        <v>38</v>
      </c>
    </row>
    <row r="253" spans="2:5" x14ac:dyDescent="0.25">
      <c r="B253" s="4">
        <v>170804130333</v>
      </c>
      <c r="C253">
        <v>38</v>
      </c>
      <c r="E253">
        <v>44</v>
      </c>
    </row>
    <row r="254" spans="2:5" x14ac:dyDescent="0.25">
      <c r="B254" s="4">
        <v>170804130334</v>
      </c>
      <c r="C254">
        <v>39</v>
      </c>
      <c r="E254">
        <v>47</v>
      </c>
    </row>
    <row r="255" spans="2:5" x14ac:dyDescent="0.25">
      <c r="B255" s="4">
        <v>170804130336</v>
      </c>
      <c r="C255">
        <v>35</v>
      </c>
      <c r="E255">
        <v>45</v>
      </c>
    </row>
    <row r="256" spans="2:5" x14ac:dyDescent="0.25">
      <c r="B256" s="4">
        <v>170804130337</v>
      </c>
      <c r="C256">
        <v>44</v>
      </c>
      <c r="E256">
        <v>36</v>
      </c>
    </row>
    <row r="257" spans="2:5" x14ac:dyDescent="0.25">
      <c r="B257" s="4">
        <v>170804130338</v>
      </c>
      <c r="C257">
        <v>38</v>
      </c>
      <c r="E257">
        <v>46</v>
      </c>
    </row>
    <row r="258" spans="2:5" x14ac:dyDescent="0.25">
      <c r="B258" s="4">
        <v>170804130339</v>
      </c>
      <c r="C258">
        <v>35</v>
      </c>
      <c r="E258">
        <v>46</v>
      </c>
    </row>
    <row r="259" spans="2:5" x14ac:dyDescent="0.25">
      <c r="B259" s="4">
        <v>170804130341</v>
      </c>
      <c r="C259">
        <v>38</v>
      </c>
      <c r="E259">
        <v>45</v>
      </c>
    </row>
    <row r="260" spans="2:5" x14ac:dyDescent="0.25">
      <c r="B260" s="4">
        <v>170804130342</v>
      </c>
      <c r="C260">
        <v>36</v>
      </c>
      <c r="E260">
        <v>45</v>
      </c>
    </row>
    <row r="261" spans="2:5" x14ac:dyDescent="0.25">
      <c r="B261" s="4">
        <v>170804130343</v>
      </c>
      <c r="C261">
        <v>37</v>
      </c>
      <c r="E261">
        <v>43</v>
      </c>
    </row>
    <row r="262" spans="2:5" x14ac:dyDescent="0.25">
      <c r="B262" s="4">
        <v>170804130344</v>
      </c>
      <c r="C262">
        <v>34</v>
      </c>
      <c r="E262">
        <v>42</v>
      </c>
    </row>
    <row r="263" spans="2:5" x14ac:dyDescent="0.25">
      <c r="B263" s="4">
        <v>170804130345</v>
      </c>
      <c r="C263">
        <v>32</v>
      </c>
      <c r="E263">
        <v>35</v>
      </c>
    </row>
    <row r="264" spans="2:5" x14ac:dyDescent="0.25">
      <c r="B264" s="4">
        <v>170804130346</v>
      </c>
      <c r="C264">
        <v>44</v>
      </c>
      <c r="E264">
        <v>40</v>
      </c>
    </row>
    <row r="265" spans="2:5" x14ac:dyDescent="0.25">
      <c r="B265" s="4">
        <v>170804130347</v>
      </c>
      <c r="C265">
        <v>34</v>
      </c>
      <c r="E265">
        <v>41</v>
      </c>
    </row>
    <row r="266" spans="2:5" x14ac:dyDescent="0.25">
      <c r="B266" s="4">
        <v>170804130348</v>
      </c>
      <c r="C266">
        <v>37</v>
      </c>
      <c r="E266">
        <v>43</v>
      </c>
    </row>
    <row r="267" spans="2:5" x14ac:dyDescent="0.25">
      <c r="B267" s="4">
        <v>170804130349</v>
      </c>
      <c r="C267">
        <v>36</v>
      </c>
      <c r="E267">
        <v>48</v>
      </c>
    </row>
    <row r="268" spans="2:5" x14ac:dyDescent="0.25">
      <c r="B268" s="4">
        <v>170804130350</v>
      </c>
      <c r="C268">
        <v>47</v>
      </c>
      <c r="E268">
        <v>43</v>
      </c>
    </row>
    <row r="269" spans="2:5" x14ac:dyDescent="0.25">
      <c r="B269" s="4">
        <v>170804130351</v>
      </c>
      <c r="C269">
        <v>40</v>
      </c>
      <c r="E269">
        <v>46</v>
      </c>
    </row>
    <row r="270" spans="2:5" x14ac:dyDescent="0.25">
      <c r="B270" s="4">
        <v>170804130353</v>
      </c>
      <c r="C270">
        <v>32</v>
      </c>
      <c r="E270">
        <v>45</v>
      </c>
    </row>
    <row r="271" spans="2:5" x14ac:dyDescent="0.25">
      <c r="B271" s="4">
        <v>170804130354</v>
      </c>
      <c r="C271">
        <v>30</v>
      </c>
      <c r="E271">
        <v>45</v>
      </c>
    </row>
    <row r="272" spans="2:5" x14ac:dyDescent="0.25">
      <c r="B272" s="4">
        <v>170804130356</v>
      </c>
      <c r="C272">
        <v>37</v>
      </c>
      <c r="E272">
        <v>43</v>
      </c>
    </row>
    <row r="273" spans="2:5" x14ac:dyDescent="0.25">
      <c r="B273" s="4">
        <v>170804130357</v>
      </c>
      <c r="C273">
        <v>36</v>
      </c>
      <c r="E273">
        <v>42</v>
      </c>
    </row>
    <row r="274" spans="2:5" x14ac:dyDescent="0.25">
      <c r="B274" s="4">
        <v>170804130358</v>
      </c>
      <c r="C274">
        <v>32</v>
      </c>
      <c r="E274">
        <v>45</v>
      </c>
    </row>
    <row r="275" spans="2:5" x14ac:dyDescent="0.25">
      <c r="B275" s="4">
        <v>170804130359</v>
      </c>
      <c r="C275">
        <v>35</v>
      </c>
      <c r="E275">
        <v>45</v>
      </c>
    </row>
    <row r="276" spans="2:5" x14ac:dyDescent="0.25">
      <c r="B276" s="4">
        <v>170804130360</v>
      </c>
      <c r="C276">
        <v>38</v>
      </c>
      <c r="E276">
        <v>45</v>
      </c>
    </row>
    <row r="277" spans="2:5" x14ac:dyDescent="0.25">
      <c r="B277" s="4">
        <v>170804130361</v>
      </c>
      <c r="C277">
        <v>38</v>
      </c>
      <c r="E277">
        <v>42</v>
      </c>
    </row>
    <row r="278" spans="2:5" x14ac:dyDescent="0.25">
      <c r="B278" s="4">
        <v>170804130362</v>
      </c>
      <c r="C278">
        <v>37</v>
      </c>
      <c r="E278">
        <v>46</v>
      </c>
    </row>
    <row r="279" spans="2:5" x14ac:dyDescent="0.25">
      <c r="B279" s="4">
        <v>170804130363</v>
      </c>
      <c r="C279">
        <v>37</v>
      </c>
      <c r="E279">
        <v>44</v>
      </c>
    </row>
    <row r="280" spans="2:5" x14ac:dyDescent="0.25">
      <c r="B280" s="4">
        <v>170804130364</v>
      </c>
      <c r="C280">
        <v>38</v>
      </c>
      <c r="E280">
        <v>45</v>
      </c>
    </row>
    <row r="281" spans="2:5" x14ac:dyDescent="0.25">
      <c r="B281" s="4">
        <v>170804130365</v>
      </c>
      <c r="C281">
        <v>33</v>
      </c>
      <c r="E281">
        <v>47</v>
      </c>
    </row>
  </sheetData>
  <mergeCells count="18">
    <mergeCell ref="R3:Z7"/>
    <mergeCell ref="A4:E4"/>
    <mergeCell ref="A5:E5"/>
    <mergeCell ref="G15:J15"/>
    <mergeCell ref="A1:E1"/>
    <mergeCell ref="G1:P1"/>
    <mergeCell ref="A2:E2"/>
    <mergeCell ref="A3:E3"/>
    <mergeCell ref="G10:J10"/>
    <mergeCell ref="G11:J11"/>
    <mergeCell ref="G12:J12"/>
    <mergeCell ref="G13:J13"/>
    <mergeCell ref="G14:J14"/>
    <mergeCell ref="G16:J16"/>
    <mergeCell ref="G17:J17"/>
    <mergeCell ref="G19:I19"/>
    <mergeCell ref="H20:I20"/>
    <mergeCell ref="H21:I2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D1918-7969-4B07-BC77-01A1A28B8D38}">
  <dimension ref="A1:Z323"/>
  <sheetViews>
    <sheetView zoomScale="60" zoomScaleNormal="60" workbookViewId="0">
      <selection activeCell="F12" activeCellId="1" sqref="D12 F12"/>
    </sheetView>
  </sheetViews>
  <sheetFormatPr defaultRowHeight="15" x14ac:dyDescent="0.25"/>
  <cols>
    <col min="2" max="2" width="17.7109375" customWidth="1"/>
    <col min="6" max="6" width="13.7109375" customWidth="1"/>
    <col min="7" max="7" width="43.42578125" customWidth="1"/>
    <col min="258" max="258" width="17.7109375" customWidth="1"/>
    <col min="262" max="262" width="13.7109375" customWidth="1"/>
    <col min="263" max="263" width="43.42578125" customWidth="1"/>
    <col min="514" max="514" width="17.7109375" customWidth="1"/>
    <col min="518" max="518" width="13.7109375" customWidth="1"/>
    <col min="519" max="519" width="43.42578125" customWidth="1"/>
    <col min="770" max="770" width="17.7109375" customWidth="1"/>
    <col min="774" max="774" width="13.7109375" customWidth="1"/>
    <col min="775" max="775" width="43.42578125" customWidth="1"/>
    <col min="1026" max="1026" width="17.7109375" customWidth="1"/>
    <col min="1030" max="1030" width="13.7109375" customWidth="1"/>
    <col min="1031" max="1031" width="43.42578125" customWidth="1"/>
    <col min="1282" max="1282" width="17.7109375" customWidth="1"/>
    <col min="1286" max="1286" width="13.7109375" customWidth="1"/>
    <col min="1287" max="1287" width="43.42578125" customWidth="1"/>
    <col min="1538" max="1538" width="17.7109375" customWidth="1"/>
    <col min="1542" max="1542" width="13.7109375" customWidth="1"/>
    <col min="1543" max="1543" width="43.42578125" customWidth="1"/>
    <col min="1794" max="1794" width="17.7109375" customWidth="1"/>
    <col min="1798" max="1798" width="13.7109375" customWidth="1"/>
    <col min="1799" max="1799" width="43.42578125" customWidth="1"/>
    <col min="2050" max="2050" width="17.7109375" customWidth="1"/>
    <col min="2054" max="2054" width="13.7109375" customWidth="1"/>
    <col min="2055" max="2055" width="43.42578125" customWidth="1"/>
    <col min="2306" max="2306" width="17.7109375" customWidth="1"/>
    <col min="2310" max="2310" width="13.7109375" customWidth="1"/>
    <col min="2311" max="2311" width="43.42578125" customWidth="1"/>
    <col min="2562" max="2562" width="17.7109375" customWidth="1"/>
    <col min="2566" max="2566" width="13.7109375" customWidth="1"/>
    <col min="2567" max="2567" width="43.42578125" customWidth="1"/>
    <col min="2818" max="2818" width="17.7109375" customWidth="1"/>
    <col min="2822" max="2822" width="13.7109375" customWidth="1"/>
    <col min="2823" max="2823" width="43.42578125" customWidth="1"/>
    <col min="3074" max="3074" width="17.7109375" customWidth="1"/>
    <col min="3078" max="3078" width="13.7109375" customWidth="1"/>
    <col min="3079" max="3079" width="43.42578125" customWidth="1"/>
    <col min="3330" max="3330" width="17.7109375" customWidth="1"/>
    <col min="3334" max="3334" width="13.7109375" customWidth="1"/>
    <col min="3335" max="3335" width="43.42578125" customWidth="1"/>
    <col min="3586" max="3586" width="17.7109375" customWidth="1"/>
    <col min="3590" max="3590" width="13.7109375" customWidth="1"/>
    <col min="3591" max="3591" width="43.42578125" customWidth="1"/>
    <col min="3842" max="3842" width="17.7109375" customWidth="1"/>
    <col min="3846" max="3846" width="13.7109375" customWidth="1"/>
    <col min="3847" max="3847" width="43.42578125" customWidth="1"/>
    <col min="4098" max="4098" width="17.7109375" customWidth="1"/>
    <col min="4102" max="4102" width="13.7109375" customWidth="1"/>
    <col min="4103" max="4103" width="43.42578125" customWidth="1"/>
    <col min="4354" max="4354" width="17.7109375" customWidth="1"/>
    <col min="4358" max="4358" width="13.7109375" customWidth="1"/>
    <col min="4359" max="4359" width="43.42578125" customWidth="1"/>
    <col min="4610" max="4610" width="17.7109375" customWidth="1"/>
    <col min="4614" max="4614" width="13.7109375" customWidth="1"/>
    <col min="4615" max="4615" width="43.42578125" customWidth="1"/>
    <col min="4866" max="4866" width="17.7109375" customWidth="1"/>
    <col min="4870" max="4870" width="13.7109375" customWidth="1"/>
    <col min="4871" max="4871" width="43.42578125" customWidth="1"/>
    <col min="5122" max="5122" width="17.7109375" customWidth="1"/>
    <col min="5126" max="5126" width="13.7109375" customWidth="1"/>
    <col min="5127" max="5127" width="43.42578125" customWidth="1"/>
    <col min="5378" max="5378" width="17.7109375" customWidth="1"/>
    <col min="5382" max="5382" width="13.7109375" customWidth="1"/>
    <col min="5383" max="5383" width="43.42578125" customWidth="1"/>
    <col min="5634" max="5634" width="17.7109375" customWidth="1"/>
    <col min="5638" max="5638" width="13.7109375" customWidth="1"/>
    <col min="5639" max="5639" width="43.42578125" customWidth="1"/>
    <col min="5890" max="5890" width="17.7109375" customWidth="1"/>
    <col min="5894" max="5894" width="13.7109375" customWidth="1"/>
    <col min="5895" max="5895" width="43.42578125" customWidth="1"/>
    <col min="6146" max="6146" width="17.7109375" customWidth="1"/>
    <col min="6150" max="6150" width="13.7109375" customWidth="1"/>
    <col min="6151" max="6151" width="43.42578125" customWidth="1"/>
    <col min="6402" max="6402" width="17.7109375" customWidth="1"/>
    <col min="6406" max="6406" width="13.7109375" customWidth="1"/>
    <col min="6407" max="6407" width="43.42578125" customWidth="1"/>
    <col min="6658" max="6658" width="17.7109375" customWidth="1"/>
    <col min="6662" max="6662" width="13.7109375" customWidth="1"/>
    <col min="6663" max="6663" width="43.42578125" customWidth="1"/>
    <col min="6914" max="6914" width="17.7109375" customWidth="1"/>
    <col min="6918" max="6918" width="13.7109375" customWidth="1"/>
    <col min="6919" max="6919" width="43.42578125" customWidth="1"/>
    <col min="7170" max="7170" width="17.7109375" customWidth="1"/>
    <col min="7174" max="7174" width="13.7109375" customWidth="1"/>
    <col min="7175" max="7175" width="43.42578125" customWidth="1"/>
    <col min="7426" max="7426" width="17.7109375" customWidth="1"/>
    <col min="7430" max="7430" width="13.7109375" customWidth="1"/>
    <col min="7431" max="7431" width="43.42578125" customWidth="1"/>
    <col min="7682" max="7682" width="17.7109375" customWidth="1"/>
    <col min="7686" max="7686" width="13.7109375" customWidth="1"/>
    <col min="7687" max="7687" width="43.42578125" customWidth="1"/>
    <col min="7938" max="7938" width="17.7109375" customWidth="1"/>
    <col min="7942" max="7942" width="13.7109375" customWidth="1"/>
    <col min="7943" max="7943" width="43.42578125" customWidth="1"/>
    <col min="8194" max="8194" width="17.7109375" customWidth="1"/>
    <col min="8198" max="8198" width="13.7109375" customWidth="1"/>
    <col min="8199" max="8199" width="43.42578125" customWidth="1"/>
    <col min="8450" max="8450" width="17.7109375" customWidth="1"/>
    <col min="8454" max="8454" width="13.7109375" customWidth="1"/>
    <col min="8455" max="8455" width="43.42578125" customWidth="1"/>
    <col min="8706" max="8706" width="17.7109375" customWidth="1"/>
    <col min="8710" max="8710" width="13.7109375" customWidth="1"/>
    <col min="8711" max="8711" width="43.42578125" customWidth="1"/>
    <col min="8962" max="8962" width="17.7109375" customWidth="1"/>
    <col min="8966" max="8966" width="13.7109375" customWidth="1"/>
    <col min="8967" max="8967" width="43.42578125" customWidth="1"/>
    <col min="9218" max="9218" width="17.7109375" customWidth="1"/>
    <col min="9222" max="9222" width="13.7109375" customWidth="1"/>
    <col min="9223" max="9223" width="43.42578125" customWidth="1"/>
    <col min="9474" max="9474" width="17.7109375" customWidth="1"/>
    <col min="9478" max="9478" width="13.7109375" customWidth="1"/>
    <col min="9479" max="9479" width="43.42578125" customWidth="1"/>
    <col min="9730" max="9730" width="17.7109375" customWidth="1"/>
    <col min="9734" max="9734" width="13.7109375" customWidth="1"/>
    <col min="9735" max="9735" width="43.42578125" customWidth="1"/>
    <col min="9986" max="9986" width="17.7109375" customWidth="1"/>
    <col min="9990" max="9990" width="13.7109375" customWidth="1"/>
    <col min="9991" max="9991" width="43.42578125" customWidth="1"/>
    <col min="10242" max="10242" width="17.7109375" customWidth="1"/>
    <col min="10246" max="10246" width="13.7109375" customWidth="1"/>
    <col min="10247" max="10247" width="43.42578125" customWidth="1"/>
    <col min="10498" max="10498" width="17.7109375" customWidth="1"/>
    <col min="10502" max="10502" width="13.7109375" customWidth="1"/>
    <col min="10503" max="10503" width="43.42578125" customWidth="1"/>
    <col min="10754" max="10754" width="17.7109375" customWidth="1"/>
    <col min="10758" max="10758" width="13.7109375" customWidth="1"/>
    <col min="10759" max="10759" width="43.42578125" customWidth="1"/>
    <col min="11010" max="11010" width="17.7109375" customWidth="1"/>
    <col min="11014" max="11014" width="13.7109375" customWidth="1"/>
    <col min="11015" max="11015" width="43.42578125" customWidth="1"/>
    <col min="11266" max="11266" width="17.7109375" customWidth="1"/>
    <col min="11270" max="11270" width="13.7109375" customWidth="1"/>
    <col min="11271" max="11271" width="43.42578125" customWidth="1"/>
    <col min="11522" max="11522" width="17.7109375" customWidth="1"/>
    <col min="11526" max="11526" width="13.7109375" customWidth="1"/>
    <col min="11527" max="11527" width="43.42578125" customWidth="1"/>
    <col min="11778" max="11778" width="17.7109375" customWidth="1"/>
    <col min="11782" max="11782" width="13.7109375" customWidth="1"/>
    <col min="11783" max="11783" width="43.42578125" customWidth="1"/>
    <col min="12034" max="12034" width="17.7109375" customWidth="1"/>
    <col min="12038" max="12038" width="13.7109375" customWidth="1"/>
    <col min="12039" max="12039" width="43.42578125" customWidth="1"/>
    <col min="12290" max="12290" width="17.7109375" customWidth="1"/>
    <col min="12294" max="12294" width="13.7109375" customWidth="1"/>
    <col min="12295" max="12295" width="43.42578125" customWidth="1"/>
    <col min="12546" max="12546" width="17.7109375" customWidth="1"/>
    <col min="12550" max="12550" width="13.7109375" customWidth="1"/>
    <col min="12551" max="12551" width="43.42578125" customWidth="1"/>
    <col min="12802" max="12802" width="17.7109375" customWidth="1"/>
    <col min="12806" max="12806" width="13.7109375" customWidth="1"/>
    <col min="12807" max="12807" width="43.42578125" customWidth="1"/>
    <col min="13058" max="13058" width="17.7109375" customWidth="1"/>
    <col min="13062" max="13062" width="13.7109375" customWidth="1"/>
    <col min="13063" max="13063" width="43.42578125" customWidth="1"/>
    <col min="13314" max="13314" width="17.7109375" customWidth="1"/>
    <col min="13318" max="13318" width="13.7109375" customWidth="1"/>
    <col min="13319" max="13319" width="43.42578125" customWidth="1"/>
    <col min="13570" max="13570" width="17.7109375" customWidth="1"/>
    <col min="13574" max="13574" width="13.7109375" customWidth="1"/>
    <col min="13575" max="13575" width="43.42578125" customWidth="1"/>
    <col min="13826" max="13826" width="17.7109375" customWidth="1"/>
    <col min="13830" max="13830" width="13.7109375" customWidth="1"/>
    <col min="13831" max="13831" width="43.42578125" customWidth="1"/>
    <col min="14082" max="14082" width="17.7109375" customWidth="1"/>
    <col min="14086" max="14086" width="13.7109375" customWidth="1"/>
    <col min="14087" max="14087" width="43.42578125" customWidth="1"/>
    <col min="14338" max="14338" width="17.7109375" customWidth="1"/>
    <col min="14342" max="14342" width="13.7109375" customWidth="1"/>
    <col min="14343" max="14343" width="43.42578125" customWidth="1"/>
    <col min="14594" max="14594" width="17.7109375" customWidth="1"/>
    <col min="14598" max="14598" width="13.7109375" customWidth="1"/>
    <col min="14599" max="14599" width="43.42578125" customWidth="1"/>
    <col min="14850" max="14850" width="17.7109375" customWidth="1"/>
    <col min="14854" max="14854" width="13.7109375" customWidth="1"/>
    <col min="14855" max="14855" width="43.42578125" customWidth="1"/>
    <col min="15106" max="15106" width="17.7109375" customWidth="1"/>
    <col min="15110" max="15110" width="13.7109375" customWidth="1"/>
    <col min="15111" max="15111" width="43.42578125" customWidth="1"/>
    <col min="15362" max="15362" width="17.7109375" customWidth="1"/>
    <col min="15366" max="15366" width="13.7109375" customWidth="1"/>
    <col min="15367" max="15367" width="43.42578125" customWidth="1"/>
    <col min="15618" max="15618" width="17.7109375" customWidth="1"/>
    <col min="15622" max="15622" width="13.7109375" customWidth="1"/>
    <col min="15623" max="15623" width="43.42578125" customWidth="1"/>
    <col min="15874" max="15874" width="17.7109375" customWidth="1"/>
    <col min="15878" max="15878" width="13.7109375" customWidth="1"/>
    <col min="15879" max="15879" width="43.42578125" customWidth="1"/>
    <col min="16130" max="16130" width="17.7109375" customWidth="1"/>
    <col min="16134" max="16134" width="13.7109375" customWidth="1"/>
    <col min="16135" max="16135" width="43.42578125" customWidth="1"/>
  </cols>
  <sheetData>
    <row r="1" spans="1:26" x14ac:dyDescent="0.25">
      <c r="A1" s="166" t="s">
        <v>52</v>
      </c>
      <c r="B1" s="167"/>
      <c r="C1" s="167"/>
      <c r="D1" s="167"/>
      <c r="E1" s="167"/>
      <c r="F1" s="168"/>
      <c r="G1" s="211"/>
      <c r="H1" s="179"/>
      <c r="I1" s="179"/>
      <c r="J1" s="179"/>
      <c r="K1" s="179"/>
      <c r="L1" s="179"/>
      <c r="M1" s="179"/>
      <c r="N1" s="179"/>
      <c r="O1" s="179"/>
      <c r="P1" s="179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5">
      <c r="A2" s="166" t="s">
        <v>51</v>
      </c>
      <c r="B2" s="167"/>
      <c r="C2" s="167"/>
      <c r="D2" s="167"/>
      <c r="E2" s="167"/>
      <c r="F2" s="168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15" customHeight="1" x14ac:dyDescent="0.25">
      <c r="A3" s="166" t="s">
        <v>89</v>
      </c>
      <c r="B3" s="167"/>
      <c r="C3" s="167"/>
      <c r="D3" s="167"/>
      <c r="E3" s="167"/>
      <c r="F3" s="168"/>
      <c r="G3" s="26" t="s">
        <v>48</v>
      </c>
      <c r="H3" s="17"/>
      <c r="I3" s="44" t="s">
        <v>47</v>
      </c>
      <c r="J3" s="1"/>
      <c r="K3" s="1"/>
      <c r="L3" s="1"/>
      <c r="M3" s="43" t="s">
        <v>46</v>
      </c>
      <c r="N3" s="43" t="s">
        <v>45</v>
      </c>
      <c r="O3" s="71"/>
      <c r="P3" s="1"/>
      <c r="Q3" s="43" t="s">
        <v>44</v>
      </c>
      <c r="R3" s="197" t="s">
        <v>43</v>
      </c>
      <c r="S3" s="198"/>
      <c r="T3" s="198"/>
      <c r="U3" s="198"/>
      <c r="V3" s="198"/>
      <c r="W3" s="198"/>
      <c r="X3" s="198"/>
      <c r="Y3" s="198"/>
      <c r="Z3" s="199"/>
    </row>
    <row r="4" spans="1:26" ht="21" x14ac:dyDescent="0.25">
      <c r="A4" s="166" t="s">
        <v>90</v>
      </c>
      <c r="B4" s="167"/>
      <c r="C4" s="167"/>
      <c r="D4" s="167"/>
      <c r="E4" s="167"/>
      <c r="F4" s="168"/>
      <c r="G4" s="26" t="s">
        <v>41</v>
      </c>
      <c r="H4" s="17"/>
      <c r="I4" s="15"/>
      <c r="J4" s="1"/>
      <c r="K4" s="1"/>
      <c r="L4" s="1"/>
      <c r="M4" s="42" t="s">
        <v>40</v>
      </c>
      <c r="N4" s="42">
        <v>3</v>
      </c>
      <c r="O4" s="1"/>
      <c r="P4" s="1"/>
      <c r="Q4" s="41">
        <v>3</v>
      </c>
      <c r="R4" s="200"/>
      <c r="S4" s="201"/>
      <c r="T4" s="201"/>
      <c r="U4" s="201"/>
      <c r="V4" s="201"/>
      <c r="W4" s="201"/>
      <c r="X4" s="201"/>
      <c r="Y4" s="201"/>
      <c r="Z4" s="202"/>
    </row>
    <row r="5" spans="1:26" ht="21" x14ac:dyDescent="0.25">
      <c r="A5" s="166" t="s">
        <v>91</v>
      </c>
      <c r="B5" s="167"/>
      <c r="C5" s="167"/>
      <c r="D5" s="167"/>
      <c r="E5" s="167"/>
      <c r="F5" s="168"/>
      <c r="G5" s="26" t="s">
        <v>38</v>
      </c>
      <c r="H5" s="3">
        <f>D12</f>
        <v>98.53479853479854</v>
      </c>
      <c r="I5" s="15"/>
      <c r="J5" s="1"/>
      <c r="K5" s="1"/>
      <c r="L5" s="1"/>
      <c r="M5" s="39" t="s">
        <v>37</v>
      </c>
      <c r="N5" s="39">
        <v>2</v>
      </c>
      <c r="O5" s="1"/>
      <c r="P5" s="1"/>
      <c r="Q5" s="38">
        <v>2</v>
      </c>
      <c r="R5" s="200"/>
      <c r="S5" s="201"/>
      <c r="T5" s="201"/>
      <c r="U5" s="201"/>
      <c r="V5" s="201"/>
      <c r="W5" s="201"/>
      <c r="X5" s="201"/>
      <c r="Y5" s="201"/>
      <c r="Z5" s="202"/>
    </row>
    <row r="6" spans="1:26" ht="21" x14ac:dyDescent="0.25">
      <c r="A6" s="2"/>
      <c r="B6" s="25" t="s">
        <v>36</v>
      </c>
      <c r="C6" s="37" t="s">
        <v>35</v>
      </c>
      <c r="D6" s="37" t="s">
        <v>33</v>
      </c>
      <c r="E6" s="60" t="s">
        <v>34</v>
      </c>
      <c r="F6" s="37" t="s">
        <v>33</v>
      </c>
      <c r="G6" s="26" t="s">
        <v>32</v>
      </c>
      <c r="H6" s="3">
        <f>F12</f>
        <v>75.45787545787546</v>
      </c>
      <c r="I6" s="15"/>
      <c r="J6" s="1"/>
      <c r="K6" s="1"/>
      <c r="L6" s="1"/>
      <c r="M6" s="35" t="s">
        <v>31</v>
      </c>
      <c r="N6" s="35">
        <v>1</v>
      </c>
      <c r="O6" s="1"/>
      <c r="P6" s="1"/>
      <c r="Q6" s="34">
        <v>1</v>
      </c>
      <c r="R6" s="200"/>
      <c r="S6" s="201"/>
      <c r="T6" s="201"/>
      <c r="U6" s="201"/>
      <c r="V6" s="201"/>
      <c r="W6" s="201"/>
      <c r="X6" s="201"/>
      <c r="Y6" s="201"/>
      <c r="Z6" s="202"/>
    </row>
    <row r="7" spans="1:26" ht="21" x14ac:dyDescent="0.25">
      <c r="A7" s="2"/>
      <c r="B7" s="25" t="s">
        <v>30</v>
      </c>
      <c r="C7" s="23" t="s">
        <v>29</v>
      </c>
      <c r="D7" s="23"/>
      <c r="E7" s="61" t="s">
        <v>29</v>
      </c>
      <c r="F7" s="23"/>
      <c r="G7" s="27" t="s">
        <v>28</v>
      </c>
      <c r="H7" s="33">
        <f>AVERAGE(H5:H6)</f>
        <v>86.996336996336993</v>
      </c>
      <c r="I7" s="32">
        <v>0.6</v>
      </c>
      <c r="J7" s="1"/>
      <c r="K7" s="1"/>
      <c r="L7" s="1"/>
      <c r="M7" s="31" t="s">
        <v>27</v>
      </c>
      <c r="N7" s="31">
        <v>0</v>
      </c>
      <c r="O7" s="1"/>
      <c r="P7" s="1"/>
      <c r="Q7" s="30"/>
      <c r="R7" s="203"/>
      <c r="S7" s="204"/>
      <c r="T7" s="204"/>
      <c r="U7" s="204"/>
      <c r="V7" s="204"/>
      <c r="W7" s="204"/>
      <c r="X7" s="204"/>
      <c r="Y7" s="204"/>
      <c r="Z7" s="205"/>
    </row>
    <row r="8" spans="1:26" x14ac:dyDescent="0.25">
      <c r="A8" s="2"/>
      <c r="B8" s="25" t="s">
        <v>26</v>
      </c>
      <c r="C8" s="23" t="s">
        <v>25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5.75" x14ac:dyDescent="0.25">
      <c r="A9" s="2"/>
      <c r="B9" s="25" t="s">
        <v>21</v>
      </c>
      <c r="C9" s="23" t="s">
        <v>65</v>
      </c>
      <c r="D9" s="23"/>
      <c r="E9" s="23" t="s">
        <v>65</v>
      </c>
      <c r="F9" s="23"/>
      <c r="G9" s="195"/>
      <c r="H9" s="195"/>
      <c r="I9" s="195"/>
      <c r="J9" s="195"/>
      <c r="K9" s="57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6" ht="15.75" x14ac:dyDescent="0.25">
      <c r="A10" s="2"/>
      <c r="B10" s="25" t="s">
        <v>19</v>
      </c>
      <c r="C10" s="23">
        <v>50</v>
      </c>
      <c r="D10" s="23">
        <f>(0.6*50)</f>
        <v>30</v>
      </c>
      <c r="E10" s="24">
        <v>50</v>
      </c>
      <c r="F10" s="23">
        <f>(0.7*50)</f>
        <v>35</v>
      </c>
      <c r="G10" s="196" t="s">
        <v>5</v>
      </c>
      <c r="H10" s="196"/>
      <c r="I10" s="196"/>
      <c r="J10" s="196"/>
      <c r="K10" s="64">
        <v>3</v>
      </c>
      <c r="L10" s="17">
        <v>3</v>
      </c>
      <c r="M10" s="17">
        <v>3</v>
      </c>
      <c r="N10" s="17">
        <v>1</v>
      </c>
      <c r="O10" s="17">
        <v>2</v>
      </c>
      <c r="P10" s="17">
        <v>1</v>
      </c>
      <c r="Q10" s="17">
        <v>2</v>
      </c>
      <c r="R10" s="17">
        <v>1</v>
      </c>
      <c r="S10" s="17">
        <v>1</v>
      </c>
      <c r="T10" s="17">
        <v>3</v>
      </c>
      <c r="U10" s="17">
        <v>3</v>
      </c>
      <c r="V10" s="17">
        <v>1</v>
      </c>
      <c r="W10" s="17">
        <v>3</v>
      </c>
      <c r="X10" s="15"/>
      <c r="Y10" s="15"/>
    </row>
    <row r="11" spans="1:26" ht="15.75" x14ac:dyDescent="0.25">
      <c r="A11" s="2"/>
      <c r="B11" s="4">
        <v>170804130001</v>
      </c>
      <c r="C11" s="3">
        <v>43.333333333333336</v>
      </c>
      <c r="D11" s="3">
        <f>COUNTIF(C11:C283,"&gt;="&amp;D10)</f>
        <v>269</v>
      </c>
      <c r="E11" s="3">
        <v>39.090909090909093</v>
      </c>
      <c r="F11" s="3">
        <f>COUNTIF(E11:E281,"&gt;="&amp;F10)</f>
        <v>206</v>
      </c>
      <c r="G11" s="196" t="s">
        <v>4</v>
      </c>
      <c r="H11" s="196"/>
      <c r="I11" s="196"/>
      <c r="J11" s="196"/>
      <c r="K11" s="65">
        <v>3</v>
      </c>
      <c r="L11" s="18">
        <v>2</v>
      </c>
      <c r="M11" s="17">
        <v>2</v>
      </c>
      <c r="N11" s="17">
        <v>1</v>
      </c>
      <c r="O11" s="17">
        <v>3</v>
      </c>
      <c r="P11" s="17">
        <v>2</v>
      </c>
      <c r="Q11" s="17">
        <v>2</v>
      </c>
      <c r="R11" s="17">
        <v>1</v>
      </c>
      <c r="S11" s="17">
        <v>3</v>
      </c>
      <c r="T11" s="17">
        <v>2</v>
      </c>
      <c r="U11" s="17">
        <v>3</v>
      </c>
      <c r="V11" s="17">
        <v>2</v>
      </c>
      <c r="W11" s="17">
        <v>2</v>
      </c>
      <c r="X11" s="15"/>
      <c r="Y11" s="15"/>
    </row>
    <row r="12" spans="1:26" ht="15.75" x14ac:dyDescent="0.25">
      <c r="A12" s="2"/>
      <c r="B12" s="4">
        <v>170804130004</v>
      </c>
      <c r="C12" s="3">
        <v>42.222222222222221</v>
      </c>
      <c r="D12" s="19">
        <f>(D11/273)*100</f>
        <v>98.53479853479854</v>
      </c>
      <c r="E12" s="3">
        <v>38.18181818181818</v>
      </c>
      <c r="F12" s="19">
        <f>(F11/273)*100</f>
        <v>75.45787545787546</v>
      </c>
      <c r="G12" s="196" t="s">
        <v>3</v>
      </c>
      <c r="H12" s="196"/>
      <c r="I12" s="196"/>
      <c r="J12" s="196"/>
      <c r="K12" s="65">
        <v>3</v>
      </c>
      <c r="L12" s="18">
        <v>3</v>
      </c>
      <c r="M12" s="17">
        <v>2</v>
      </c>
      <c r="N12" s="17">
        <v>3</v>
      </c>
      <c r="O12" s="17">
        <v>2</v>
      </c>
      <c r="P12" s="17">
        <v>2</v>
      </c>
      <c r="Q12" s="17">
        <v>2</v>
      </c>
      <c r="R12" s="17">
        <v>1</v>
      </c>
      <c r="S12" s="17">
        <v>2</v>
      </c>
      <c r="T12" s="17">
        <v>2</v>
      </c>
      <c r="U12" s="17">
        <v>1</v>
      </c>
      <c r="V12" s="17">
        <v>3</v>
      </c>
      <c r="W12" s="17">
        <v>3</v>
      </c>
      <c r="X12" s="15"/>
      <c r="Y12" s="15"/>
    </row>
    <row r="13" spans="1:26" ht="15.75" x14ac:dyDescent="0.25">
      <c r="A13" s="2"/>
      <c r="B13" s="4">
        <v>170804130005</v>
      </c>
      <c r="C13" s="3">
        <v>42.222222222222221</v>
      </c>
      <c r="D13" s="3"/>
      <c r="E13" s="3">
        <v>38.18181818181818</v>
      </c>
      <c r="F13" s="3"/>
      <c r="G13" s="185" t="s">
        <v>2</v>
      </c>
      <c r="H13" s="185"/>
      <c r="I13" s="185"/>
      <c r="J13" s="186"/>
      <c r="K13" s="76">
        <f t="shared" ref="K13:W13" si="0">AVERAGE(K10:K12)</f>
        <v>3</v>
      </c>
      <c r="L13" s="76">
        <f t="shared" si="0"/>
        <v>2.6666666666666665</v>
      </c>
      <c r="M13" s="76">
        <f t="shared" si="0"/>
        <v>2.3333333333333335</v>
      </c>
      <c r="N13" s="76">
        <f t="shared" si="0"/>
        <v>1.6666666666666667</v>
      </c>
      <c r="O13" s="76">
        <f t="shared" si="0"/>
        <v>2.3333333333333335</v>
      </c>
      <c r="P13" s="76">
        <f t="shared" si="0"/>
        <v>1.6666666666666667</v>
      </c>
      <c r="Q13" s="76">
        <f t="shared" si="0"/>
        <v>2</v>
      </c>
      <c r="R13" s="76">
        <f t="shared" si="0"/>
        <v>1</v>
      </c>
      <c r="S13" s="76">
        <f t="shared" si="0"/>
        <v>2</v>
      </c>
      <c r="T13" s="76">
        <f t="shared" si="0"/>
        <v>2.3333333333333335</v>
      </c>
      <c r="U13" s="76">
        <f t="shared" si="0"/>
        <v>2.3333333333333335</v>
      </c>
      <c r="V13" s="76">
        <f t="shared" si="0"/>
        <v>2</v>
      </c>
      <c r="W13" s="76">
        <f t="shared" si="0"/>
        <v>2.6666666666666665</v>
      </c>
      <c r="X13" s="15"/>
      <c r="Y13" s="15"/>
    </row>
    <row r="14" spans="1:26" ht="15.75" x14ac:dyDescent="0.25">
      <c r="A14" s="7"/>
      <c r="B14" s="4">
        <v>170804130006</v>
      </c>
      <c r="C14" s="3">
        <v>36.666666666666664</v>
      </c>
      <c r="D14" s="3"/>
      <c r="E14" s="3">
        <v>32.727272727272727</v>
      </c>
      <c r="F14" s="8"/>
      <c r="G14" s="187" t="s">
        <v>1</v>
      </c>
      <c r="H14" s="188"/>
      <c r="I14" s="188"/>
      <c r="J14" s="189"/>
      <c r="K14" s="53">
        <f>(87*K12)/100</f>
        <v>2.61</v>
      </c>
      <c r="L14" s="53">
        <f t="shared" ref="L14:W14" si="1">(87*L12)/100</f>
        <v>2.61</v>
      </c>
      <c r="M14" s="53">
        <f t="shared" si="1"/>
        <v>1.74</v>
      </c>
      <c r="N14" s="53">
        <f t="shared" si="1"/>
        <v>2.61</v>
      </c>
      <c r="O14" s="53">
        <f t="shared" si="1"/>
        <v>1.74</v>
      </c>
      <c r="P14" s="53">
        <f t="shared" si="1"/>
        <v>1.74</v>
      </c>
      <c r="Q14" s="53">
        <f t="shared" si="1"/>
        <v>1.74</v>
      </c>
      <c r="R14" s="53">
        <f t="shared" si="1"/>
        <v>0.87</v>
      </c>
      <c r="S14" s="53">
        <f t="shared" si="1"/>
        <v>1.74</v>
      </c>
      <c r="T14" s="53">
        <f t="shared" si="1"/>
        <v>1.74</v>
      </c>
      <c r="U14" s="53">
        <f t="shared" si="1"/>
        <v>0.87</v>
      </c>
      <c r="V14" s="53">
        <f t="shared" si="1"/>
        <v>2.61</v>
      </c>
      <c r="W14" s="53">
        <f t="shared" si="1"/>
        <v>2.61</v>
      </c>
      <c r="X14" s="77"/>
      <c r="Y14" s="77"/>
    </row>
    <row r="15" spans="1:26" ht="15" customHeight="1" x14ac:dyDescent="0.25">
      <c r="A15" s="2"/>
      <c r="B15" s="4">
        <v>170804130009</v>
      </c>
      <c r="C15" s="3">
        <v>44.444444444444443</v>
      </c>
      <c r="D15" s="3"/>
      <c r="E15" s="8">
        <v>45.454545454545453</v>
      </c>
      <c r="F15" s="3"/>
      <c r="G15" s="191"/>
      <c r="H15" s="191"/>
      <c r="I15" s="191"/>
      <c r="J15" s="19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6" x14ac:dyDescent="0.25">
      <c r="A16" s="2"/>
      <c r="B16" s="4">
        <v>170804130010</v>
      </c>
      <c r="C16" s="3">
        <v>42.222222222222221</v>
      </c>
      <c r="D16" s="3"/>
      <c r="E16" s="8">
        <v>44.545454545454547</v>
      </c>
      <c r="F16" s="3"/>
      <c r="G16" s="2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43.333333333333336</v>
      </c>
      <c r="D17" s="8"/>
      <c r="E17" s="8">
        <v>38.18181818181818</v>
      </c>
      <c r="F17" s="3"/>
      <c r="G17" s="7"/>
      <c r="H17" s="7"/>
      <c r="I17" s="7"/>
      <c r="J17" s="7"/>
      <c r="K17" s="7"/>
      <c r="L17" s="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35.555555555555557</v>
      </c>
      <c r="D18" s="8"/>
      <c r="E18" s="8">
        <v>32.727272727272727</v>
      </c>
      <c r="F18" s="3"/>
      <c r="G18" s="7"/>
      <c r="H18" s="7"/>
      <c r="I18" s="7"/>
      <c r="J18" s="7"/>
      <c r="K18" s="7"/>
      <c r="L18" s="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41.111111111111114</v>
      </c>
      <c r="D19" s="8"/>
      <c r="E19" s="8">
        <v>37.272727272727273</v>
      </c>
      <c r="F19" s="3"/>
      <c r="G19" s="7"/>
      <c r="H19" s="7"/>
      <c r="I19" s="7"/>
      <c r="J19" s="7"/>
      <c r="K19" s="7"/>
      <c r="L19" s="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35.555555555555557</v>
      </c>
      <c r="D20" s="8"/>
      <c r="E20" s="8">
        <v>28.181818181818183</v>
      </c>
      <c r="F20" s="3"/>
      <c r="G20" s="7"/>
      <c r="H20" s="7"/>
      <c r="I20" s="7"/>
      <c r="J20" s="7"/>
      <c r="K20" s="7"/>
      <c r="L20" s="7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41.111111111111114</v>
      </c>
      <c r="D21" s="3"/>
      <c r="E21" s="8">
        <v>32.727272727272727</v>
      </c>
      <c r="F21" s="3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42.222222222222221</v>
      </c>
      <c r="D22" s="3"/>
      <c r="E22" s="8">
        <v>38.18181818181818</v>
      </c>
      <c r="F22" s="3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35.555555555555557</v>
      </c>
      <c r="D23" s="3"/>
      <c r="E23" s="8">
        <v>31.818181818181817</v>
      </c>
      <c r="F23" s="3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34.444444444444443</v>
      </c>
      <c r="D24" s="3"/>
      <c r="E24" s="8">
        <v>28.181818181818183</v>
      </c>
      <c r="F24" s="3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36.666666666666664</v>
      </c>
      <c r="D25" s="3"/>
      <c r="E25" s="8">
        <v>30.90909090909091</v>
      </c>
      <c r="F25" s="3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43.333333333333336</v>
      </c>
      <c r="D26" s="3"/>
      <c r="E26" s="8">
        <v>37.272727272727273</v>
      </c>
      <c r="F26" s="3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46.666666666666664</v>
      </c>
      <c r="D27" s="3"/>
      <c r="E27" s="8">
        <v>39.090909090909093</v>
      </c>
      <c r="F27" s="3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38.888888888888886</v>
      </c>
      <c r="D28" s="3"/>
      <c r="E28" s="8">
        <v>37.272727272727273</v>
      </c>
      <c r="F28" s="3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36.666666666666664</v>
      </c>
      <c r="D29" s="3"/>
      <c r="E29" s="8">
        <v>39.090909090909093</v>
      </c>
      <c r="F29" s="3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34.444444444444443</v>
      </c>
      <c r="D30" s="3"/>
      <c r="E30" s="8">
        <v>26.363636363636363</v>
      </c>
      <c r="F30" s="3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34.444444444444443</v>
      </c>
      <c r="D31" s="3"/>
      <c r="E31" s="8">
        <v>35.454545454545453</v>
      </c>
      <c r="F31" s="3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34.444444444444443</v>
      </c>
      <c r="D32" s="3"/>
      <c r="E32" s="8">
        <v>31.818181818181817</v>
      </c>
      <c r="F32" s="3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42.222222222222221</v>
      </c>
      <c r="D33" s="3"/>
      <c r="E33" s="8">
        <v>41.81818181818182</v>
      </c>
      <c r="F33" s="3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35.555555555555557</v>
      </c>
      <c r="D34" s="3"/>
      <c r="E34" s="8">
        <v>23.636363636363637</v>
      </c>
      <c r="F34" s="3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36.666666666666664</v>
      </c>
      <c r="D35" s="3"/>
      <c r="E35" s="8">
        <v>39.090909090909093</v>
      </c>
      <c r="F35" s="3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46.666666666666664</v>
      </c>
      <c r="D36" s="3"/>
      <c r="E36" s="8">
        <v>39.090909090909093</v>
      </c>
      <c r="F36" s="3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46.666666666666664</v>
      </c>
      <c r="D37" s="3"/>
      <c r="E37" s="8">
        <v>42.727272727272727</v>
      </c>
      <c r="F37" s="3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35.555555555555557</v>
      </c>
      <c r="D38" s="3"/>
      <c r="E38" s="8">
        <v>31.818181818181817</v>
      </c>
      <c r="F38" s="3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31.111111111111111</v>
      </c>
      <c r="D39" s="3"/>
      <c r="E39" s="8">
        <v>33.636363636363633</v>
      </c>
      <c r="F39" s="3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40</v>
      </c>
      <c r="D40" s="3"/>
      <c r="E40" s="8">
        <v>35.454545454545453</v>
      </c>
      <c r="F40" s="3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42.222222222222221</v>
      </c>
      <c r="D41" s="3"/>
      <c r="E41" s="8">
        <v>32.727272727272727</v>
      </c>
      <c r="F41" s="3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42.222222222222221</v>
      </c>
      <c r="D42" s="3"/>
      <c r="E42" s="8">
        <v>33.636363636363633</v>
      </c>
      <c r="F42" s="3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42.222222222222221</v>
      </c>
      <c r="D43" s="3"/>
      <c r="E43" s="8">
        <v>38.18181818181818</v>
      </c>
      <c r="F43" s="3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38.888888888888886</v>
      </c>
      <c r="D44" s="3"/>
      <c r="E44" s="8">
        <v>38.18181818181818</v>
      </c>
      <c r="F44" s="3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35.555555555555557</v>
      </c>
      <c r="D45" s="3"/>
      <c r="E45" s="8">
        <v>25.454545454545453</v>
      </c>
      <c r="F45" s="3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44.444444444444443</v>
      </c>
      <c r="D46" s="3"/>
      <c r="E46" s="8">
        <v>35.454545454545453</v>
      </c>
      <c r="F46" s="3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45.555555555555557</v>
      </c>
      <c r="D47" s="3"/>
      <c r="E47" s="8">
        <v>42.727272727272727</v>
      </c>
      <c r="F47" s="3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47.777777777777779</v>
      </c>
      <c r="D48" s="3"/>
      <c r="E48" s="8">
        <v>43.636363636363633</v>
      </c>
      <c r="F48" s="3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46.666666666666664</v>
      </c>
      <c r="D49" s="3"/>
      <c r="E49" s="8">
        <v>36.363636363636367</v>
      </c>
      <c r="F49" s="3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38.888888888888886</v>
      </c>
      <c r="D50" s="3"/>
      <c r="E50" s="8">
        <v>43.636363636363633</v>
      </c>
      <c r="F50" s="3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46.666666666666664</v>
      </c>
      <c r="D51" s="3"/>
      <c r="E51" s="8">
        <v>37.272727272727273</v>
      </c>
      <c r="F51" s="3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45.555555555555557</v>
      </c>
      <c r="D52" s="3"/>
      <c r="E52" s="8">
        <v>40</v>
      </c>
      <c r="F52" s="3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42.222222222222221</v>
      </c>
      <c r="D53" s="3"/>
      <c r="E53" s="8">
        <v>39.090909090909093</v>
      </c>
      <c r="F53" s="3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43.333333333333336</v>
      </c>
      <c r="D54" s="3"/>
      <c r="E54" s="8">
        <v>40.909090909090907</v>
      </c>
      <c r="F54" s="3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38.888888888888886</v>
      </c>
      <c r="D55" s="3"/>
      <c r="E55" s="8">
        <v>43.636363636363633</v>
      </c>
      <c r="F55" s="3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41.111111111111114</v>
      </c>
      <c r="D56" s="3"/>
      <c r="E56" s="8">
        <v>41.81818181818182</v>
      </c>
      <c r="F56" s="3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33.333333333333336</v>
      </c>
      <c r="D57" s="3"/>
      <c r="E57" s="8">
        <v>36.363636363636367</v>
      </c>
      <c r="F57" s="3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46.666666666666664</v>
      </c>
      <c r="D58" s="3"/>
      <c r="E58" s="8">
        <v>44.545454545454547</v>
      </c>
      <c r="F58" s="3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45.555555555555557</v>
      </c>
      <c r="D59" s="3"/>
      <c r="E59" s="8">
        <v>38.18181818181818</v>
      </c>
      <c r="F59" s="3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42.222222222222221</v>
      </c>
      <c r="D60" s="3"/>
      <c r="E60" s="8">
        <v>40</v>
      </c>
      <c r="F60" s="3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38.888888888888886</v>
      </c>
      <c r="D61" s="3"/>
      <c r="E61" s="8">
        <v>36.363636363636367</v>
      </c>
      <c r="F61" s="3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40</v>
      </c>
      <c r="D62" s="3"/>
      <c r="E62" s="8">
        <v>40.909090909090907</v>
      </c>
      <c r="F62" s="3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43.333333333333336</v>
      </c>
      <c r="D63" s="3"/>
      <c r="E63" s="8">
        <v>42.727272727272727</v>
      </c>
      <c r="F63" s="3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44.444444444444443</v>
      </c>
      <c r="D64" s="3"/>
      <c r="E64" s="8">
        <v>40</v>
      </c>
      <c r="F64" s="3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44.444444444444443</v>
      </c>
      <c r="D65" s="3"/>
      <c r="E65" s="8">
        <v>40</v>
      </c>
      <c r="F65" s="3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170804130093</v>
      </c>
      <c r="C66" s="3">
        <v>31.111111111111111</v>
      </c>
      <c r="D66" s="3"/>
      <c r="E66" s="8">
        <v>36.363636363636367</v>
      </c>
      <c r="F66" s="3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170804130094</v>
      </c>
      <c r="C67" s="3">
        <v>28.888888888888889</v>
      </c>
      <c r="D67" s="3"/>
      <c r="E67" s="8">
        <v>25.454545454545453</v>
      </c>
      <c r="F67" s="3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170804130097</v>
      </c>
      <c r="C68" s="3">
        <v>41.111111111111114</v>
      </c>
      <c r="D68" s="3"/>
      <c r="E68" s="8">
        <v>38.18181818181818</v>
      </c>
      <c r="F68" s="3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170804130099</v>
      </c>
      <c r="C69" s="3">
        <v>43.333333333333336</v>
      </c>
      <c r="D69" s="3"/>
      <c r="E69" s="8">
        <v>38.18181818181818</v>
      </c>
      <c r="F69" s="3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170804130101</v>
      </c>
      <c r="C70" s="3">
        <v>28.888888888888889</v>
      </c>
      <c r="D70" s="3"/>
      <c r="E70" s="8">
        <v>30.90909090909091</v>
      </c>
      <c r="F70" s="3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170804130102</v>
      </c>
      <c r="C71" s="3">
        <v>43.333333333333336</v>
      </c>
      <c r="D71" s="3"/>
      <c r="E71" s="8">
        <v>42.727272727272727</v>
      </c>
      <c r="F71" s="3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170804130103</v>
      </c>
      <c r="C72" s="3">
        <v>40</v>
      </c>
      <c r="D72" s="3"/>
      <c r="E72" s="8">
        <v>41.81818181818182</v>
      </c>
      <c r="F72" s="3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170804130104</v>
      </c>
      <c r="C73" s="3">
        <v>42.222222222222221</v>
      </c>
      <c r="D73" s="3"/>
      <c r="E73" s="8">
        <v>40.909090909090907</v>
      </c>
      <c r="F73" s="3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170804130105</v>
      </c>
      <c r="C74" s="3">
        <v>38.888888888888886</v>
      </c>
      <c r="D74" s="3"/>
      <c r="E74" s="8">
        <v>40</v>
      </c>
      <c r="F74" s="3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170804130106</v>
      </c>
      <c r="C75" s="3">
        <v>45.555555555555557</v>
      </c>
      <c r="D75" s="3"/>
      <c r="E75" s="8">
        <v>44.545454545454547</v>
      </c>
      <c r="F75" s="3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170804130107</v>
      </c>
      <c r="C76" s="2">
        <v>45.555555555555557</v>
      </c>
      <c r="D76" s="2"/>
      <c r="E76" s="2">
        <v>43.636363636363633</v>
      </c>
      <c r="F76" s="78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170804130108</v>
      </c>
      <c r="C77" s="2">
        <v>42.222222222222221</v>
      </c>
      <c r="D77" s="2"/>
      <c r="E77" s="2">
        <v>43.636363636363633</v>
      </c>
      <c r="F77" s="78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170804130109</v>
      </c>
      <c r="C78" s="5">
        <v>35.555555555555557</v>
      </c>
      <c r="D78" s="5"/>
      <c r="E78" s="5">
        <v>31.818181818181817</v>
      </c>
      <c r="F78" s="79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170804130110</v>
      </c>
      <c r="C79" s="5">
        <v>40</v>
      </c>
      <c r="D79" s="5"/>
      <c r="E79" s="5">
        <v>33.636363636363633</v>
      </c>
      <c r="F79" s="79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170804130112</v>
      </c>
      <c r="C80" s="5">
        <v>41.111111111111114</v>
      </c>
      <c r="D80" s="5"/>
      <c r="E80" s="5">
        <v>40</v>
      </c>
      <c r="F80" s="79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170804130113</v>
      </c>
      <c r="C81" s="5">
        <v>37.777777777777779</v>
      </c>
      <c r="D81" s="5"/>
      <c r="E81" s="5">
        <v>36.363636363636367</v>
      </c>
      <c r="F81" s="79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x14ac:dyDescent="0.25">
      <c r="A82" s="5"/>
      <c r="B82" s="4">
        <v>170804130117</v>
      </c>
      <c r="C82" s="5">
        <v>44.444444444444443</v>
      </c>
      <c r="D82" s="5"/>
      <c r="E82" s="5">
        <v>40.909090909090907</v>
      </c>
      <c r="F82" s="79"/>
      <c r="G82" s="5"/>
      <c r="H82" s="5"/>
      <c r="I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x14ac:dyDescent="0.25">
      <c r="A83" s="5"/>
      <c r="B83" s="4">
        <v>170804130118</v>
      </c>
      <c r="C83" s="5">
        <v>42.222222222222221</v>
      </c>
      <c r="D83" s="5"/>
      <c r="E83" s="5">
        <v>40</v>
      </c>
      <c r="F83" s="79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170804130119</v>
      </c>
      <c r="C84" s="5">
        <v>43.333333333333336</v>
      </c>
      <c r="D84" s="5"/>
      <c r="E84" s="5">
        <v>40</v>
      </c>
      <c r="F84" s="79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170804130120</v>
      </c>
      <c r="C85" s="5">
        <v>43.333333333333336</v>
      </c>
      <c r="D85" s="5"/>
      <c r="E85" s="5">
        <v>40</v>
      </c>
      <c r="F85" s="79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170804130123</v>
      </c>
      <c r="C86" s="5">
        <v>37.777777777777779</v>
      </c>
      <c r="D86" s="5"/>
      <c r="E86" s="5">
        <v>30</v>
      </c>
      <c r="F86" s="79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170804130124</v>
      </c>
      <c r="C87" s="5">
        <v>34.444444444444443</v>
      </c>
      <c r="D87" s="5"/>
      <c r="E87" s="5">
        <v>31.818181818181817</v>
      </c>
      <c r="F87" s="79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>
        <v>170804130125</v>
      </c>
      <c r="C88" s="5">
        <v>41.111111111111114</v>
      </c>
      <c r="D88" s="5"/>
      <c r="E88" s="5">
        <v>45.454545454545453</v>
      </c>
      <c r="F88" s="79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x14ac:dyDescent="0.25">
      <c r="A89" s="5"/>
      <c r="B89" s="4">
        <v>170804130126</v>
      </c>
      <c r="C89" s="5">
        <v>46.666666666666664</v>
      </c>
      <c r="D89" s="5"/>
      <c r="E89" s="5">
        <v>45.454545454545453</v>
      </c>
      <c r="F89" s="79"/>
      <c r="G89" s="5"/>
      <c r="H89" s="5"/>
      <c r="I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x14ac:dyDescent="0.25">
      <c r="A90" s="5"/>
      <c r="B90" s="4">
        <v>170804130127</v>
      </c>
      <c r="C90" s="5">
        <v>31.111111111111111</v>
      </c>
      <c r="D90" s="5"/>
      <c r="E90" s="5">
        <v>35.454545454545453</v>
      </c>
      <c r="F90" s="79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170804130128</v>
      </c>
      <c r="C91" s="5">
        <v>42.222222222222221</v>
      </c>
      <c r="D91" s="5"/>
      <c r="E91" s="5">
        <v>42.727272727272727</v>
      </c>
      <c r="F91" s="79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170804130131</v>
      </c>
      <c r="C92" s="5">
        <v>40</v>
      </c>
      <c r="D92" s="5"/>
      <c r="E92" s="5">
        <v>32.727272727272727</v>
      </c>
      <c r="F92" s="79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170804130132</v>
      </c>
      <c r="C93" s="5">
        <v>33.333333333333336</v>
      </c>
      <c r="D93" s="5"/>
      <c r="E93" s="5">
        <v>32.727272727272727</v>
      </c>
      <c r="F93" s="79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170804130133</v>
      </c>
      <c r="C94" s="5">
        <v>41.111111111111114</v>
      </c>
      <c r="D94" s="5"/>
      <c r="E94" s="5">
        <v>38.18181818181818</v>
      </c>
      <c r="F94" s="79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170804130134</v>
      </c>
      <c r="C95" s="5">
        <v>42.222222222222221</v>
      </c>
      <c r="D95" s="5"/>
      <c r="E95" s="5">
        <v>45.454545454545453</v>
      </c>
      <c r="F95" s="79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>
        <v>170804130136</v>
      </c>
      <c r="C96" s="5">
        <v>36.666666666666664</v>
      </c>
      <c r="D96" s="5"/>
      <c r="E96" s="5">
        <v>40.909090909090907</v>
      </c>
      <c r="F96" s="79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x14ac:dyDescent="0.25">
      <c r="A97" s="5"/>
      <c r="B97" s="4">
        <v>170804130137</v>
      </c>
      <c r="C97" s="5">
        <v>41.111111111111114</v>
      </c>
      <c r="D97" s="5"/>
      <c r="E97" s="5">
        <v>42.727272727272727</v>
      </c>
      <c r="F97" s="79"/>
      <c r="G97" s="5"/>
      <c r="H97" s="5"/>
      <c r="I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x14ac:dyDescent="0.25">
      <c r="A98" s="5"/>
      <c r="B98" s="4">
        <v>170804130139</v>
      </c>
      <c r="C98" s="5">
        <v>43.333333333333336</v>
      </c>
      <c r="D98" s="5"/>
      <c r="E98" s="5">
        <v>43.636363636363633</v>
      </c>
      <c r="F98" s="79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170804130140</v>
      </c>
      <c r="C99" s="5">
        <v>45.555555555555557</v>
      </c>
      <c r="D99" s="5"/>
      <c r="E99" s="5">
        <v>42.727272727272727</v>
      </c>
      <c r="F99" s="79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170804130142</v>
      </c>
      <c r="C100" s="5">
        <v>38.888888888888886</v>
      </c>
      <c r="D100" s="5"/>
      <c r="E100" s="5">
        <v>31.818181818181817</v>
      </c>
      <c r="F100" s="79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170804130143</v>
      </c>
      <c r="C101" s="5">
        <v>42.222222222222221</v>
      </c>
      <c r="D101" s="5"/>
      <c r="E101" s="5">
        <v>41.81818181818182</v>
      </c>
      <c r="F101" s="79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170804130144</v>
      </c>
      <c r="C102" s="5">
        <v>40</v>
      </c>
      <c r="D102" s="5"/>
      <c r="E102" s="5">
        <v>41.81818181818182</v>
      </c>
      <c r="F102" s="79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170804130145</v>
      </c>
      <c r="C103" s="2">
        <v>40</v>
      </c>
      <c r="D103" s="2"/>
      <c r="E103" s="2">
        <v>43.636363636363633</v>
      </c>
      <c r="F103" s="78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170804130146</v>
      </c>
      <c r="C104" s="2">
        <v>40</v>
      </c>
      <c r="D104" s="2"/>
      <c r="E104" s="2">
        <v>41.81818181818182</v>
      </c>
      <c r="F104" s="78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170804130147</v>
      </c>
      <c r="C105" s="2">
        <v>43.333333333333336</v>
      </c>
      <c r="D105" s="2"/>
      <c r="E105" s="2">
        <v>43.636363636363633</v>
      </c>
      <c r="F105" s="78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170804130148</v>
      </c>
      <c r="C106" s="2">
        <v>37.777777777777779</v>
      </c>
      <c r="D106" s="2"/>
      <c r="E106" s="2">
        <v>26.363636363636363</v>
      </c>
      <c r="F106" s="78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170804130149</v>
      </c>
      <c r="C107" s="2">
        <v>37.777777777777779</v>
      </c>
      <c r="D107" s="2"/>
      <c r="E107" s="2">
        <v>34.545454545454547</v>
      </c>
      <c r="F107" s="78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170804130150</v>
      </c>
      <c r="C108" s="2">
        <v>43.333333333333336</v>
      </c>
      <c r="D108" s="2"/>
      <c r="E108" s="2">
        <v>46.363636363636367</v>
      </c>
      <c r="F108" s="78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170804130151</v>
      </c>
      <c r="C109" s="2">
        <v>37.777777777777779</v>
      </c>
      <c r="D109" s="2"/>
      <c r="E109" s="2">
        <v>36.363636363636367</v>
      </c>
      <c r="F109" s="78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170804130152</v>
      </c>
      <c r="C110" s="2">
        <v>46.666666666666664</v>
      </c>
      <c r="D110" s="2"/>
      <c r="E110" s="2">
        <v>41.81818181818182</v>
      </c>
      <c r="F110" s="78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170804130154</v>
      </c>
      <c r="C111" s="2">
        <v>44.444444444444443</v>
      </c>
      <c r="D111" s="2"/>
      <c r="E111" s="2">
        <v>45.454545454545453</v>
      </c>
      <c r="F111" s="78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170804130155</v>
      </c>
      <c r="C112" s="2">
        <v>40</v>
      </c>
      <c r="D112" s="2"/>
      <c r="E112" s="2">
        <v>43.636363636363633</v>
      </c>
      <c r="F112" s="78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170804130157</v>
      </c>
      <c r="C113" s="2">
        <v>38.888888888888886</v>
      </c>
      <c r="D113" s="2"/>
      <c r="E113" s="2">
        <v>40</v>
      </c>
      <c r="F113" s="78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170804130158</v>
      </c>
      <c r="C114" s="2">
        <v>30</v>
      </c>
      <c r="D114" s="2"/>
      <c r="E114" s="2">
        <v>30</v>
      </c>
      <c r="F114" s="78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170804130159</v>
      </c>
      <c r="C115" s="2">
        <v>41.111111111111114</v>
      </c>
      <c r="D115" s="2"/>
      <c r="E115" s="2">
        <v>42.727272727272727</v>
      </c>
      <c r="F115" s="78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170804130160</v>
      </c>
      <c r="C116" s="2">
        <v>40</v>
      </c>
      <c r="D116" s="2"/>
      <c r="E116" s="2">
        <v>36.363636363636367</v>
      </c>
      <c r="F116" s="78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170804130161</v>
      </c>
      <c r="C117" s="2">
        <v>43.333333333333336</v>
      </c>
      <c r="D117" s="2"/>
      <c r="E117" s="2">
        <v>38.18181818181818</v>
      </c>
      <c r="F117" s="78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170804130162</v>
      </c>
      <c r="C118" s="2">
        <v>44.444444444444443</v>
      </c>
      <c r="D118" s="2"/>
      <c r="E118" s="2">
        <v>45.454545454545453</v>
      </c>
      <c r="F118" s="78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170804130163</v>
      </c>
      <c r="C119" s="2">
        <v>43.333333333333336</v>
      </c>
      <c r="D119" s="2"/>
      <c r="E119" s="2">
        <v>35.454545454545453</v>
      </c>
      <c r="F119" s="78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170804130167</v>
      </c>
      <c r="C120" s="2">
        <v>43.333333333333336</v>
      </c>
      <c r="D120" s="2"/>
      <c r="E120" s="2">
        <v>45.454545454545453</v>
      </c>
      <c r="F120" s="78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170804130168</v>
      </c>
      <c r="C121" s="2">
        <v>42.222222222222221</v>
      </c>
      <c r="D121" s="2"/>
      <c r="E121" s="2">
        <v>41.81818181818182</v>
      </c>
      <c r="F121" s="78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170804130169</v>
      </c>
      <c r="C122" s="2">
        <v>38.888888888888886</v>
      </c>
      <c r="D122" s="2"/>
      <c r="E122" s="2">
        <v>38.18181818181818</v>
      </c>
      <c r="F122" s="78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170804130171</v>
      </c>
      <c r="C123" s="2">
        <v>31.111111111111111</v>
      </c>
      <c r="D123" s="2"/>
      <c r="E123" s="2">
        <v>18.181818181818183</v>
      </c>
      <c r="F123" s="78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170804130172</v>
      </c>
      <c r="C124" s="2">
        <v>44.444444444444443</v>
      </c>
      <c r="D124" s="2"/>
      <c r="E124" s="2">
        <v>36.363636363636367</v>
      </c>
      <c r="F124" s="78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170804130173</v>
      </c>
      <c r="C125" s="2">
        <v>34.444444444444443</v>
      </c>
      <c r="D125" s="2"/>
      <c r="E125" s="2">
        <v>36.363636363636367</v>
      </c>
      <c r="F125" s="78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170804130174</v>
      </c>
      <c r="C126" s="2">
        <v>37.777777777777779</v>
      </c>
      <c r="D126" s="2"/>
      <c r="E126" s="2">
        <v>35.454545454545453</v>
      </c>
      <c r="F126" s="78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170804130176</v>
      </c>
      <c r="C127" s="2">
        <v>47.777777777777779</v>
      </c>
      <c r="D127" s="2"/>
      <c r="E127" s="2">
        <v>41.81818181818182</v>
      </c>
      <c r="F127" s="78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170804130177</v>
      </c>
      <c r="C128" s="2">
        <v>48.888888888888886</v>
      </c>
      <c r="D128" s="2"/>
      <c r="E128" s="2">
        <v>43.636363636363633</v>
      </c>
      <c r="F128" s="78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170804130178</v>
      </c>
      <c r="C129" s="2">
        <v>36.666666666666664</v>
      </c>
      <c r="D129" s="2"/>
      <c r="E129" s="2">
        <v>35.454545454545453</v>
      </c>
      <c r="F129" s="78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170804130179</v>
      </c>
      <c r="C130" s="2">
        <v>32.222222222222221</v>
      </c>
      <c r="D130" s="2"/>
      <c r="E130" s="2">
        <v>26.363636363636363</v>
      </c>
      <c r="F130" s="78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170804130180</v>
      </c>
      <c r="C131" s="2">
        <v>42.222222222222221</v>
      </c>
      <c r="D131" s="2"/>
      <c r="E131" s="2">
        <v>40</v>
      </c>
      <c r="F131" s="78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170804130181</v>
      </c>
      <c r="C132" s="2">
        <v>36.666666666666664</v>
      </c>
      <c r="D132" s="2"/>
      <c r="E132" s="2">
        <v>41.81818181818182</v>
      </c>
      <c r="F132" s="78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170804130183</v>
      </c>
      <c r="C133" s="2">
        <v>38.888888888888886</v>
      </c>
      <c r="D133" s="2"/>
      <c r="E133" s="2">
        <v>33.636363636363633</v>
      </c>
      <c r="F133" s="78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170804130185</v>
      </c>
      <c r="C134" s="2">
        <v>42.222222222222221</v>
      </c>
      <c r="D134" s="2"/>
      <c r="E134" s="2">
        <v>41.81818181818182</v>
      </c>
      <c r="F134" s="78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170804130186</v>
      </c>
      <c r="C135" s="2">
        <v>40</v>
      </c>
      <c r="D135" s="2"/>
      <c r="E135" s="2">
        <v>36.363636363636367</v>
      </c>
      <c r="F135" s="78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170804130187</v>
      </c>
      <c r="C136" s="2">
        <v>34.444444444444443</v>
      </c>
      <c r="D136" s="2"/>
      <c r="E136" s="2">
        <v>35.454545454545453</v>
      </c>
      <c r="F136" s="78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170804130188</v>
      </c>
      <c r="C137" s="2">
        <v>43.333333333333336</v>
      </c>
      <c r="D137" s="2"/>
      <c r="E137" s="2">
        <v>40.909090909090907</v>
      </c>
      <c r="F137" s="78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170804130189</v>
      </c>
      <c r="C138" s="2">
        <v>46.666666666666664</v>
      </c>
      <c r="D138" s="2"/>
      <c r="E138" s="2">
        <v>43.636363636363633</v>
      </c>
      <c r="F138" s="78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170804130190</v>
      </c>
      <c r="C139" s="2">
        <v>46.666666666666664</v>
      </c>
      <c r="D139" s="2"/>
      <c r="E139" s="2">
        <v>47.272727272727273</v>
      </c>
      <c r="F139" s="78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170804130191</v>
      </c>
      <c r="C140" s="2">
        <v>47.777777777777779</v>
      </c>
      <c r="D140" s="2"/>
      <c r="E140" s="2">
        <v>43.636363636363633</v>
      </c>
      <c r="F140" s="78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170804130192</v>
      </c>
      <c r="C141" s="2">
        <v>35.555555555555557</v>
      </c>
      <c r="D141" s="2"/>
      <c r="E141" s="2">
        <v>27.272727272727273</v>
      </c>
      <c r="F141" s="78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170804130195</v>
      </c>
      <c r="C142" s="2">
        <v>46.666666666666664</v>
      </c>
      <c r="D142" s="2"/>
      <c r="E142" s="2">
        <v>40.909090909090907</v>
      </c>
      <c r="F142" s="78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170804130196</v>
      </c>
      <c r="C143" s="2">
        <v>35.555555555555557</v>
      </c>
      <c r="D143" s="2"/>
      <c r="E143" s="2">
        <v>39.090909090909093</v>
      </c>
      <c r="F143" s="78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170804130197</v>
      </c>
      <c r="C144" s="2">
        <v>41.111111111111114</v>
      </c>
      <c r="D144" s="2"/>
      <c r="E144" s="2">
        <v>32.727272727272727</v>
      </c>
      <c r="F144" s="78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170804130198</v>
      </c>
      <c r="C145" s="2">
        <v>35.555555555555557</v>
      </c>
      <c r="D145" s="2"/>
      <c r="E145" s="2">
        <v>36.363636363636367</v>
      </c>
      <c r="F145" s="78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170804130199</v>
      </c>
      <c r="C146" s="2">
        <v>42.222222222222221</v>
      </c>
      <c r="D146" s="2"/>
      <c r="E146" s="2">
        <v>40</v>
      </c>
      <c r="F146" s="78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170804130200</v>
      </c>
      <c r="C147" s="2">
        <v>43.333333333333336</v>
      </c>
      <c r="D147" s="2"/>
      <c r="E147" s="2">
        <v>42.727272727272727</v>
      </c>
      <c r="F147" s="78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170804130202</v>
      </c>
      <c r="C148" s="2">
        <v>44.444444444444443</v>
      </c>
      <c r="D148" s="2"/>
      <c r="E148" s="2">
        <v>37.272727272727273</v>
      </c>
      <c r="F148" s="78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170804130203</v>
      </c>
      <c r="C149" s="2">
        <v>45.555555555555557</v>
      </c>
      <c r="D149" s="2"/>
      <c r="E149" s="2">
        <v>44.545454545454547</v>
      </c>
      <c r="F149" s="78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170804130204</v>
      </c>
      <c r="C150" s="2">
        <v>42.222222222222221</v>
      </c>
      <c r="D150" s="2"/>
      <c r="E150" s="2">
        <v>41.81818181818182</v>
      </c>
      <c r="F150" s="78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170804130205</v>
      </c>
      <c r="C151" s="2">
        <v>34.444444444444443</v>
      </c>
      <c r="D151" s="2"/>
      <c r="E151" s="2">
        <v>40.909090909090907</v>
      </c>
      <c r="F151" s="78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170804130206</v>
      </c>
      <c r="C152" s="2">
        <v>36.666666666666664</v>
      </c>
      <c r="D152" s="2"/>
      <c r="E152" s="2">
        <v>36.363636363636367</v>
      </c>
      <c r="F152" s="78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170804130207</v>
      </c>
      <c r="C153" s="2">
        <v>45.555555555555557</v>
      </c>
      <c r="D153" s="2"/>
      <c r="E153" s="2">
        <v>42.727272727272727</v>
      </c>
      <c r="F153" s="78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170804130208</v>
      </c>
      <c r="C154" s="2">
        <v>44.444444444444443</v>
      </c>
      <c r="D154" s="2"/>
      <c r="E154" s="2">
        <v>39.090909090909093</v>
      </c>
      <c r="F154" s="78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170804130209</v>
      </c>
      <c r="C155" s="2">
        <v>45.555555555555557</v>
      </c>
      <c r="D155" s="2"/>
      <c r="E155" s="2">
        <v>45.454545454545453</v>
      </c>
      <c r="F155" s="78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170804130211</v>
      </c>
      <c r="C156" s="2">
        <v>47.777777777777779</v>
      </c>
      <c r="D156" s="2"/>
      <c r="E156" s="2">
        <v>37.272727272727273</v>
      </c>
      <c r="F156" s="78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170804130212</v>
      </c>
      <c r="C157" s="2">
        <v>38.888888888888886</v>
      </c>
      <c r="D157" s="2"/>
      <c r="E157" s="2">
        <v>41.81818181818182</v>
      </c>
      <c r="F157" s="78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170804130213</v>
      </c>
      <c r="C158" s="2">
        <v>35.555555555555557</v>
      </c>
      <c r="D158" s="2"/>
      <c r="E158" s="2">
        <v>40</v>
      </c>
      <c r="F158" s="78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170804130214</v>
      </c>
      <c r="C159" s="2">
        <v>44.444444444444443</v>
      </c>
      <c r="D159" s="2"/>
      <c r="E159" s="2">
        <v>39.090909090909093</v>
      </c>
      <c r="F159" s="78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170804130216</v>
      </c>
      <c r="C160" s="2">
        <v>41.111111111111114</v>
      </c>
      <c r="D160" s="2"/>
      <c r="E160" s="2">
        <v>35.454545454545453</v>
      </c>
      <c r="F160" s="78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170804130217</v>
      </c>
      <c r="C161" s="2">
        <v>43.333333333333336</v>
      </c>
      <c r="D161" s="2"/>
      <c r="E161" s="2">
        <v>42.727272727272727</v>
      </c>
      <c r="F161" s="78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170804130218</v>
      </c>
      <c r="C162" s="2">
        <v>44.444444444444443</v>
      </c>
      <c r="D162" s="2"/>
      <c r="E162" s="2">
        <v>42.727272727272727</v>
      </c>
      <c r="F162" s="78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170804130220</v>
      </c>
      <c r="C163" s="2">
        <v>41.111111111111114</v>
      </c>
      <c r="D163" s="2"/>
      <c r="E163" s="2">
        <v>41.81818181818182</v>
      </c>
      <c r="F163" s="78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170804130221</v>
      </c>
      <c r="C164" s="2">
        <v>46.666666666666664</v>
      </c>
      <c r="D164" s="2"/>
      <c r="E164" s="2">
        <v>45.454545454545453</v>
      </c>
      <c r="F164" s="78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170804130222</v>
      </c>
      <c r="C165" s="2">
        <v>40</v>
      </c>
      <c r="D165" s="2"/>
      <c r="E165" s="2">
        <v>38.18181818181818</v>
      </c>
      <c r="F165" s="78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170804130223</v>
      </c>
      <c r="C166" s="2">
        <v>42.222222222222221</v>
      </c>
      <c r="D166" s="2"/>
      <c r="E166" s="2">
        <v>42.727272727272727</v>
      </c>
      <c r="F166" s="78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170804130224</v>
      </c>
      <c r="C167" s="2">
        <v>44.444444444444443</v>
      </c>
      <c r="D167" s="2"/>
      <c r="E167" s="2">
        <v>37.272727272727273</v>
      </c>
      <c r="F167" s="78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170804130226</v>
      </c>
      <c r="C168" s="2">
        <v>40</v>
      </c>
      <c r="D168" s="2"/>
      <c r="E168" s="2">
        <v>30.90909090909091</v>
      </c>
      <c r="F168" s="78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170804130227</v>
      </c>
      <c r="C169" s="2">
        <v>37.777777777777779</v>
      </c>
      <c r="D169" s="2"/>
      <c r="E169" s="2">
        <v>35.454545454545453</v>
      </c>
      <c r="F169" s="78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170804130229</v>
      </c>
      <c r="C170" s="2">
        <v>41.111111111111114</v>
      </c>
      <c r="D170" s="2"/>
      <c r="E170" s="2">
        <v>39.090909090909093</v>
      </c>
      <c r="F170" s="78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170804130231</v>
      </c>
      <c r="C171" s="2">
        <v>41.111111111111114</v>
      </c>
      <c r="D171" s="2"/>
      <c r="E171" s="2">
        <v>41.81818181818182</v>
      </c>
      <c r="F171" s="78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170804130233</v>
      </c>
      <c r="C172" s="2">
        <v>46.666666666666664</v>
      </c>
      <c r="D172" s="2"/>
      <c r="E172" s="2">
        <v>42.727272727272727</v>
      </c>
      <c r="F172" s="78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170804130234</v>
      </c>
      <c r="C173" s="2">
        <v>42.222222222222221</v>
      </c>
      <c r="D173" s="2"/>
      <c r="E173" s="2">
        <v>41.81818181818182</v>
      </c>
      <c r="F173" s="78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170804130241</v>
      </c>
      <c r="C174" s="2">
        <v>35.555555555555557</v>
      </c>
      <c r="D174" s="2"/>
      <c r="E174" s="2">
        <v>30</v>
      </c>
      <c r="F174" s="78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170804130242</v>
      </c>
      <c r="C175" s="2">
        <v>42.222222222222221</v>
      </c>
      <c r="D175" s="2"/>
      <c r="E175" s="2">
        <v>37.272727272727273</v>
      </c>
      <c r="F175" s="78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170804130243</v>
      </c>
      <c r="C176" s="2">
        <v>36.666666666666664</v>
      </c>
      <c r="D176" s="2"/>
      <c r="E176" s="2">
        <v>32.727272727272727</v>
      </c>
      <c r="F176" s="78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170804130244</v>
      </c>
      <c r="C177" s="2">
        <v>37.777777777777779</v>
      </c>
      <c r="D177" s="2"/>
      <c r="E177" s="2">
        <v>33.636363636363633</v>
      </c>
      <c r="F177" s="78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170804130245</v>
      </c>
      <c r="C178" s="2">
        <v>37.777777777777779</v>
      </c>
      <c r="D178" s="2"/>
      <c r="E178" s="2">
        <v>33.636363636363633</v>
      </c>
      <c r="F178" s="78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170804130246</v>
      </c>
      <c r="C179" s="2">
        <v>31.111111111111111</v>
      </c>
      <c r="D179" s="2"/>
      <c r="E179" s="2">
        <v>30.90909090909091</v>
      </c>
      <c r="F179" s="78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170804130247</v>
      </c>
      <c r="C180" s="2">
        <v>31.111111111111111</v>
      </c>
      <c r="D180" s="2"/>
      <c r="E180" s="2">
        <v>32.727272727272727</v>
      </c>
      <c r="F180" s="78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170804130248</v>
      </c>
      <c r="C181" s="2">
        <v>42.222222222222221</v>
      </c>
      <c r="D181" s="2"/>
      <c r="E181" s="2">
        <v>40</v>
      </c>
      <c r="F181" s="78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170804130249</v>
      </c>
      <c r="C182" s="2">
        <v>42.222222222222221</v>
      </c>
      <c r="D182" s="2"/>
      <c r="E182" s="2">
        <v>40</v>
      </c>
      <c r="F182" s="78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170804130250</v>
      </c>
      <c r="C183" s="2">
        <v>27.777777777777779</v>
      </c>
      <c r="D183" s="2"/>
      <c r="E183" s="2">
        <v>29.09090909090909</v>
      </c>
      <c r="F183" s="78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170804130251</v>
      </c>
      <c r="C184" s="2">
        <v>40</v>
      </c>
      <c r="D184" s="2"/>
      <c r="E184" s="2">
        <v>31.818181818181817</v>
      </c>
      <c r="F184" s="78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170804130253</v>
      </c>
      <c r="C185" s="2">
        <v>33.333333333333336</v>
      </c>
      <c r="D185" s="2"/>
      <c r="E185" s="2">
        <v>33.636363636363633</v>
      </c>
      <c r="F185" s="78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170804130254</v>
      </c>
      <c r="C186" s="2">
        <v>41.111111111111114</v>
      </c>
      <c r="D186" s="2"/>
      <c r="E186" s="2">
        <v>40</v>
      </c>
      <c r="F186" s="78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170804130255</v>
      </c>
      <c r="C187" s="2">
        <v>41.111111111111114</v>
      </c>
      <c r="D187" s="2"/>
      <c r="E187" s="2">
        <v>41.81818181818182</v>
      </c>
      <c r="F187" s="78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170804130256</v>
      </c>
      <c r="C188" s="2">
        <v>41.111111111111114</v>
      </c>
      <c r="D188" s="2"/>
      <c r="E188" s="2">
        <v>37.272727272727273</v>
      </c>
      <c r="F188" s="78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170804130257</v>
      </c>
      <c r="C189" s="2">
        <v>35.555555555555557</v>
      </c>
      <c r="D189" s="2"/>
      <c r="E189" s="2">
        <v>30</v>
      </c>
      <c r="F189" s="78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170804130258</v>
      </c>
      <c r="C190" s="2">
        <v>43.333333333333336</v>
      </c>
      <c r="D190" s="2"/>
      <c r="E190" s="2">
        <v>44.545454545454547</v>
      </c>
      <c r="F190" s="78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170804130259</v>
      </c>
      <c r="C191" s="2">
        <v>32.222222222222221</v>
      </c>
      <c r="D191" s="2"/>
      <c r="E191" s="2">
        <v>35.454545454545453</v>
      </c>
      <c r="F191" s="78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170804130260</v>
      </c>
      <c r="C192" s="2">
        <v>41.111111111111114</v>
      </c>
      <c r="D192" s="2"/>
      <c r="E192" s="2">
        <v>34.545454545454547</v>
      </c>
      <c r="F192" s="78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170804130262</v>
      </c>
      <c r="C193" s="2">
        <v>37.777777777777779</v>
      </c>
      <c r="D193" s="2"/>
      <c r="E193" s="2">
        <v>38.18181818181818</v>
      </c>
      <c r="F193" s="78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170804130263</v>
      </c>
      <c r="C194" s="2">
        <v>35.555555555555557</v>
      </c>
      <c r="D194" s="2"/>
      <c r="E194" s="2">
        <v>37.272727272727273</v>
      </c>
      <c r="F194" s="78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170804130264</v>
      </c>
      <c r="C195" s="2">
        <v>41.111111111111114</v>
      </c>
      <c r="D195" s="2"/>
      <c r="E195" s="2">
        <v>38.18181818181818</v>
      </c>
      <c r="F195" s="78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170804130265</v>
      </c>
      <c r="C196" s="2">
        <v>36.666666666666664</v>
      </c>
      <c r="D196" s="2"/>
      <c r="E196" s="2">
        <v>34.545454545454547</v>
      </c>
      <c r="F196" s="78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170804130266</v>
      </c>
      <c r="C197" s="2">
        <v>36.666666666666664</v>
      </c>
      <c r="D197" s="2"/>
      <c r="E197" s="2">
        <v>34.545454545454547</v>
      </c>
      <c r="F197" s="78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170804130267</v>
      </c>
      <c r="C198" s="2">
        <v>41.111111111111114</v>
      </c>
      <c r="D198" s="2"/>
      <c r="E198" s="2">
        <v>36.363636363636367</v>
      </c>
      <c r="F198" s="78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170804130269</v>
      </c>
      <c r="C199" s="2">
        <v>41.111111111111114</v>
      </c>
      <c r="D199" s="2"/>
      <c r="E199" s="2">
        <v>40</v>
      </c>
      <c r="F199" s="78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170804130270</v>
      </c>
      <c r="C200" s="2">
        <v>37.777777777777779</v>
      </c>
      <c r="D200" s="2"/>
      <c r="E200" s="2">
        <v>35.454545454545453</v>
      </c>
      <c r="F200" s="78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170804130271</v>
      </c>
      <c r="C201" s="2">
        <v>41.111111111111114</v>
      </c>
      <c r="D201" s="2"/>
      <c r="E201" s="2">
        <v>43.636363636363633</v>
      </c>
      <c r="F201" s="78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170804130272</v>
      </c>
      <c r="C202" s="2">
        <v>38.888888888888886</v>
      </c>
      <c r="D202" s="2"/>
      <c r="E202" s="2">
        <v>30.90909090909091</v>
      </c>
      <c r="F202" s="78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170804130273</v>
      </c>
      <c r="C203" s="2">
        <v>42.222222222222221</v>
      </c>
      <c r="D203" s="2"/>
      <c r="E203" s="2">
        <v>37.272727272727273</v>
      </c>
      <c r="F203" s="78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170804130274</v>
      </c>
      <c r="C204" s="2">
        <v>36.666666666666664</v>
      </c>
      <c r="D204" s="2"/>
      <c r="E204" s="2">
        <v>37.272727272727273</v>
      </c>
      <c r="F204" s="78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170804130275</v>
      </c>
      <c r="C205" s="2">
        <v>33.333333333333336</v>
      </c>
      <c r="D205" s="2"/>
      <c r="E205" s="2">
        <v>31.818181818181817</v>
      </c>
      <c r="F205" s="78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170804130276</v>
      </c>
      <c r="C206" s="2">
        <v>36.666666666666664</v>
      </c>
      <c r="D206" s="2"/>
      <c r="E206" s="2">
        <v>33.636363636363633</v>
      </c>
      <c r="F206" s="78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170804130279</v>
      </c>
      <c r="C207" s="2">
        <v>32.222222222222221</v>
      </c>
      <c r="D207" s="2"/>
      <c r="E207" s="2">
        <v>31.818181818181817</v>
      </c>
      <c r="F207" s="78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170804130280</v>
      </c>
      <c r="C208" s="2">
        <v>42.222222222222221</v>
      </c>
      <c r="D208" s="2"/>
      <c r="E208" s="2">
        <v>36.363636363636367</v>
      </c>
      <c r="F208" s="78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170804130281</v>
      </c>
      <c r="C209" s="2">
        <v>41.111111111111114</v>
      </c>
      <c r="D209" s="2"/>
      <c r="E209" s="2">
        <v>35.454545454545453</v>
      </c>
      <c r="F209" s="78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170804130283</v>
      </c>
      <c r="C210" s="2">
        <v>42.222222222222221</v>
      </c>
      <c r="D210" s="2"/>
      <c r="E210" s="2">
        <v>40.909090909090907</v>
      </c>
      <c r="F210" s="78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170804130284</v>
      </c>
      <c r="C211" s="2">
        <v>38.888888888888886</v>
      </c>
      <c r="D211" s="2"/>
      <c r="E211" s="2">
        <v>36.363636363636367</v>
      </c>
      <c r="F211" s="78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170804130285</v>
      </c>
      <c r="C212" s="2">
        <v>42.222222222222221</v>
      </c>
      <c r="D212" s="2"/>
      <c r="E212" s="2">
        <v>41.81818181818182</v>
      </c>
      <c r="F212" s="78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170804130286</v>
      </c>
      <c r="C213" s="2">
        <v>45.555555555555557</v>
      </c>
      <c r="D213" s="2"/>
      <c r="E213" s="2">
        <v>38.18181818181818</v>
      </c>
      <c r="F213" s="78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170804130287</v>
      </c>
      <c r="C214" s="2">
        <v>38.888888888888886</v>
      </c>
      <c r="D214" s="2"/>
      <c r="E214" s="2">
        <v>33.636363636363633</v>
      </c>
      <c r="F214" s="78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170804130288</v>
      </c>
      <c r="C215" s="2">
        <v>41.111111111111114</v>
      </c>
      <c r="D215" s="2"/>
      <c r="E215" s="2">
        <v>38.18181818181818</v>
      </c>
      <c r="F215" s="78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170804130289</v>
      </c>
      <c r="C216" s="2">
        <v>32.222222222222221</v>
      </c>
      <c r="D216" s="2"/>
      <c r="E216" s="2">
        <v>35.454545454545453</v>
      </c>
      <c r="F216" s="78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170804130291</v>
      </c>
      <c r="C217" s="2">
        <v>43.333333333333336</v>
      </c>
      <c r="D217" s="2"/>
      <c r="E217" s="2">
        <v>41.81818181818182</v>
      </c>
      <c r="F217" s="78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170804130292</v>
      </c>
      <c r="C218" s="2">
        <v>38.888888888888886</v>
      </c>
      <c r="D218" s="2"/>
      <c r="E218" s="2">
        <v>40</v>
      </c>
      <c r="F218" s="78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>
        <v>170804130293</v>
      </c>
      <c r="C219" s="2">
        <v>38.888888888888886</v>
      </c>
      <c r="D219" s="2"/>
      <c r="E219" s="2">
        <v>40</v>
      </c>
      <c r="F219" s="78"/>
    </row>
    <row r="220" spans="1:25" x14ac:dyDescent="0.25">
      <c r="A220" s="2"/>
      <c r="B220" s="4">
        <v>170804130294</v>
      </c>
      <c r="C220" s="2">
        <v>26.666666666666668</v>
      </c>
      <c r="D220" s="2"/>
      <c r="E220" s="2">
        <v>26.363636363636363</v>
      </c>
      <c r="F220" s="78"/>
    </row>
    <row r="221" spans="1:25" x14ac:dyDescent="0.25">
      <c r="B221" s="4">
        <v>170804130295</v>
      </c>
      <c r="C221">
        <v>38.888888888888886</v>
      </c>
      <c r="E221">
        <v>37.272727272727273</v>
      </c>
      <c r="F221" s="80"/>
    </row>
    <row r="222" spans="1:25" x14ac:dyDescent="0.25">
      <c r="B222" s="4">
        <v>170804130296</v>
      </c>
      <c r="C222" s="5">
        <v>35.555555555555557</v>
      </c>
      <c r="D222" s="5"/>
      <c r="E222" s="5">
        <v>31.818181818181817</v>
      </c>
      <c r="F222" s="79"/>
    </row>
    <row r="223" spans="1:25" x14ac:dyDescent="0.25">
      <c r="B223" s="4">
        <v>170804130297</v>
      </c>
      <c r="C223" s="5">
        <v>43.333333333333336</v>
      </c>
      <c r="D223" s="5"/>
      <c r="E223" s="5">
        <v>40</v>
      </c>
      <c r="F223" s="79"/>
    </row>
    <row r="224" spans="1:25" x14ac:dyDescent="0.25">
      <c r="B224" s="4">
        <v>170804130298</v>
      </c>
      <c r="C224" s="5">
        <v>33.333333333333336</v>
      </c>
      <c r="D224" s="5"/>
      <c r="E224" s="5">
        <v>34.545454545454547</v>
      </c>
      <c r="F224" s="79"/>
    </row>
    <row r="225" spans="2:6" x14ac:dyDescent="0.25">
      <c r="B225" s="4">
        <v>170804130299</v>
      </c>
      <c r="C225" s="5">
        <v>36.666666666666664</v>
      </c>
      <c r="D225" s="5"/>
      <c r="E225" s="5">
        <v>24.545454545454547</v>
      </c>
      <c r="F225" s="79"/>
    </row>
    <row r="226" spans="2:6" x14ac:dyDescent="0.25">
      <c r="B226" s="4">
        <v>170804130300</v>
      </c>
      <c r="C226" s="5">
        <v>41.111111111111114</v>
      </c>
      <c r="D226" s="5"/>
      <c r="E226" s="5">
        <v>40</v>
      </c>
      <c r="F226" s="79"/>
    </row>
    <row r="227" spans="2:6" x14ac:dyDescent="0.25">
      <c r="B227" s="4">
        <v>170804130302</v>
      </c>
      <c r="C227" s="5">
        <v>40</v>
      </c>
      <c r="D227" s="5"/>
      <c r="E227" s="5">
        <v>41.81818181818182</v>
      </c>
      <c r="F227" s="79"/>
    </row>
    <row r="228" spans="2:6" x14ac:dyDescent="0.25">
      <c r="B228" s="4">
        <v>170804130303</v>
      </c>
      <c r="C228" s="5">
        <v>36.666666666666664</v>
      </c>
      <c r="D228" s="5"/>
      <c r="E228" s="5">
        <v>35.454545454545453</v>
      </c>
      <c r="F228" s="79"/>
    </row>
    <row r="229" spans="2:6" x14ac:dyDescent="0.25">
      <c r="B229" s="4">
        <v>170804130304</v>
      </c>
      <c r="C229" s="5">
        <v>42.222222222222221</v>
      </c>
      <c r="D229" s="5"/>
      <c r="E229" s="5">
        <v>40</v>
      </c>
      <c r="F229" s="79"/>
    </row>
    <row r="230" spans="2:6" x14ac:dyDescent="0.25">
      <c r="B230" s="4">
        <v>170804130306</v>
      </c>
      <c r="C230" s="5">
        <v>42.222222222222221</v>
      </c>
      <c r="D230" s="5"/>
      <c r="E230" s="5">
        <v>40</v>
      </c>
      <c r="F230" s="79"/>
    </row>
    <row r="231" spans="2:6" x14ac:dyDescent="0.25">
      <c r="B231" s="4">
        <v>170804130307</v>
      </c>
      <c r="C231" s="5">
        <v>43.333333333333336</v>
      </c>
      <c r="D231" s="5"/>
      <c r="E231" s="5">
        <v>39.090909090909093</v>
      </c>
      <c r="F231" s="79"/>
    </row>
    <row r="232" spans="2:6" x14ac:dyDescent="0.25">
      <c r="B232" s="4">
        <v>170804130308</v>
      </c>
      <c r="C232" s="5">
        <v>42.222222222222221</v>
      </c>
      <c r="D232" s="5"/>
      <c r="E232" s="5">
        <v>35.454545454545453</v>
      </c>
      <c r="F232" s="79"/>
    </row>
    <row r="233" spans="2:6" x14ac:dyDescent="0.25">
      <c r="B233" s="4">
        <v>170804130309</v>
      </c>
      <c r="C233" s="5">
        <v>43.333333333333336</v>
      </c>
      <c r="D233" s="5"/>
      <c r="E233" s="5">
        <v>38.18181818181818</v>
      </c>
      <c r="F233" s="79"/>
    </row>
    <row r="234" spans="2:6" x14ac:dyDescent="0.25">
      <c r="B234" s="4">
        <v>170804130310</v>
      </c>
      <c r="C234" s="5">
        <v>40</v>
      </c>
      <c r="D234" s="5"/>
      <c r="E234" s="5">
        <v>36.363636363636367</v>
      </c>
      <c r="F234" s="79"/>
    </row>
    <row r="235" spans="2:6" x14ac:dyDescent="0.25">
      <c r="B235" s="4">
        <v>170804130311</v>
      </c>
      <c r="C235" s="5">
        <v>42.222222222222221</v>
      </c>
      <c r="D235" s="5"/>
      <c r="E235" s="5">
        <v>40.909090909090907</v>
      </c>
      <c r="F235" s="79"/>
    </row>
    <row r="236" spans="2:6" x14ac:dyDescent="0.25">
      <c r="B236" s="4">
        <v>170804130312</v>
      </c>
      <c r="C236" s="5">
        <v>38.888888888888886</v>
      </c>
      <c r="D236" s="5"/>
      <c r="E236" s="5">
        <v>39.090909090909093</v>
      </c>
      <c r="F236" s="79"/>
    </row>
    <row r="237" spans="2:6" x14ac:dyDescent="0.25">
      <c r="B237" s="4">
        <v>170804130314</v>
      </c>
      <c r="C237" s="5">
        <v>40</v>
      </c>
      <c r="D237" s="5"/>
      <c r="E237" s="5">
        <v>44.545454545454547</v>
      </c>
      <c r="F237" s="79"/>
    </row>
    <row r="238" spans="2:6" x14ac:dyDescent="0.25">
      <c r="B238" s="4">
        <v>170804130315</v>
      </c>
      <c r="C238" s="5">
        <v>41.111111111111114</v>
      </c>
      <c r="D238" s="5"/>
      <c r="E238" s="5">
        <v>28.181818181818183</v>
      </c>
      <c r="F238" s="79"/>
    </row>
    <row r="239" spans="2:6" x14ac:dyDescent="0.25">
      <c r="B239" s="4">
        <v>170804130317</v>
      </c>
      <c r="C239" s="5">
        <v>40</v>
      </c>
      <c r="D239" s="5"/>
      <c r="E239" s="5">
        <v>38.18181818181818</v>
      </c>
      <c r="F239" s="79"/>
    </row>
    <row r="240" spans="2:6" x14ac:dyDescent="0.25">
      <c r="B240" s="4">
        <v>170804130318</v>
      </c>
      <c r="C240" s="5">
        <v>37.777777777777779</v>
      </c>
      <c r="D240" s="5"/>
      <c r="E240" s="5">
        <v>40.909090909090907</v>
      </c>
      <c r="F240" s="79"/>
    </row>
    <row r="241" spans="2:6" x14ac:dyDescent="0.25">
      <c r="B241" s="4">
        <v>170804130319</v>
      </c>
      <c r="C241" s="5">
        <v>42.222222222222221</v>
      </c>
      <c r="D241" s="5"/>
      <c r="E241" s="5">
        <v>41.81818181818182</v>
      </c>
      <c r="F241" s="79"/>
    </row>
    <row r="242" spans="2:6" x14ac:dyDescent="0.25">
      <c r="B242" s="4">
        <v>170804130320</v>
      </c>
      <c r="C242" s="5">
        <v>42.222222222222221</v>
      </c>
      <c r="D242" s="5"/>
      <c r="E242" s="5">
        <v>42.727272727272727</v>
      </c>
      <c r="F242" s="79"/>
    </row>
    <row r="243" spans="2:6" x14ac:dyDescent="0.25">
      <c r="B243" s="4">
        <v>170804130322</v>
      </c>
      <c r="C243" s="5">
        <v>45.555555555555557</v>
      </c>
      <c r="D243" s="5"/>
      <c r="E243" s="5">
        <v>41.81818181818182</v>
      </c>
      <c r="F243" s="79"/>
    </row>
    <row r="244" spans="2:6" x14ac:dyDescent="0.25">
      <c r="B244" s="4">
        <v>170804130323</v>
      </c>
      <c r="C244" s="5">
        <v>35.555555555555557</v>
      </c>
      <c r="D244" s="5"/>
      <c r="E244" s="5">
        <v>32.727272727272727</v>
      </c>
      <c r="F244" s="79"/>
    </row>
    <row r="245" spans="2:6" x14ac:dyDescent="0.25">
      <c r="B245" s="4">
        <v>170804130324</v>
      </c>
      <c r="C245" s="5">
        <v>44.444444444444443</v>
      </c>
      <c r="D245" s="5"/>
      <c r="E245" s="5">
        <v>44.545454545454547</v>
      </c>
      <c r="F245" s="79"/>
    </row>
    <row r="246" spans="2:6" x14ac:dyDescent="0.25">
      <c r="B246" s="4">
        <v>170804130325</v>
      </c>
      <c r="C246" s="5">
        <v>36.666666666666664</v>
      </c>
      <c r="D246" s="5"/>
      <c r="E246" s="5">
        <v>36.363636363636367</v>
      </c>
      <c r="F246" s="79"/>
    </row>
    <row r="247" spans="2:6" x14ac:dyDescent="0.25">
      <c r="B247" s="4">
        <v>170804130326</v>
      </c>
      <c r="C247" s="5">
        <v>40</v>
      </c>
      <c r="D247" s="5"/>
      <c r="E247" s="5">
        <v>36.363636363636367</v>
      </c>
      <c r="F247" s="79"/>
    </row>
    <row r="248" spans="2:6" x14ac:dyDescent="0.25">
      <c r="B248" s="4">
        <v>170804130327</v>
      </c>
      <c r="C248" s="5">
        <v>44.444444444444443</v>
      </c>
      <c r="D248" s="5"/>
      <c r="E248" s="5">
        <v>40.909090909090907</v>
      </c>
      <c r="F248" s="79"/>
    </row>
    <row r="249" spans="2:6" x14ac:dyDescent="0.25">
      <c r="B249" s="4">
        <v>170804130328</v>
      </c>
      <c r="C249" s="5">
        <v>36.666666666666664</v>
      </c>
      <c r="D249" s="5"/>
      <c r="E249" s="5">
        <v>31.818181818181817</v>
      </c>
      <c r="F249" s="79"/>
    </row>
    <row r="250" spans="2:6" x14ac:dyDescent="0.25">
      <c r="B250" s="4">
        <v>170804130329</v>
      </c>
      <c r="C250" s="5">
        <v>43.333333333333336</v>
      </c>
      <c r="D250" s="5"/>
      <c r="E250" s="5">
        <v>35.454545454545453</v>
      </c>
      <c r="F250" s="79"/>
    </row>
    <row r="251" spans="2:6" x14ac:dyDescent="0.25">
      <c r="B251" s="4">
        <v>170804130330</v>
      </c>
      <c r="C251" s="5">
        <v>44.444444444444443</v>
      </c>
      <c r="D251" s="5"/>
      <c r="E251" s="5">
        <v>34.545454545454547</v>
      </c>
      <c r="F251" s="79"/>
    </row>
    <row r="252" spans="2:6" x14ac:dyDescent="0.25">
      <c r="B252" s="4">
        <v>170804130331</v>
      </c>
      <c r="C252" s="5">
        <v>40</v>
      </c>
      <c r="D252" s="5"/>
      <c r="E252" s="5">
        <v>40</v>
      </c>
      <c r="F252" s="79"/>
    </row>
    <row r="253" spans="2:6" x14ac:dyDescent="0.25">
      <c r="B253" s="4">
        <v>170804130332</v>
      </c>
      <c r="C253" s="5">
        <v>31.111111111111111</v>
      </c>
      <c r="D253" s="5"/>
      <c r="E253" s="5">
        <v>40</v>
      </c>
      <c r="F253" s="79"/>
    </row>
    <row r="254" spans="2:6" x14ac:dyDescent="0.25">
      <c r="B254" s="4">
        <v>170804130333</v>
      </c>
      <c r="C254" s="5">
        <v>35.555555555555557</v>
      </c>
      <c r="D254" s="5"/>
      <c r="E254" s="5">
        <v>33.636363636363633</v>
      </c>
      <c r="F254" s="79"/>
    </row>
    <row r="255" spans="2:6" x14ac:dyDescent="0.25">
      <c r="B255" s="4">
        <v>170804130334</v>
      </c>
      <c r="C255" s="5">
        <v>45.555555555555557</v>
      </c>
      <c r="D255" s="5"/>
      <c r="E255" s="5">
        <v>39.090909090909093</v>
      </c>
      <c r="F255" s="79"/>
    </row>
    <row r="256" spans="2:6" x14ac:dyDescent="0.25">
      <c r="B256" s="4">
        <v>170804130336</v>
      </c>
      <c r="C256" s="5">
        <v>44.444444444444443</v>
      </c>
      <c r="D256" s="5"/>
      <c r="E256" s="5">
        <v>41.81818181818182</v>
      </c>
      <c r="F256" s="79"/>
    </row>
    <row r="257" spans="2:6" x14ac:dyDescent="0.25">
      <c r="B257" s="4">
        <v>170804130337</v>
      </c>
      <c r="C257" s="5">
        <v>44.444444444444443</v>
      </c>
      <c r="D257" s="5"/>
      <c r="E257" s="5">
        <v>40.909090909090907</v>
      </c>
      <c r="F257" s="79"/>
    </row>
    <row r="258" spans="2:6" x14ac:dyDescent="0.25">
      <c r="B258" s="4">
        <v>170804130338</v>
      </c>
      <c r="C258" s="5">
        <v>46.666666666666664</v>
      </c>
      <c r="D258" s="5"/>
      <c r="E258" s="5">
        <v>40.909090909090907</v>
      </c>
      <c r="F258" s="79"/>
    </row>
    <row r="259" spans="2:6" x14ac:dyDescent="0.25">
      <c r="B259" s="4">
        <v>170804130339</v>
      </c>
      <c r="C259" s="5">
        <v>44.444444444444443</v>
      </c>
      <c r="D259" s="5"/>
      <c r="E259" s="5">
        <v>41.81818181818182</v>
      </c>
      <c r="F259" s="79"/>
    </row>
    <row r="260" spans="2:6" x14ac:dyDescent="0.25">
      <c r="B260" s="4">
        <v>170804130340</v>
      </c>
      <c r="C260" s="5">
        <v>35.555555555555557</v>
      </c>
      <c r="D260" s="5"/>
      <c r="E260" s="5">
        <v>15.454545454545455</v>
      </c>
      <c r="F260" s="79"/>
    </row>
    <row r="261" spans="2:6" x14ac:dyDescent="0.25">
      <c r="B261" s="4">
        <v>170804130341</v>
      </c>
      <c r="C261" s="5">
        <v>42.222222222222221</v>
      </c>
      <c r="D261" s="5"/>
      <c r="E261" s="5">
        <v>40.909090909090907</v>
      </c>
      <c r="F261" s="79"/>
    </row>
    <row r="262" spans="2:6" x14ac:dyDescent="0.25">
      <c r="B262" s="4">
        <v>170804130342</v>
      </c>
      <c r="C262" s="5">
        <v>42.222222222222221</v>
      </c>
      <c r="D262" s="5"/>
      <c r="E262" s="5">
        <v>39.090909090909093</v>
      </c>
      <c r="F262" s="79"/>
    </row>
    <row r="263" spans="2:6" x14ac:dyDescent="0.25">
      <c r="B263" s="4">
        <v>170804130343</v>
      </c>
      <c r="C263" s="5">
        <v>44.444444444444443</v>
      </c>
      <c r="D263" s="5"/>
      <c r="E263" s="5">
        <v>41.81818181818182</v>
      </c>
      <c r="F263" s="79"/>
    </row>
    <row r="264" spans="2:6" x14ac:dyDescent="0.25">
      <c r="B264" s="4">
        <v>170804130344</v>
      </c>
      <c r="C264" s="5">
        <v>36.666666666666664</v>
      </c>
      <c r="D264" s="5"/>
      <c r="E264" s="5">
        <v>28.181818181818183</v>
      </c>
      <c r="F264" s="79"/>
    </row>
    <row r="265" spans="2:6" x14ac:dyDescent="0.25">
      <c r="B265" s="4">
        <v>170804130345</v>
      </c>
      <c r="C265" s="5">
        <v>31.111111111111111</v>
      </c>
      <c r="D265" s="5"/>
      <c r="E265" s="5">
        <v>21.818181818181817</v>
      </c>
      <c r="F265" s="79"/>
    </row>
    <row r="266" spans="2:6" x14ac:dyDescent="0.25">
      <c r="B266" s="4">
        <v>170804130346</v>
      </c>
      <c r="C266" s="5">
        <v>44.444444444444443</v>
      </c>
      <c r="D266" s="5"/>
      <c r="E266" s="5">
        <v>42.727272727272727</v>
      </c>
      <c r="F266" s="79"/>
    </row>
    <row r="267" spans="2:6" x14ac:dyDescent="0.25">
      <c r="B267" s="4">
        <v>170804130347</v>
      </c>
      <c r="C267" s="5">
        <v>44.444444444444443</v>
      </c>
      <c r="D267" s="5"/>
      <c r="E267" s="5">
        <v>43.636363636363633</v>
      </c>
      <c r="F267" s="79"/>
    </row>
    <row r="268" spans="2:6" x14ac:dyDescent="0.25">
      <c r="B268" s="4">
        <v>170804130348</v>
      </c>
      <c r="C268" s="5">
        <v>38.888888888888886</v>
      </c>
      <c r="D268" s="5"/>
      <c r="E268" s="5">
        <v>34.545454545454547</v>
      </c>
      <c r="F268" s="79"/>
    </row>
    <row r="269" spans="2:6" x14ac:dyDescent="0.25">
      <c r="B269" s="4">
        <v>170804130349</v>
      </c>
      <c r="C269" s="5">
        <v>48.888888888888886</v>
      </c>
      <c r="D269" s="5"/>
      <c r="E269" s="5">
        <v>36.363636363636367</v>
      </c>
      <c r="F269" s="79"/>
    </row>
    <row r="270" spans="2:6" x14ac:dyDescent="0.25">
      <c r="B270" s="4">
        <v>170804130350</v>
      </c>
      <c r="C270" s="5">
        <v>46.666666666666664</v>
      </c>
      <c r="D270" s="5"/>
      <c r="E270" s="5">
        <v>42.727272727272727</v>
      </c>
      <c r="F270" s="79"/>
    </row>
    <row r="271" spans="2:6" x14ac:dyDescent="0.25">
      <c r="B271" s="4">
        <v>170804130351</v>
      </c>
      <c r="C271" s="5">
        <v>47.777777777777779</v>
      </c>
      <c r="D271" s="5"/>
      <c r="E271" s="5">
        <v>40.909090909090907</v>
      </c>
      <c r="F271" s="79"/>
    </row>
    <row r="272" spans="2:6" x14ac:dyDescent="0.25">
      <c r="B272" s="4">
        <v>170804130353</v>
      </c>
      <c r="C272" s="5">
        <v>42.222222222222221</v>
      </c>
      <c r="D272" s="5"/>
      <c r="E272" s="5">
        <v>41.81818181818182</v>
      </c>
      <c r="F272" s="79"/>
    </row>
    <row r="273" spans="2:6" x14ac:dyDescent="0.25">
      <c r="B273" s="4">
        <v>170804130354</v>
      </c>
      <c r="C273" s="5">
        <v>35.555555555555557</v>
      </c>
      <c r="D273" s="5"/>
      <c r="E273" s="5">
        <v>35.454545454545453</v>
      </c>
      <c r="F273" s="79"/>
    </row>
    <row r="274" spans="2:6" x14ac:dyDescent="0.25">
      <c r="B274" s="4">
        <v>170804130356</v>
      </c>
      <c r="C274" s="5">
        <v>45.555555555555557</v>
      </c>
      <c r="D274" s="5"/>
      <c r="E274" s="5">
        <v>41.81818181818182</v>
      </c>
      <c r="F274" s="79"/>
    </row>
    <row r="275" spans="2:6" x14ac:dyDescent="0.25">
      <c r="B275" s="4">
        <v>170804130357</v>
      </c>
      <c r="C275" s="5">
        <v>41.111111111111114</v>
      </c>
      <c r="D275" s="5"/>
      <c r="E275" s="5">
        <v>43.636363636363633</v>
      </c>
      <c r="F275" s="79"/>
    </row>
    <row r="276" spans="2:6" x14ac:dyDescent="0.25">
      <c r="B276" s="4">
        <v>170804130358</v>
      </c>
      <c r="C276" s="5">
        <v>38.888888888888886</v>
      </c>
      <c r="D276" s="5"/>
      <c r="E276" s="5">
        <v>40.909090909090907</v>
      </c>
      <c r="F276" s="79"/>
    </row>
    <row r="277" spans="2:6" x14ac:dyDescent="0.25">
      <c r="B277" s="4">
        <v>170804130359</v>
      </c>
      <c r="C277" s="5">
        <v>41.111111111111114</v>
      </c>
      <c r="D277" s="5"/>
      <c r="E277" s="5">
        <v>37.272727272727273</v>
      </c>
      <c r="F277" s="79"/>
    </row>
    <row r="278" spans="2:6" x14ac:dyDescent="0.25">
      <c r="B278" s="4">
        <v>170804130360</v>
      </c>
      <c r="C278" s="5">
        <v>46.666666666666664</v>
      </c>
      <c r="D278" s="5"/>
      <c r="E278" s="5">
        <v>38.18181818181818</v>
      </c>
      <c r="F278" s="79"/>
    </row>
    <row r="279" spans="2:6" x14ac:dyDescent="0.25">
      <c r="B279" s="4">
        <v>170804130361</v>
      </c>
      <c r="C279" s="5">
        <v>42.222222222222221</v>
      </c>
      <c r="D279" s="5"/>
      <c r="E279" s="5">
        <v>34.545454545454547</v>
      </c>
      <c r="F279" s="79"/>
    </row>
    <row r="280" spans="2:6" x14ac:dyDescent="0.25">
      <c r="B280" s="4">
        <v>170804130362</v>
      </c>
      <c r="C280" s="5">
        <v>44.444444444444443</v>
      </c>
      <c r="D280" s="5"/>
      <c r="E280" s="5">
        <v>48.18181818181818</v>
      </c>
      <c r="F280" s="79"/>
    </row>
    <row r="281" spans="2:6" x14ac:dyDescent="0.25">
      <c r="B281" s="4">
        <v>170804130363</v>
      </c>
      <c r="C281" s="5">
        <v>40</v>
      </c>
      <c r="D281" s="5"/>
      <c r="E281" s="5">
        <v>40.909090909090907</v>
      </c>
      <c r="F281" s="79"/>
    </row>
    <row r="282" spans="2:6" x14ac:dyDescent="0.25">
      <c r="B282" s="4">
        <v>170804130364</v>
      </c>
      <c r="C282" s="5">
        <v>44.444444444444443</v>
      </c>
      <c r="D282" s="5"/>
      <c r="E282" s="5">
        <v>43.636363636363633</v>
      </c>
      <c r="F282" s="79"/>
    </row>
    <row r="283" spans="2:6" x14ac:dyDescent="0.25">
      <c r="B283" s="4">
        <v>170804130365</v>
      </c>
      <c r="C283" s="5">
        <v>42.222222222222221</v>
      </c>
      <c r="D283" s="5"/>
      <c r="E283" s="5">
        <v>44.545454545454547</v>
      </c>
      <c r="F283" s="79"/>
    </row>
    <row r="284" spans="2:6" x14ac:dyDescent="0.25">
      <c r="B284" s="4"/>
      <c r="C284" s="5"/>
      <c r="D284" s="5"/>
      <c r="E284" s="5"/>
      <c r="F284" s="5"/>
    </row>
    <row r="285" spans="2:6" x14ac:dyDescent="0.25">
      <c r="B285" s="4"/>
      <c r="C285" s="5"/>
      <c r="D285" s="5"/>
      <c r="E285" s="5"/>
      <c r="F285" s="5"/>
    </row>
    <row r="286" spans="2:6" x14ac:dyDescent="0.25">
      <c r="B286" s="4"/>
      <c r="C286" s="5"/>
      <c r="D286" s="5"/>
      <c r="E286" s="5"/>
      <c r="F286" s="5"/>
    </row>
    <row r="287" spans="2:6" x14ac:dyDescent="0.25">
      <c r="B287" s="4"/>
      <c r="C287" s="5"/>
      <c r="D287" s="5"/>
      <c r="E287" s="5"/>
      <c r="F287" s="5"/>
    </row>
    <row r="288" spans="2:6" x14ac:dyDescent="0.25">
      <c r="B288" s="4"/>
      <c r="C288" s="5"/>
      <c r="D288" s="5"/>
      <c r="E288" s="5"/>
      <c r="F288" s="5"/>
    </row>
    <row r="289" spans="2:6" x14ac:dyDescent="0.25">
      <c r="B289" s="4"/>
      <c r="C289" s="5"/>
      <c r="D289" s="5"/>
      <c r="E289" s="5"/>
      <c r="F289" s="5"/>
    </row>
    <row r="290" spans="2:6" x14ac:dyDescent="0.25">
      <c r="B290" s="4"/>
      <c r="C290" s="5"/>
      <c r="D290" s="5"/>
      <c r="E290" s="5"/>
      <c r="F290" s="5"/>
    </row>
    <row r="291" spans="2:6" x14ac:dyDescent="0.25">
      <c r="B291" s="4"/>
      <c r="C291" s="5"/>
      <c r="D291" s="5"/>
      <c r="E291" s="5"/>
      <c r="F291" s="5"/>
    </row>
    <row r="292" spans="2:6" x14ac:dyDescent="0.25">
      <c r="B292" s="4"/>
    </row>
    <row r="293" spans="2:6" x14ac:dyDescent="0.25">
      <c r="B293" s="4"/>
    </row>
    <row r="294" spans="2:6" x14ac:dyDescent="0.25">
      <c r="B294" s="4"/>
    </row>
    <row r="295" spans="2:6" x14ac:dyDescent="0.25">
      <c r="B295" s="4"/>
    </row>
    <row r="296" spans="2:6" x14ac:dyDescent="0.25">
      <c r="B296" s="4"/>
    </row>
    <row r="297" spans="2:6" x14ac:dyDescent="0.25">
      <c r="B297" s="4"/>
    </row>
    <row r="298" spans="2:6" x14ac:dyDescent="0.25">
      <c r="B298" s="4"/>
    </row>
    <row r="299" spans="2:6" x14ac:dyDescent="0.25">
      <c r="B299" s="4"/>
    </row>
    <row r="300" spans="2:6" x14ac:dyDescent="0.25">
      <c r="B300" s="4"/>
    </row>
    <row r="301" spans="2:6" x14ac:dyDescent="0.25">
      <c r="B301" s="4"/>
    </row>
    <row r="302" spans="2:6" x14ac:dyDescent="0.25">
      <c r="B302" s="4"/>
    </row>
    <row r="303" spans="2:6" x14ac:dyDescent="0.25">
      <c r="B303" s="4"/>
    </row>
    <row r="304" spans="2:6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</sheetData>
  <mergeCells count="14">
    <mergeCell ref="A1:F1"/>
    <mergeCell ref="G1:P1"/>
    <mergeCell ref="A2:F2"/>
    <mergeCell ref="A3:F3"/>
    <mergeCell ref="R3:Z7"/>
    <mergeCell ref="A4:F4"/>
    <mergeCell ref="A5:F5"/>
    <mergeCell ref="G15:J15"/>
    <mergeCell ref="G9:J9"/>
    <mergeCell ref="G10:J10"/>
    <mergeCell ref="G11:J11"/>
    <mergeCell ref="G12:J12"/>
    <mergeCell ref="G13:J13"/>
    <mergeCell ref="G14:J1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3A4C-BACE-44BD-B587-6DA4879153F0}">
  <dimension ref="A1:Z281"/>
  <sheetViews>
    <sheetView zoomScale="80" zoomScaleNormal="80" workbookViewId="0">
      <selection activeCell="F12" activeCellId="1" sqref="D12 F12"/>
    </sheetView>
  </sheetViews>
  <sheetFormatPr defaultRowHeight="15" x14ac:dyDescent="0.25"/>
  <cols>
    <col min="2" max="2" width="12.85546875" bestFit="1" customWidth="1"/>
    <col min="8" max="8" width="12.85546875" bestFit="1" customWidth="1"/>
    <col min="11" max="11" width="11.7109375" bestFit="1" customWidth="1"/>
    <col min="258" max="258" width="12.85546875" bestFit="1" customWidth="1"/>
    <col min="264" max="264" width="12.85546875" bestFit="1" customWidth="1"/>
    <col min="267" max="267" width="11.7109375" bestFit="1" customWidth="1"/>
    <col min="514" max="514" width="12.85546875" bestFit="1" customWidth="1"/>
    <col min="520" max="520" width="12.85546875" bestFit="1" customWidth="1"/>
    <col min="523" max="523" width="11.7109375" bestFit="1" customWidth="1"/>
    <col min="770" max="770" width="12.85546875" bestFit="1" customWidth="1"/>
    <col min="776" max="776" width="12.85546875" bestFit="1" customWidth="1"/>
    <col min="779" max="779" width="11.7109375" bestFit="1" customWidth="1"/>
    <col min="1026" max="1026" width="12.85546875" bestFit="1" customWidth="1"/>
    <col min="1032" max="1032" width="12.85546875" bestFit="1" customWidth="1"/>
    <col min="1035" max="1035" width="11.7109375" bestFit="1" customWidth="1"/>
    <col min="1282" max="1282" width="12.85546875" bestFit="1" customWidth="1"/>
    <col min="1288" max="1288" width="12.85546875" bestFit="1" customWidth="1"/>
    <col min="1291" max="1291" width="11.7109375" bestFit="1" customWidth="1"/>
    <col min="1538" max="1538" width="12.85546875" bestFit="1" customWidth="1"/>
    <col min="1544" max="1544" width="12.85546875" bestFit="1" customWidth="1"/>
    <col min="1547" max="1547" width="11.7109375" bestFit="1" customWidth="1"/>
    <col min="1794" max="1794" width="12.85546875" bestFit="1" customWidth="1"/>
    <col min="1800" max="1800" width="12.85546875" bestFit="1" customWidth="1"/>
    <col min="1803" max="1803" width="11.7109375" bestFit="1" customWidth="1"/>
    <col min="2050" max="2050" width="12.85546875" bestFit="1" customWidth="1"/>
    <col min="2056" max="2056" width="12.85546875" bestFit="1" customWidth="1"/>
    <col min="2059" max="2059" width="11.7109375" bestFit="1" customWidth="1"/>
    <col min="2306" max="2306" width="12.85546875" bestFit="1" customWidth="1"/>
    <col min="2312" max="2312" width="12.85546875" bestFit="1" customWidth="1"/>
    <col min="2315" max="2315" width="11.7109375" bestFit="1" customWidth="1"/>
    <col min="2562" max="2562" width="12.85546875" bestFit="1" customWidth="1"/>
    <col min="2568" max="2568" width="12.85546875" bestFit="1" customWidth="1"/>
    <col min="2571" max="2571" width="11.7109375" bestFit="1" customWidth="1"/>
    <col min="2818" max="2818" width="12.85546875" bestFit="1" customWidth="1"/>
    <col min="2824" max="2824" width="12.85546875" bestFit="1" customWidth="1"/>
    <col min="2827" max="2827" width="11.7109375" bestFit="1" customWidth="1"/>
    <col min="3074" max="3074" width="12.85546875" bestFit="1" customWidth="1"/>
    <col min="3080" max="3080" width="12.85546875" bestFit="1" customWidth="1"/>
    <col min="3083" max="3083" width="11.7109375" bestFit="1" customWidth="1"/>
    <col min="3330" max="3330" width="12.85546875" bestFit="1" customWidth="1"/>
    <col min="3336" max="3336" width="12.85546875" bestFit="1" customWidth="1"/>
    <col min="3339" max="3339" width="11.7109375" bestFit="1" customWidth="1"/>
    <col min="3586" max="3586" width="12.85546875" bestFit="1" customWidth="1"/>
    <col min="3592" max="3592" width="12.85546875" bestFit="1" customWidth="1"/>
    <col min="3595" max="3595" width="11.7109375" bestFit="1" customWidth="1"/>
    <col min="3842" max="3842" width="12.85546875" bestFit="1" customWidth="1"/>
    <col min="3848" max="3848" width="12.85546875" bestFit="1" customWidth="1"/>
    <col min="3851" max="3851" width="11.7109375" bestFit="1" customWidth="1"/>
    <col min="4098" max="4098" width="12.85546875" bestFit="1" customWidth="1"/>
    <col min="4104" max="4104" width="12.85546875" bestFit="1" customWidth="1"/>
    <col min="4107" max="4107" width="11.7109375" bestFit="1" customWidth="1"/>
    <col min="4354" max="4354" width="12.85546875" bestFit="1" customWidth="1"/>
    <col min="4360" max="4360" width="12.85546875" bestFit="1" customWidth="1"/>
    <col min="4363" max="4363" width="11.7109375" bestFit="1" customWidth="1"/>
    <col min="4610" max="4610" width="12.85546875" bestFit="1" customWidth="1"/>
    <col min="4616" max="4616" width="12.85546875" bestFit="1" customWidth="1"/>
    <col min="4619" max="4619" width="11.7109375" bestFit="1" customWidth="1"/>
    <col min="4866" max="4866" width="12.85546875" bestFit="1" customWidth="1"/>
    <col min="4872" max="4872" width="12.85546875" bestFit="1" customWidth="1"/>
    <col min="4875" max="4875" width="11.7109375" bestFit="1" customWidth="1"/>
    <col min="5122" max="5122" width="12.85546875" bestFit="1" customWidth="1"/>
    <col min="5128" max="5128" width="12.85546875" bestFit="1" customWidth="1"/>
    <col min="5131" max="5131" width="11.7109375" bestFit="1" customWidth="1"/>
    <col min="5378" max="5378" width="12.85546875" bestFit="1" customWidth="1"/>
    <col min="5384" max="5384" width="12.85546875" bestFit="1" customWidth="1"/>
    <col min="5387" max="5387" width="11.7109375" bestFit="1" customWidth="1"/>
    <col min="5634" max="5634" width="12.85546875" bestFit="1" customWidth="1"/>
    <col min="5640" max="5640" width="12.85546875" bestFit="1" customWidth="1"/>
    <col min="5643" max="5643" width="11.7109375" bestFit="1" customWidth="1"/>
    <col min="5890" max="5890" width="12.85546875" bestFit="1" customWidth="1"/>
    <col min="5896" max="5896" width="12.85546875" bestFit="1" customWidth="1"/>
    <col min="5899" max="5899" width="11.7109375" bestFit="1" customWidth="1"/>
    <col min="6146" max="6146" width="12.85546875" bestFit="1" customWidth="1"/>
    <col min="6152" max="6152" width="12.85546875" bestFit="1" customWidth="1"/>
    <col min="6155" max="6155" width="11.7109375" bestFit="1" customWidth="1"/>
    <col min="6402" max="6402" width="12.85546875" bestFit="1" customWidth="1"/>
    <col min="6408" max="6408" width="12.85546875" bestFit="1" customWidth="1"/>
    <col min="6411" max="6411" width="11.7109375" bestFit="1" customWidth="1"/>
    <col min="6658" max="6658" width="12.85546875" bestFit="1" customWidth="1"/>
    <col min="6664" max="6664" width="12.85546875" bestFit="1" customWidth="1"/>
    <col min="6667" max="6667" width="11.7109375" bestFit="1" customWidth="1"/>
    <col min="6914" max="6914" width="12.85546875" bestFit="1" customWidth="1"/>
    <col min="6920" max="6920" width="12.85546875" bestFit="1" customWidth="1"/>
    <col min="6923" max="6923" width="11.7109375" bestFit="1" customWidth="1"/>
    <col min="7170" max="7170" width="12.85546875" bestFit="1" customWidth="1"/>
    <col min="7176" max="7176" width="12.85546875" bestFit="1" customWidth="1"/>
    <col min="7179" max="7179" width="11.7109375" bestFit="1" customWidth="1"/>
    <col min="7426" max="7426" width="12.85546875" bestFit="1" customWidth="1"/>
    <col min="7432" max="7432" width="12.85546875" bestFit="1" customWidth="1"/>
    <col min="7435" max="7435" width="11.7109375" bestFit="1" customWidth="1"/>
    <col min="7682" max="7682" width="12.85546875" bestFit="1" customWidth="1"/>
    <col min="7688" max="7688" width="12.85546875" bestFit="1" customWidth="1"/>
    <col min="7691" max="7691" width="11.7109375" bestFit="1" customWidth="1"/>
    <col min="7938" max="7938" width="12.85546875" bestFit="1" customWidth="1"/>
    <col min="7944" max="7944" width="12.85546875" bestFit="1" customWidth="1"/>
    <col min="7947" max="7947" width="11.7109375" bestFit="1" customWidth="1"/>
    <col min="8194" max="8194" width="12.85546875" bestFit="1" customWidth="1"/>
    <col min="8200" max="8200" width="12.85546875" bestFit="1" customWidth="1"/>
    <col min="8203" max="8203" width="11.7109375" bestFit="1" customWidth="1"/>
    <col min="8450" max="8450" width="12.85546875" bestFit="1" customWidth="1"/>
    <col min="8456" max="8456" width="12.85546875" bestFit="1" customWidth="1"/>
    <col min="8459" max="8459" width="11.7109375" bestFit="1" customWidth="1"/>
    <col min="8706" max="8706" width="12.85546875" bestFit="1" customWidth="1"/>
    <col min="8712" max="8712" width="12.85546875" bestFit="1" customWidth="1"/>
    <col min="8715" max="8715" width="11.7109375" bestFit="1" customWidth="1"/>
    <col min="8962" max="8962" width="12.85546875" bestFit="1" customWidth="1"/>
    <col min="8968" max="8968" width="12.85546875" bestFit="1" customWidth="1"/>
    <col min="8971" max="8971" width="11.7109375" bestFit="1" customWidth="1"/>
    <col min="9218" max="9218" width="12.85546875" bestFit="1" customWidth="1"/>
    <col min="9224" max="9224" width="12.85546875" bestFit="1" customWidth="1"/>
    <col min="9227" max="9227" width="11.7109375" bestFit="1" customWidth="1"/>
    <col min="9474" max="9474" width="12.85546875" bestFit="1" customWidth="1"/>
    <col min="9480" max="9480" width="12.85546875" bestFit="1" customWidth="1"/>
    <col min="9483" max="9483" width="11.7109375" bestFit="1" customWidth="1"/>
    <col min="9730" max="9730" width="12.85546875" bestFit="1" customWidth="1"/>
    <col min="9736" max="9736" width="12.85546875" bestFit="1" customWidth="1"/>
    <col min="9739" max="9739" width="11.7109375" bestFit="1" customWidth="1"/>
    <col min="9986" max="9986" width="12.85546875" bestFit="1" customWidth="1"/>
    <col min="9992" max="9992" width="12.85546875" bestFit="1" customWidth="1"/>
    <col min="9995" max="9995" width="11.7109375" bestFit="1" customWidth="1"/>
    <col min="10242" max="10242" width="12.85546875" bestFit="1" customWidth="1"/>
    <col min="10248" max="10248" width="12.85546875" bestFit="1" customWidth="1"/>
    <col min="10251" max="10251" width="11.7109375" bestFit="1" customWidth="1"/>
    <col min="10498" max="10498" width="12.85546875" bestFit="1" customWidth="1"/>
    <col min="10504" max="10504" width="12.85546875" bestFit="1" customWidth="1"/>
    <col min="10507" max="10507" width="11.7109375" bestFit="1" customWidth="1"/>
    <col min="10754" max="10754" width="12.85546875" bestFit="1" customWidth="1"/>
    <col min="10760" max="10760" width="12.85546875" bestFit="1" customWidth="1"/>
    <col min="10763" max="10763" width="11.7109375" bestFit="1" customWidth="1"/>
    <col min="11010" max="11010" width="12.85546875" bestFit="1" customWidth="1"/>
    <col min="11016" max="11016" width="12.85546875" bestFit="1" customWidth="1"/>
    <col min="11019" max="11019" width="11.7109375" bestFit="1" customWidth="1"/>
    <col min="11266" max="11266" width="12.85546875" bestFit="1" customWidth="1"/>
    <col min="11272" max="11272" width="12.85546875" bestFit="1" customWidth="1"/>
    <col min="11275" max="11275" width="11.7109375" bestFit="1" customWidth="1"/>
    <col min="11522" max="11522" width="12.85546875" bestFit="1" customWidth="1"/>
    <col min="11528" max="11528" width="12.85546875" bestFit="1" customWidth="1"/>
    <col min="11531" max="11531" width="11.7109375" bestFit="1" customWidth="1"/>
    <col min="11778" max="11778" width="12.85546875" bestFit="1" customWidth="1"/>
    <col min="11784" max="11784" width="12.85546875" bestFit="1" customWidth="1"/>
    <col min="11787" max="11787" width="11.7109375" bestFit="1" customWidth="1"/>
    <col min="12034" max="12034" width="12.85546875" bestFit="1" customWidth="1"/>
    <col min="12040" max="12040" width="12.85546875" bestFit="1" customWidth="1"/>
    <col min="12043" max="12043" width="11.7109375" bestFit="1" customWidth="1"/>
    <col min="12290" max="12290" width="12.85546875" bestFit="1" customWidth="1"/>
    <col min="12296" max="12296" width="12.85546875" bestFit="1" customWidth="1"/>
    <col min="12299" max="12299" width="11.7109375" bestFit="1" customWidth="1"/>
    <col min="12546" max="12546" width="12.85546875" bestFit="1" customWidth="1"/>
    <col min="12552" max="12552" width="12.85546875" bestFit="1" customWidth="1"/>
    <col min="12555" max="12555" width="11.7109375" bestFit="1" customWidth="1"/>
    <col min="12802" max="12802" width="12.85546875" bestFit="1" customWidth="1"/>
    <col min="12808" max="12808" width="12.85546875" bestFit="1" customWidth="1"/>
    <col min="12811" max="12811" width="11.7109375" bestFit="1" customWidth="1"/>
    <col min="13058" max="13058" width="12.85546875" bestFit="1" customWidth="1"/>
    <col min="13064" max="13064" width="12.85546875" bestFit="1" customWidth="1"/>
    <col min="13067" max="13067" width="11.7109375" bestFit="1" customWidth="1"/>
    <col min="13314" max="13314" width="12.85546875" bestFit="1" customWidth="1"/>
    <col min="13320" max="13320" width="12.85546875" bestFit="1" customWidth="1"/>
    <col min="13323" max="13323" width="11.7109375" bestFit="1" customWidth="1"/>
    <col min="13570" max="13570" width="12.85546875" bestFit="1" customWidth="1"/>
    <col min="13576" max="13576" width="12.85546875" bestFit="1" customWidth="1"/>
    <col min="13579" max="13579" width="11.7109375" bestFit="1" customWidth="1"/>
    <col min="13826" max="13826" width="12.85546875" bestFit="1" customWidth="1"/>
    <col min="13832" max="13832" width="12.85546875" bestFit="1" customWidth="1"/>
    <col min="13835" max="13835" width="11.7109375" bestFit="1" customWidth="1"/>
    <col min="14082" max="14082" width="12.85546875" bestFit="1" customWidth="1"/>
    <col min="14088" max="14088" width="12.85546875" bestFit="1" customWidth="1"/>
    <col min="14091" max="14091" width="11.7109375" bestFit="1" customWidth="1"/>
    <col min="14338" max="14338" width="12.85546875" bestFit="1" customWidth="1"/>
    <col min="14344" max="14344" width="12.85546875" bestFit="1" customWidth="1"/>
    <col min="14347" max="14347" width="11.7109375" bestFit="1" customWidth="1"/>
    <col min="14594" max="14594" width="12.85546875" bestFit="1" customWidth="1"/>
    <col min="14600" max="14600" width="12.85546875" bestFit="1" customWidth="1"/>
    <col min="14603" max="14603" width="11.7109375" bestFit="1" customWidth="1"/>
    <col min="14850" max="14850" width="12.85546875" bestFit="1" customWidth="1"/>
    <col min="14856" max="14856" width="12.85546875" bestFit="1" customWidth="1"/>
    <col min="14859" max="14859" width="11.7109375" bestFit="1" customWidth="1"/>
    <col min="15106" max="15106" width="12.85546875" bestFit="1" customWidth="1"/>
    <col min="15112" max="15112" width="12.85546875" bestFit="1" customWidth="1"/>
    <col min="15115" max="15115" width="11.7109375" bestFit="1" customWidth="1"/>
    <col min="15362" max="15362" width="12.85546875" bestFit="1" customWidth="1"/>
    <col min="15368" max="15368" width="12.85546875" bestFit="1" customWidth="1"/>
    <col min="15371" max="15371" width="11.7109375" bestFit="1" customWidth="1"/>
    <col min="15618" max="15618" width="12.85546875" bestFit="1" customWidth="1"/>
    <col min="15624" max="15624" width="12.85546875" bestFit="1" customWidth="1"/>
    <col min="15627" max="15627" width="11.7109375" bestFit="1" customWidth="1"/>
    <col min="15874" max="15874" width="12.85546875" bestFit="1" customWidth="1"/>
    <col min="15880" max="15880" width="12.85546875" bestFit="1" customWidth="1"/>
    <col min="15883" max="15883" width="11.7109375" bestFit="1" customWidth="1"/>
    <col min="16130" max="16130" width="12.85546875" bestFit="1" customWidth="1"/>
    <col min="16136" max="16136" width="12.85546875" bestFit="1" customWidth="1"/>
    <col min="16139" max="16139" width="11.7109375" bestFit="1" customWidth="1"/>
  </cols>
  <sheetData>
    <row r="1" spans="1:26" x14ac:dyDescent="0.25">
      <c r="A1" s="166" t="s">
        <v>52</v>
      </c>
      <c r="B1" s="167"/>
      <c r="C1" s="167"/>
      <c r="D1" s="167"/>
      <c r="E1" s="167"/>
      <c r="F1" s="69"/>
      <c r="G1" s="211"/>
      <c r="H1" s="179"/>
      <c r="I1" s="179"/>
      <c r="J1" s="179"/>
      <c r="K1" s="179"/>
      <c r="L1" s="179"/>
      <c r="M1" s="179"/>
      <c r="N1" s="179"/>
      <c r="O1" s="179"/>
      <c r="P1" s="179"/>
      <c r="Q1" s="1"/>
      <c r="R1" s="1"/>
      <c r="S1" s="1"/>
      <c r="T1" s="1"/>
      <c r="U1" s="1"/>
      <c r="V1" s="1"/>
      <c r="W1" s="1"/>
      <c r="X1" s="1"/>
      <c r="Y1" s="1"/>
    </row>
    <row r="2" spans="1:26" ht="14.25" customHeight="1" x14ac:dyDescent="0.25">
      <c r="A2" s="166" t="s">
        <v>51</v>
      </c>
      <c r="B2" s="167"/>
      <c r="C2" s="167"/>
      <c r="D2" s="167"/>
      <c r="E2" s="167"/>
      <c r="F2" s="70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14.25" customHeight="1" x14ac:dyDescent="0.25">
      <c r="A3" s="166" t="s">
        <v>92</v>
      </c>
      <c r="B3" s="167"/>
      <c r="C3" s="167"/>
      <c r="D3" s="167"/>
      <c r="E3" s="167"/>
      <c r="F3" s="70"/>
      <c r="G3" s="26" t="s">
        <v>48</v>
      </c>
      <c r="H3" s="17"/>
      <c r="I3" s="44" t="s">
        <v>47</v>
      </c>
      <c r="J3" s="1"/>
      <c r="K3" s="1"/>
      <c r="L3" s="1"/>
      <c r="M3" s="43" t="s">
        <v>46</v>
      </c>
      <c r="N3" s="43" t="s">
        <v>45</v>
      </c>
      <c r="O3" s="71"/>
      <c r="P3" s="1"/>
      <c r="Q3" s="43" t="s">
        <v>44</v>
      </c>
      <c r="R3" s="197" t="s">
        <v>43</v>
      </c>
      <c r="S3" s="198"/>
      <c r="T3" s="198"/>
      <c r="U3" s="198"/>
      <c r="V3" s="198"/>
      <c r="W3" s="198"/>
      <c r="X3" s="198"/>
      <c r="Y3" s="198"/>
      <c r="Z3" s="199"/>
    </row>
    <row r="4" spans="1:26" ht="21" x14ac:dyDescent="0.25">
      <c r="A4" s="166" t="s">
        <v>93</v>
      </c>
      <c r="B4" s="167"/>
      <c r="C4" s="167"/>
      <c r="D4" s="167"/>
      <c r="E4" s="167"/>
      <c r="F4" s="70"/>
      <c r="G4" s="26" t="s">
        <v>41</v>
      </c>
      <c r="H4" s="17"/>
      <c r="I4" s="15"/>
      <c r="J4" s="1"/>
      <c r="K4" s="1"/>
      <c r="L4" s="1"/>
      <c r="M4" s="42" t="s">
        <v>40</v>
      </c>
      <c r="N4" s="42">
        <v>3</v>
      </c>
      <c r="O4" s="1"/>
      <c r="P4" s="1"/>
      <c r="Q4" s="41">
        <v>3</v>
      </c>
      <c r="R4" s="200"/>
      <c r="S4" s="201"/>
      <c r="T4" s="201"/>
      <c r="U4" s="201"/>
      <c r="V4" s="201"/>
      <c r="W4" s="201"/>
      <c r="X4" s="201"/>
      <c r="Y4" s="201"/>
      <c r="Z4" s="202"/>
    </row>
    <row r="5" spans="1:26" ht="21" x14ac:dyDescent="0.25">
      <c r="A5" s="166" t="s">
        <v>94</v>
      </c>
      <c r="B5" s="167"/>
      <c r="C5" s="167"/>
      <c r="D5" s="167"/>
      <c r="E5" s="167"/>
      <c r="F5" s="70"/>
      <c r="G5" s="26" t="s">
        <v>38</v>
      </c>
      <c r="H5" s="3">
        <f>D12</f>
        <v>95.555555555555557</v>
      </c>
      <c r="I5" s="15"/>
      <c r="J5" s="1"/>
      <c r="K5" s="1"/>
      <c r="L5" s="1"/>
      <c r="M5" s="39" t="s">
        <v>37</v>
      </c>
      <c r="N5" s="39">
        <v>2</v>
      </c>
      <c r="O5" s="1"/>
      <c r="P5" s="1"/>
      <c r="Q5" s="38">
        <v>2</v>
      </c>
      <c r="R5" s="200"/>
      <c r="S5" s="201"/>
      <c r="T5" s="201"/>
      <c r="U5" s="201"/>
      <c r="V5" s="201"/>
      <c r="W5" s="201"/>
      <c r="X5" s="201"/>
      <c r="Y5" s="201"/>
      <c r="Z5" s="202"/>
    </row>
    <row r="6" spans="1:26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">
        <f>F12</f>
        <v>99.629629629629633</v>
      </c>
      <c r="I6" s="15"/>
      <c r="J6" s="1"/>
      <c r="K6" s="1"/>
      <c r="L6" s="1"/>
      <c r="M6" s="35" t="s">
        <v>31</v>
      </c>
      <c r="N6" s="35">
        <v>1</v>
      </c>
      <c r="O6" s="1"/>
      <c r="P6" s="1"/>
      <c r="Q6" s="34">
        <v>1</v>
      </c>
      <c r="R6" s="200"/>
      <c r="S6" s="201"/>
      <c r="T6" s="201"/>
      <c r="U6" s="201"/>
      <c r="V6" s="201"/>
      <c r="W6" s="201"/>
      <c r="X6" s="201"/>
      <c r="Y6" s="201"/>
      <c r="Z6" s="202"/>
    </row>
    <row r="7" spans="1:26" ht="60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97.592592592592595</v>
      </c>
      <c r="I7" s="32">
        <v>0.6</v>
      </c>
      <c r="J7" s="1"/>
      <c r="K7" s="1"/>
      <c r="L7" s="1"/>
      <c r="M7" s="31" t="s">
        <v>27</v>
      </c>
      <c r="N7" s="31">
        <v>0</v>
      </c>
      <c r="O7" s="1"/>
      <c r="P7" s="1"/>
      <c r="Q7" s="30"/>
      <c r="R7" s="203"/>
      <c r="S7" s="204"/>
      <c r="T7" s="204"/>
      <c r="U7" s="204"/>
      <c r="V7" s="204"/>
      <c r="W7" s="204"/>
      <c r="X7" s="204"/>
      <c r="Y7" s="204"/>
      <c r="Z7" s="205"/>
    </row>
    <row r="8" spans="1:26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5.75" x14ac:dyDescent="0.25">
      <c r="A9" s="2"/>
      <c r="B9" s="25" t="s">
        <v>21</v>
      </c>
      <c r="C9" s="23" t="s">
        <v>85</v>
      </c>
      <c r="D9" s="23"/>
      <c r="E9" s="23" t="s">
        <v>86</v>
      </c>
      <c r="F9" s="23"/>
      <c r="G9" s="47"/>
      <c r="H9" s="72"/>
      <c r="I9" s="72"/>
      <c r="J9" s="73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6" ht="15.75" x14ac:dyDescent="0.25">
      <c r="A10" s="2"/>
      <c r="B10" s="25" t="s">
        <v>19</v>
      </c>
      <c r="C10" s="23">
        <v>50</v>
      </c>
      <c r="D10" s="23">
        <f>(0.8*50)</f>
        <v>40</v>
      </c>
      <c r="E10" s="24">
        <v>50</v>
      </c>
      <c r="F10" s="23">
        <f>(0.8*50)</f>
        <v>40</v>
      </c>
      <c r="G10" s="182" t="s">
        <v>5</v>
      </c>
      <c r="H10" s="183"/>
      <c r="I10" s="183"/>
      <c r="J10" s="184"/>
      <c r="K10" s="26">
        <v>2</v>
      </c>
      <c r="L10" s="26">
        <v>3</v>
      </c>
      <c r="M10" s="15">
        <v>1</v>
      </c>
      <c r="N10" s="15">
        <v>3</v>
      </c>
      <c r="O10" s="15">
        <v>1</v>
      </c>
      <c r="P10" s="15">
        <v>3</v>
      </c>
      <c r="Q10" s="15">
        <v>2</v>
      </c>
      <c r="R10" s="15">
        <v>3</v>
      </c>
      <c r="S10" s="15">
        <v>2</v>
      </c>
      <c r="T10" s="15">
        <v>3</v>
      </c>
      <c r="U10" s="15">
        <v>3</v>
      </c>
      <c r="V10" s="15">
        <v>3</v>
      </c>
      <c r="W10" s="15">
        <v>2</v>
      </c>
      <c r="X10" s="15"/>
      <c r="Y10" s="15"/>
    </row>
    <row r="11" spans="1:26" ht="15.75" x14ac:dyDescent="0.25">
      <c r="A11" s="2">
        <f>COUNT(B11:B280)</f>
        <v>270</v>
      </c>
      <c r="B11" s="4">
        <v>170804130001</v>
      </c>
      <c r="C11" s="3">
        <v>45</v>
      </c>
      <c r="D11" s="3">
        <f>COUNTIF(C11:C280,"&gt;="&amp;D10)</f>
        <v>258</v>
      </c>
      <c r="E11" s="3">
        <v>48</v>
      </c>
      <c r="F11" s="3">
        <f>COUNTIF(E11:E283,"&gt;="&amp;F10)</f>
        <v>269</v>
      </c>
      <c r="G11" s="182" t="s">
        <v>4</v>
      </c>
      <c r="H11" s="183"/>
      <c r="I11" s="183"/>
      <c r="J11" s="184"/>
      <c r="K11" s="16">
        <v>3</v>
      </c>
      <c r="L11" s="16">
        <v>1</v>
      </c>
      <c r="M11" s="15">
        <v>2</v>
      </c>
      <c r="N11" s="15">
        <v>2</v>
      </c>
      <c r="O11" s="15">
        <v>1</v>
      </c>
      <c r="P11" s="15">
        <v>3</v>
      </c>
      <c r="Q11" s="15">
        <v>3</v>
      </c>
      <c r="R11" s="15">
        <v>3</v>
      </c>
      <c r="S11" s="15">
        <v>1</v>
      </c>
      <c r="T11" s="15">
        <v>3</v>
      </c>
      <c r="U11" s="15">
        <v>2</v>
      </c>
      <c r="V11" s="15">
        <v>3</v>
      </c>
      <c r="W11" s="15">
        <v>3</v>
      </c>
      <c r="X11" s="15"/>
      <c r="Y11" s="15"/>
    </row>
    <row r="12" spans="1:26" ht="15.75" x14ac:dyDescent="0.25">
      <c r="A12" s="2"/>
      <c r="B12" s="4">
        <v>170804130004</v>
      </c>
      <c r="C12" s="3">
        <v>45</v>
      </c>
      <c r="D12" s="19">
        <f>(D11/270)*100</f>
        <v>95.555555555555557</v>
      </c>
      <c r="E12" s="3">
        <v>48</v>
      </c>
      <c r="F12" s="19">
        <f>(F11/270)*100</f>
        <v>99.629629629629633</v>
      </c>
      <c r="G12" s="182" t="s">
        <v>3</v>
      </c>
      <c r="H12" s="183"/>
      <c r="I12" s="183"/>
      <c r="J12" s="184"/>
      <c r="K12" s="16">
        <v>1</v>
      </c>
      <c r="L12" s="16">
        <v>1</v>
      </c>
      <c r="M12" s="15">
        <v>2</v>
      </c>
      <c r="N12" s="15">
        <v>1</v>
      </c>
      <c r="O12" s="15">
        <v>2</v>
      </c>
      <c r="P12" s="15">
        <v>2</v>
      </c>
      <c r="Q12" s="15">
        <v>1</v>
      </c>
      <c r="R12" s="15">
        <v>3</v>
      </c>
      <c r="S12" s="15">
        <v>3</v>
      </c>
      <c r="T12" s="15">
        <v>2</v>
      </c>
      <c r="U12" s="15">
        <v>3</v>
      </c>
      <c r="V12" s="15">
        <v>2</v>
      </c>
      <c r="W12" s="15">
        <v>3</v>
      </c>
      <c r="X12" s="15"/>
      <c r="Y12" s="15"/>
    </row>
    <row r="13" spans="1:26" ht="15.75" x14ac:dyDescent="0.25">
      <c r="A13" s="2"/>
      <c r="B13" s="4">
        <v>170804130005</v>
      </c>
      <c r="C13" s="3">
        <v>45</v>
      </c>
      <c r="D13" s="3"/>
      <c r="E13" s="3">
        <v>48</v>
      </c>
      <c r="F13" s="3"/>
      <c r="G13" s="182" t="s">
        <v>87</v>
      </c>
      <c r="H13" s="183"/>
      <c r="I13" s="183"/>
      <c r="J13" s="184"/>
      <c r="K13" s="16">
        <v>2</v>
      </c>
      <c r="L13" s="16">
        <v>2</v>
      </c>
      <c r="M13" s="15">
        <v>3</v>
      </c>
      <c r="N13" s="15">
        <v>2</v>
      </c>
      <c r="O13" s="15">
        <v>2</v>
      </c>
      <c r="P13" s="15">
        <v>1</v>
      </c>
      <c r="Q13" s="15">
        <v>3</v>
      </c>
      <c r="R13" s="15">
        <v>2</v>
      </c>
      <c r="S13" s="15">
        <v>3</v>
      </c>
      <c r="T13" s="15">
        <v>2</v>
      </c>
      <c r="U13" s="15">
        <v>2</v>
      </c>
      <c r="V13" s="15">
        <v>3</v>
      </c>
      <c r="W13" s="15">
        <v>3</v>
      </c>
      <c r="X13" s="15"/>
      <c r="Y13" s="15"/>
    </row>
    <row r="14" spans="1:26" ht="15.75" x14ac:dyDescent="0.25">
      <c r="A14" s="2"/>
      <c r="B14" s="4">
        <v>170804130006</v>
      </c>
      <c r="C14" s="3">
        <v>45</v>
      </c>
      <c r="D14" s="3"/>
      <c r="E14" s="3">
        <v>48</v>
      </c>
      <c r="F14" s="3"/>
      <c r="G14" s="182" t="s">
        <v>88</v>
      </c>
      <c r="H14" s="183"/>
      <c r="I14" s="183"/>
      <c r="J14" s="184"/>
      <c r="K14" s="16">
        <v>3</v>
      </c>
      <c r="L14" s="16">
        <v>3</v>
      </c>
      <c r="M14" s="15">
        <v>2</v>
      </c>
      <c r="N14" s="15">
        <v>3</v>
      </c>
      <c r="O14" s="15">
        <v>2</v>
      </c>
      <c r="P14" s="15">
        <v>2</v>
      </c>
      <c r="Q14" s="15">
        <v>2</v>
      </c>
      <c r="R14" s="15">
        <v>2</v>
      </c>
      <c r="S14" s="15">
        <v>3</v>
      </c>
      <c r="T14" s="15">
        <v>1</v>
      </c>
      <c r="U14" s="15">
        <v>2</v>
      </c>
      <c r="V14" s="15">
        <v>2</v>
      </c>
      <c r="W14" s="15">
        <v>3</v>
      </c>
      <c r="X14" s="15"/>
      <c r="Y14" s="15"/>
    </row>
    <row r="15" spans="1:26" ht="15.75" x14ac:dyDescent="0.25">
      <c r="A15" s="2"/>
      <c r="B15" s="4">
        <v>170804130009</v>
      </c>
      <c r="C15" s="3">
        <v>46</v>
      </c>
      <c r="D15" s="3"/>
      <c r="E15" s="3">
        <v>48</v>
      </c>
      <c r="F15" s="8"/>
      <c r="G15" s="185" t="s">
        <v>2</v>
      </c>
      <c r="H15" s="185"/>
      <c r="I15" s="185"/>
      <c r="J15" s="186"/>
      <c r="K15" s="72">
        <f>AVERAGE(K10:K14)</f>
        <v>2.2000000000000002</v>
      </c>
      <c r="L15" s="72">
        <f>AVERAGE(L10:L14)</f>
        <v>2</v>
      </c>
      <c r="M15" s="72">
        <f t="shared" ref="M15:W15" si="0">AVERAGE(M10:M14)</f>
        <v>2</v>
      </c>
      <c r="N15" s="72">
        <f t="shared" si="0"/>
        <v>2.2000000000000002</v>
      </c>
      <c r="O15" s="72">
        <f t="shared" si="0"/>
        <v>1.6</v>
      </c>
      <c r="P15" s="72">
        <f t="shared" si="0"/>
        <v>2.2000000000000002</v>
      </c>
      <c r="Q15" s="72">
        <f t="shared" si="0"/>
        <v>2.2000000000000002</v>
      </c>
      <c r="R15" s="72">
        <f t="shared" si="0"/>
        <v>2.6</v>
      </c>
      <c r="S15" s="72">
        <f t="shared" si="0"/>
        <v>2.4</v>
      </c>
      <c r="T15" s="72">
        <f t="shared" si="0"/>
        <v>2.2000000000000002</v>
      </c>
      <c r="U15" s="72">
        <f t="shared" si="0"/>
        <v>2.4</v>
      </c>
      <c r="V15" s="72">
        <f t="shared" si="0"/>
        <v>2.6</v>
      </c>
      <c r="W15" s="72">
        <f t="shared" si="0"/>
        <v>2.8</v>
      </c>
      <c r="X15" s="15"/>
      <c r="Y15" s="15"/>
    </row>
    <row r="16" spans="1:26" ht="15.75" x14ac:dyDescent="0.25">
      <c r="A16" s="2"/>
      <c r="B16" s="4">
        <v>170804130010</v>
      </c>
      <c r="C16" s="3">
        <v>46</v>
      </c>
      <c r="D16" s="3"/>
      <c r="E16" s="3">
        <v>48</v>
      </c>
      <c r="F16" s="8"/>
      <c r="G16" s="187" t="s">
        <v>1</v>
      </c>
      <c r="H16" s="188"/>
      <c r="I16" s="188"/>
      <c r="J16" s="189"/>
      <c r="K16" s="53">
        <f>(97.59*K15)/100</f>
        <v>2.1469800000000006</v>
      </c>
      <c r="L16" s="53">
        <f t="shared" ref="L16:W16" si="1">(97.59*L15)/100</f>
        <v>1.9518</v>
      </c>
      <c r="M16" s="53">
        <f t="shared" si="1"/>
        <v>1.9518</v>
      </c>
      <c r="N16" s="53">
        <f t="shared" si="1"/>
        <v>2.1469800000000006</v>
      </c>
      <c r="O16" s="53">
        <f t="shared" si="1"/>
        <v>1.5614400000000002</v>
      </c>
      <c r="P16" s="53">
        <f t="shared" si="1"/>
        <v>2.1469800000000006</v>
      </c>
      <c r="Q16" s="53">
        <f t="shared" si="1"/>
        <v>2.1469800000000006</v>
      </c>
      <c r="R16" s="53">
        <f t="shared" si="1"/>
        <v>2.5373399999999999</v>
      </c>
      <c r="S16" s="53">
        <f t="shared" si="1"/>
        <v>2.3421600000000002</v>
      </c>
      <c r="T16" s="53">
        <f t="shared" si="1"/>
        <v>2.1469800000000006</v>
      </c>
      <c r="U16" s="53">
        <f t="shared" si="1"/>
        <v>2.3421600000000002</v>
      </c>
      <c r="V16" s="53">
        <f t="shared" si="1"/>
        <v>2.5373399999999999</v>
      </c>
      <c r="W16" s="53">
        <f t="shared" si="1"/>
        <v>2.7325200000000001</v>
      </c>
      <c r="X16" s="16"/>
      <c r="Y16" s="16"/>
    </row>
    <row r="17" spans="1:25" x14ac:dyDescent="0.25">
      <c r="A17" s="2"/>
      <c r="B17" s="4">
        <v>170804130012</v>
      </c>
      <c r="C17" s="3">
        <v>45</v>
      </c>
      <c r="D17" s="3"/>
      <c r="E17" s="3">
        <v>48</v>
      </c>
      <c r="F17" s="48"/>
      <c r="G17" s="191"/>
      <c r="H17" s="191"/>
      <c r="I17" s="191"/>
      <c r="J17" s="19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46</v>
      </c>
      <c r="D18" s="3"/>
      <c r="E18" s="3">
        <v>47</v>
      </c>
      <c r="F18" s="49"/>
      <c r="G18" s="2"/>
      <c r="H18" s="2"/>
      <c r="I18" s="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45</v>
      </c>
      <c r="D19" s="3"/>
      <c r="E19" s="3">
        <v>46</v>
      </c>
      <c r="F19" s="8"/>
      <c r="G19" s="212"/>
      <c r="H19" s="213"/>
      <c r="I19" s="21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43</v>
      </c>
      <c r="D20" s="3"/>
      <c r="E20" s="3">
        <v>48</v>
      </c>
      <c r="F20" s="3"/>
      <c r="G20" s="75"/>
      <c r="H20" s="209"/>
      <c r="I20" s="210"/>
      <c r="J20" s="1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46</v>
      </c>
      <c r="D21" s="3"/>
      <c r="E21" s="3">
        <v>46</v>
      </c>
      <c r="F21" s="3"/>
      <c r="G21" s="75"/>
      <c r="H21" s="209"/>
      <c r="I21" s="2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40</v>
      </c>
      <c r="D22" s="3"/>
      <c r="E22" s="3">
        <v>48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42</v>
      </c>
      <c r="D23" s="3"/>
      <c r="E23" s="3">
        <v>48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42</v>
      </c>
      <c r="D24" s="3"/>
      <c r="E24" s="3">
        <v>48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43</v>
      </c>
      <c r="D25" s="3"/>
      <c r="E25" s="3">
        <v>48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44</v>
      </c>
      <c r="D26" s="3"/>
      <c r="E26" s="3">
        <v>48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46</v>
      </c>
      <c r="D27" s="3"/>
      <c r="E27" s="3">
        <v>47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44</v>
      </c>
      <c r="D28" s="3"/>
      <c r="E28" s="3">
        <v>48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46</v>
      </c>
      <c r="D29" s="3"/>
      <c r="E29" s="3">
        <v>48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44</v>
      </c>
      <c r="D30" s="3"/>
      <c r="E30" s="3">
        <v>48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49</v>
      </c>
      <c r="D31" s="3"/>
      <c r="E31" s="3">
        <v>48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40</v>
      </c>
      <c r="D32" s="3"/>
      <c r="E32" s="3">
        <v>48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42</v>
      </c>
      <c r="D33" s="3"/>
      <c r="E33" s="3">
        <v>48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44</v>
      </c>
      <c r="D34" s="3"/>
      <c r="E34" s="3">
        <v>48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46</v>
      </c>
      <c r="D35" s="3"/>
      <c r="E35" s="3">
        <v>48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44</v>
      </c>
      <c r="D36" s="3"/>
      <c r="E36" s="3">
        <v>48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46</v>
      </c>
      <c r="D37" s="3"/>
      <c r="E37" s="3">
        <v>49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40</v>
      </c>
      <c r="D38" s="3"/>
      <c r="E38" s="3">
        <v>48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44</v>
      </c>
      <c r="D39" s="3"/>
      <c r="E39" s="3">
        <v>48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46</v>
      </c>
      <c r="D40" s="3"/>
      <c r="E40" s="3">
        <v>47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49</v>
      </c>
      <c r="D41" s="3"/>
      <c r="E41" s="3">
        <v>50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44</v>
      </c>
      <c r="D42" s="3"/>
      <c r="E42" s="3">
        <v>48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42</v>
      </c>
      <c r="D43" s="3"/>
      <c r="E43" s="3">
        <v>48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43</v>
      </c>
      <c r="D44" s="3"/>
      <c r="E44" s="3">
        <v>47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44</v>
      </c>
      <c r="D45" s="3"/>
      <c r="E45" s="3">
        <v>48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44</v>
      </c>
      <c r="D46" s="3"/>
      <c r="E46" s="3">
        <v>48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44</v>
      </c>
      <c r="D47" s="3"/>
      <c r="E47" s="3">
        <v>49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46</v>
      </c>
      <c r="D48" s="3"/>
      <c r="E48" s="3">
        <v>49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46</v>
      </c>
      <c r="D49" s="3"/>
      <c r="E49" s="3">
        <v>48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40</v>
      </c>
      <c r="D50" s="3"/>
      <c r="E50" s="3">
        <v>46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44</v>
      </c>
      <c r="D51" s="3"/>
      <c r="E51" s="3">
        <v>48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46</v>
      </c>
      <c r="D52" s="3"/>
      <c r="E52" s="3">
        <v>48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46</v>
      </c>
      <c r="D53" s="3"/>
      <c r="E53" s="3">
        <v>49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46</v>
      </c>
      <c r="D54" s="3"/>
      <c r="E54" s="3">
        <v>49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44</v>
      </c>
      <c r="D55" s="3"/>
      <c r="E55" s="3">
        <v>48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43</v>
      </c>
      <c r="D56" s="3"/>
      <c r="E56" s="3">
        <v>48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43</v>
      </c>
      <c r="D57" s="3"/>
      <c r="E57" s="3">
        <v>48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44</v>
      </c>
      <c r="D58" s="3"/>
      <c r="E58" s="3">
        <v>48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42</v>
      </c>
      <c r="D59" s="3"/>
      <c r="E59" s="3">
        <v>48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48</v>
      </c>
      <c r="D60" s="3"/>
      <c r="E60" s="3">
        <v>48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50</v>
      </c>
      <c r="D61" s="3"/>
      <c r="E61" s="3">
        <v>50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48</v>
      </c>
      <c r="D62" s="3"/>
      <c r="E62" s="3">
        <v>48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48</v>
      </c>
      <c r="D63" s="3"/>
      <c r="E63" s="3">
        <v>49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48</v>
      </c>
      <c r="D64" s="3"/>
      <c r="E64" s="3">
        <v>48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46</v>
      </c>
      <c r="D65" s="3"/>
      <c r="E65" s="3">
        <v>48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170804130094</v>
      </c>
      <c r="C66" s="3">
        <v>40</v>
      </c>
      <c r="D66" s="3"/>
      <c r="E66" s="3">
        <v>46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170804130097</v>
      </c>
      <c r="C67" s="3">
        <v>46</v>
      </c>
      <c r="D67" s="3"/>
      <c r="E67" s="3">
        <v>48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170804130099</v>
      </c>
      <c r="C68" s="3">
        <v>49</v>
      </c>
      <c r="D68" s="3"/>
      <c r="E68" s="3">
        <v>46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170804130101</v>
      </c>
      <c r="C69" s="3">
        <v>40</v>
      </c>
      <c r="D69" s="3"/>
      <c r="E69" s="3">
        <v>48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170804130102</v>
      </c>
      <c r="C70" s="3">
        <v>44</v>
      </c>
      <c r="D70" s="3"/>
      <c r="E70" s="3">
        <v>48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170804130103</v>
      </c>
      <c r="C71" s="3">
        <v>46</v>
      </c>
      <c r="D71" s="3"/>
      <c r="E71" s="3">
        <v>49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170804130104</v>
      </c>
      <c r="C72" s="3">
        <v>45</v>
      </c>
      <c r="D72" s="3"/>
      <c r="E72" s="3">
        <v>49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170804130105</v>
      </c>
      <c r="C73" s="3">
        <v>42</v>
      </c>
      <c r="D73" s="3"/>
      <c r="E73" s="3">
        <v>48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170804130106</v>
      </c>
      <c r="C74" s="3">
        <v>46</v>
      </c>
      <c r="D74" s="3"/>
      <c r="E74" s="3">
        <v>48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170804130107</v>
      </c>
      <c r="C75" s="3">
        <v>47</v>
      </c>
      <c r="D75" s="3"/>
      <c r="E75" s="3">
        <v>48</v>
      </c>
      <c r="F75" s="49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170804130108</v>
      </c>
      <c r="C76" s="2">
        <v>46</v>
      </c>
      <c r="D76" s="2"/>
      <c r="E76" s="2">
        <v>48</v>
      </c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170804130109</v>
      </c>
      <c r="C77" s="2">
        <v>46</v>
      </c>
      <c r="D77" s="2"/>
      <c r="E77" s="2">
        <v>48</v>
      </c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170804130110</v>
      </c>
      <c r="C78" s="5">
        <v>45</v>
      </c>
      <c r="D78" s="5"/>
      <c r="E78" s="5">
        <v>48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170804130112</v>
      </c>
      <c r="C79" s="5">
        <v>48</v>
      </c>
      <c r="D79" s="5"/>
      <c r="E79" s="5">
        <v>48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170804130113</v>
      </c>
      <c r="C80" s="5">
        <v>44</v>
      </c>
      <c r="D80" s="5"/>
      <c r="E80" s="5">
        <v>47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170804130117</v>
      </c>
      <c r="C81" s="5">
        <v>46</v>
      </c>
      <c r="D81" s="5"/>
      <c r="E81" s="5">
        <v>48</v>
      </c>
      <c r="F81" s="5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25">
      <c r="A82" s="5"/>
      <c r="B82" s="4">
        <v>170804130118</v>
      </c>
      <c r="C82" s="5">
        <v>48</v>
      </c>
      <c r="D82" s="5"/>
      <c r="E82" s="5">
        <v>48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170804130119</v>
      </c>
      <c r="C83" s="5">
        <v>48</v>
      </c>
      <c r="D83" s="5"/>
      <c r="E83" s="5">
        <v>48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x14ac:dyDescent="0.25">
      <c r="A84" s="5"/>
      <c r="B84" s="4">
        <v>170804130120</v>
      </c>
      <c r="C84" s="5">
        <v>48</v>
      </c>
      <c r="D84" s="5"/>
      <c r="E84" s="5">
        <v>48</v>
      </c>
      <c r="F84" s="5"/>
      <c r="G84" s="5"/>
      <c r="H84" s="5"/>
      <c r="I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x14ac:dyDescent="0.25">
      <c r="A85" s="5"/>
      <c r="B85" s="4">
        <v>170804130123</v>
      </c>
      <c r="C85" s="5">
        <v>40</v>
      </c>
      <c r="D85" s="5"/>
      <c r="E85" s="5">
        <v>48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170804130124</v>
      </c>
      <c r="C86" s="5">
        <v>43</v>
      </c>
      <c r="D86" s="5"/>
      <c r="E86" s="5">
        <v>48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170804130125</v>
      </c>
      <c r="C87" s="5">
        <v>48</v>
      </c>
      <c r="D87" s="5"/>
      <c r="E87" s="5">
        <v>49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>
        <v>170804130126</v>
      </c>
      <c r="C88" s="5">
        <v>40</v>
      </c>
      <c r="D88" s="5"/>
      <c r="E88" s="5">
        <v>49</v>
      </c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25">
      <c r="A89" s="5"/>
      <c r="B89" s="4">
        <v>170804130127</v>
      </c>
      <c r="C89" s="5">
        <v>46</v>
      </c>
      <c r="D89" s="5"/>
      <c r="E89" s="5">
        <v>48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170804130128</v>
      </c>
      <c r="C90" s="5">
        <v>44</v>
      </c>
      <c r="D90" s="5"/>
      <c r="E90" s="5">
        <v>48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x14ac:dyDescent="0.25">
      <c r="A91" s="5"/>
      <c r="B91" s="4">
        <v>170804130131</v>
      </c>
      <c r="C91" s="5">
        <v>44</v>
      </c>
      <c r="D91" s="5"/>
      <c r="E91" s="5">
        <v>48</v>
      </c>
      <c r="F91" s="5"/>
      <c r="G91" s="5"/>
      <c r="H91" s="5"/>
      <c r="I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x14ac:dyDescent="0.25">
      <c r="A92" s="5"/>
      <c r="B92" s="4">
        <v>170804130132</v>
      </c>
      <c r="C92" s="5">
        <v>45</v>
      </c>
      <c r="D92" s="5"/>
      <c r="E92" s="5">
        <v>45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170804130133</v>
      </c>
      <c r="C93" s="5">
        <v>49</v>
      </c>
      <c r="D93" s="5"/>
      <c r="E93" s="5">
        <v>45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170804130134</v>
      </c>
      <c r="C94" s="5">
        <v>44</v>
      </c>
      <c r="D94" s="5"/>
      <c r="E94" s="5">
        <v>47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170804130136</v>
      </c>
      <c r="C95" s="5">
        <v>46</v>
      </c>
      <c r="D95" s="5"/>
      <c r="E95" s="5">
        <v>48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>
        <v>170804130137</v>
      </c>
      <c r="C96" s="5">
        <v>42</v>
      </c>
      <c r="D96" s="5"/>
      <c r="E96" s="5">
        <v>48</v>
      </c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25">
      <c r="A97" s="5"/>
      <c r="B97" s="4">
        <v>170804130139</v>
      </c>
      <c r="C97" s="5">
        <v>46</v>
      </c>
      <c r="D97" s="5"/>
      <c r="E97" s="5">
        <v>48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170804130140</v>
      </c>
      <c r="C98" s="5">
        <v>46</v>
      </c>
      <c r="D98" s="5"/>
      <c r="E98" s="5">
        <v>49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x14ac:dyDescent="0.25">
      <c r="A99" s="5"/>
      <c r="B99" s="4">
        <v>170804130142</v>
      </c>
      <c r="C99" s="5">
        <v>44</v>
      </c>
      <c r="D99" s="5"/>
      <c r="E99" s="5">
        <v>48</v>
      </c>
      <c r="F99" s="5"/>
      <c r="G99" s="5"/>
      <c r="H99" s="5"/>
      <c r="I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x14ac:dyDescent="0.25">
      <c r="A100" s="5"/>
      <c r="B100" s="4">
        <v>170804130143</v>
      </c>
      <c r="C100" s="5">
        <v>42</v>
      </c>
      <c r="D100" s="5"/>
      <c r="E100" s="5">
        <v>48</v>
      </c>
      <c r="F100" s="5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170804130144</v>
      </c>
      <c r="C101" s="5">
        <v>35</v>
      </c>
      <c r="D101" s="5"/>
      <c r="E101" s="5">
        <v>46</v>
      </c>
      <c r="F101" s="5"/>
      <c r="G101" s="5"/>
      <c r="H101" s="5"/>
      <c r="I101" s="5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170804130145</v>
      </c>
      <c r="C102" s="5">
        <v>42</v>
      </c>
      <c r="D102" s="5"/>
      <c r="E102" s="5">
        <v>47</v>
      </c>
      <c r="F102" s="5"/>
      <c r="G102" s="5"/>
      <c r="H102" s="5"/>
      <c r="I102" s="5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170804130146</v>
      </c>
      <c r="C103" s="2">
        <v>48</v>
      </c>
      <c r="D103" s="2"/>
      <c r="E103" s="2">
        <v>48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170804130147</v>
      </c>
      <c r="C104" s="2">
        <v>46</v>
      </c>
      <c r="D104" s="2"/>
      <c r="E104" s="2">
        <v>49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170804130148</v>
      </c>
      <c r="C105" s="2">
        <v>41</v>
      </c>
      <c r="D105" s="2"/>
      <c r="E105" s="2">
        <v>48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170804130149</v>
      </c>
      <c r="C106" s="2">
        <v>46</v>
      </c>
      <c r="D106" s="2"/>
      <c r="E106" s="2">
        <v>47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170804130150</v>
      </c>
      <c r="C107" s="2">
        <v>44</v>
      </c>
      <c r="D107" s="2"/>
      <c r="E107" s="2">
        <v>46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170804130151</v>
      </c>
      <c r="C108" s="2">
        <v>44</v>
      </c>
      <c r="D108" s="2"/>
      <c r="E108" s="2">
        <v>48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170804130152</v>
      </c>
      <c r="C109" s="2">
        <v>46</v>
      </c>
      <c r="D109" s="2"/>
      <c r="E109" s="2">
        <v>49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170804130154</v>
      </c>
      <c r="C110" s="2">
        <v>46</v>
      </c>
      <c r="D110" s="2"/>
      <c r="E110" s="2">
        <v>49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170804130155</v>
      </c>
      <c r="C111" s="2">
        <v>44</v>
      </c>
      <c r="D111" s="2"/>
      <c r="E111" s="2">
        <v>46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170804130157</v>
      </c>
      <c r="C112" s="2">
        <v>44</v>
      </c>
      <c r="D112" s="2"/>
      <c r="E112" s="2">
        <v>47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170804130158</v>
      </c>
      <c r="C113" s="2">
        <v>41</v>
      </c>
      <c r="D113" s="2"/>
      <c r="E113" s="2">
        <v>48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170804130159</v>
      </c>
      <c r="C114" s="2">
        <v>44</v>
      </c>
      <c r="D114" s="2"/>
      <c r="E114" s="2">
        <v>48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170804130160</v>
      </c>
      <c r="C115" s="2">
        <v>44</v>
      </c>
      <c r="D115" s="2"/>
      <c r="E115" s="2">
        <v>49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170804130161</v>
      </c>
      <c r="C116" s="2">
        <v>42</v>
      </c>
      <c r="D116" s="2"/>
      <c r="E116" s="2">
        <v>46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170804130162</v>
      </c>
      <c r="C117" s="2">
        <v>44</v>
      </c>
      <c r="D117" s="2"/>
      <c r="E117" s="2">
        <v>49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170804130163</v>
      </c>
      <c r="C118" s="2">
        <v>46</v>
      </c>
      <c r="D118" s="2"/>
      <c r="E118" s="2">
        <v>50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170804130167</v>
      </c>
      <c r="C119" s="2">
        <v>50</v>
      </c>
      <c r="D119" s="2"/>
      <c r="E119" s="2">
        <v>50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170804130168</v>
      </c>
      <c r="C120" s="2">
        <v>48</v>
      </c>
      <c r="D120" s="2"/>
      <c r="E120" s="2">
        <v>46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170804130169</v>
      </c>
      <c r="C121" s="2">
        <v>45</v>
      </c>
      <c r="D121" s="2"/>
      <c r="E121" s="2">
        <v>48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170804130171</v>
      </c>
      <c r="C122" s="2">
        <v>48</v>
      </c>
      <c r="D122" s="2"/>
      <c r="E122" s="2">
        <v>49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170804130172</v>
      </c>
      <c r="C123" s="2">
        <v>45</v>
      </c>
      <c r="D123" s="2"/>
      <c r="E123" s="2">
        <v>47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170804130173</v>
      </c>
      <c r="C124" s="2">
        <v>46</v>
      </c>
      <c r="D124" s="2"/>
      <c r="E124" s="2">
        <v>47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170804130174</v>
      </c>
      <c r="C125" s="2">
        <v>47</v>
      </c>
      <c r="D125" s="2"/>
      <c r="E125" s="2">
        <v>48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170804130176</v>
      </c>
      <c r="C126" s="2">
        <v>48</v>
      </c>
      <c r="D126" s="2"/>
      <c r="E126" s="2">
        <v>50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170804130177</v>
      </c>
      <c r="C127" s="2">
        <v>48</v>
      </c>
      <c r="D127" s="2"/>
      <c r="E127" s="2">
        <v>49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170804130178</v>
      </c>
      <c r="C128" s="2">
        <v>46</v>
      </c>
      <c r="D128" s="2"/>
      <c r="E128" s="2">
        <v>47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170804130179</v>
      </c>
      <c r="C129" s="2">
        <v>42</v>
      </c>
      <c r="D129" s="2"/>
      <c r="E129" s="2">
        <v>48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170804130180</v>
      </c>
      <c r="C130" s="2">
        <v>46</v>
      </c>
      <c r="D130" s="2"/>
      <c r="E130" s="2">
        <v>46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170804130181</v>
      </c>
      <c r="C131" s="2">
        <v>46</v>
      </c>
      <c r="D131" s="2"/>
      <c r="E131" s="2">
        <v>47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170804130185</v>
      </c>
      <c r="C132" s="2">
        <v>44</v>
      </c>
      <c r="D132" s="2"/>
      <c r="E132" s="2">
        <v>46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170804130186</v>
      </c>
      <c r="C133" s="2">
        <v>44</v>
      </c>
      <c r="D133" s="2"/>
      <c r="E133" s="2">
        <v>46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170804130187</v>
      </c>
      <c r="C134" s="2">
        <v>46</v>
      </c>
      <c r="D134" s="2"/>
      <c r="E134" s="2">
        <v>47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170804130188</v>
      </c>
      <c r="C135" s="2">
        <v>42</v>
      </c>
      <c r="D135" s="2"/>
      <c r="E135" s="2">
        <v>48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170804130189</v>
      </c>
      <c r="C136" s="2">
        <v>44</v>
      </c>
      <c r="D136" s="2"/>
      <c r="E136" s="2">
        <v>49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170804130190</v>
      </c>
      <c r="C137" s="2">
        <v>50</v>
      </c>
      <c r="D137" s="2"/>
      <c r="E137" s="2">
        <v>50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170804130191</v>
      </c>
      <c r="C138" s="2">
        <v>47</v>
      </c>
      <c r="D138" s="2"/>
      <c r="E138" s="2">
        <v>47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170804130192</v>
      </c>
      <c r="C139" s="2">
        <v>45</v>
      </c>
      <c r="D139" s="2"/>
      <c r="E139" s="2">
        <v>48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170804130195</v>
      </c>
      <c r="C140" s="2">
        <v>46</v>
      </c>
      <c r="D140" s="2"/>
      <c r="E140" s="2">
        <v>46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170804130196</v>
      </c>
      <c r="C141" s="2">
        <v>40</v>
      </c>
      <c r="D141" s="2"/>
      <c r="E141" s="2">
        <v>46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170804130197</v>
      </c>
      <c r="C142" s="2">
        <v>35</v>
      </c>
      <c r="D142" s="2"/>
      <c r="E142" s="2">
        <v>47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170804130198</v>
      </c>
      <c r="C143" s="2">
        <v>46</v>
      </c>
      <c r="D143" s="2"/>
      <c r="E143" s="2">
        <v>46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170804130199</v>
      </c>
      <c r="C144" s="2">
        <v>42</v>
      </c>
      <c r="D144" s="2"/>
      <c r="E144" s="2">
        <v>48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170804130200</v>
      </c>
      <c r="C145" s="2">
        <v>42</v>
      </c>
      <c r="D145" s="2"/>
      <c r="E145" s="2">
        <v>48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170804130202</v>
      </c>
      <c r="C146" s="2">
        <v>44</v>
      </c>
      <c r="D146" s="2"/>
      <c r="E146" s="2">
        <v>47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170804130203</v>
      </c>
      <c r="C147" s="2">
        <v>46</v>
      </c>
      <c r="D147" s="2"/>
      <c r="E147" s="2">
        <v>49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170804130204</v>
      </c>
      <c r="C148" s="2">
        <v>46</v>
      </c>
      <c r="D148" s="2"/>
      <c r="E148" s="2">
        <v>46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170804130205</v>
      </c>
      <c r="C149" s="2">
        <v>45</v>
      </c>
      <c r="D149" s="2"/>
      <c r="E149" s="2">
        <v>50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170804130206</v>
      </c>
      <c r="C150" s="2">
        <v>44</v>
      </c>
      <c r="D150" s="2"/>
      <c r="E150" s="2">
        <v>46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170804130207</v>
      </c>
      <c r="C151" s="2">
        <v>46</v>
      </c>
      <c r="D151" s="2"/>
      <c r="E151" s="2">
        <v>47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170804130208</v>
      </c>
      <c r="C152" s="2">
        <v>46</v>
      </c>
      <c r="D152" s="2"/>
      <c r="E152" s="2">
        <v>48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170804130209</v>
      </c>
      <c r="C153" s="2">
        <v>44</v>
      </c>
      <c r="D153" s="2"/>
      <c r="E153" s="2">
        <v>48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170804130211</v>
      </c>
      <c r="C154" s="2">
        <v>44</v>
      </c>
      <c r="D154" s="2"/>
      <c r="E154" s="2">
        <v>47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170804130212</v>
      </c>
      <c r="C155" s="2">
        <v>42</v>
      </c>
      <c r="D155" s="2"/>
      <c r="E155" s="2">
        <v>46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170804130213</v>
      </c>
      <c r="C156" s="2">
        <v>44</v>
      </c>
      <c r="D156" s="2"/>
      <c r="E156" s="2">
        <v>45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170804130214</v>
      </c>
      <c r="C157" s="2">
        <v>46</v>
      </c>
      <c r="D157" s="2"/>
      <c r="E157" s="2">
        <v>47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170804130216</v>
      </c>
      <c r="C158" s="2">
        <v>44</v>
      </c>
      <c r="D158" s="2"/>
      <c r="E158" s="2">
        <v>45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170804130217</v>
      </c>
      <c r="C159" s="2">
        <v>45</v>
      </c>
      <c r="D159" s="2"/>
      <c r="E159" s="2">
        <v>45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170804130218</v>
      </c>
      <c r="C160" s="2">
        <v>50</v>
      </c>
      <c r="D160" s="2"/>
      <c r="E160" s="2">
        <v>45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170804130220</v>
      </c>
      <c r="C161" s="2">
        <v>50</v>
      </c>
      <c r="D161" s="2"/>
      <c r="E161" s="2">
        <v>47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170804130221</v>
      </c>
      <c r="C162" s="2">
        <v>50</v>
      </c>
      <c r="D162" s="2"/>
      <c r="E162" s="2">
        <v>50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170804130222</v>
      </c>
      <c r="C163" s="2">
        <v>50</v>
      </c>
      <c r="D163" s="2"/>
      <c r="E163" s="2">
        <v>49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170804130223</v>
      </c>
      <c r="C164" s="2">
        <v>46</v>
      </c>
      <c r="D164" s="2"/>
      <c r="E164" s="2">
        <v>48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170804130224</v>
      </c>
      <c r="C165" s="2">
        <v>46</v>
      </c>
      <c r="D165" s="2"/>
      <c r="E165" s="2">
        <v>45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170804130226</v>
      </c>
      <c r="C166" s="2">
        <v>47</v>
      </c>
      <c r="D166" s="2"/>
      <c r="E166" s="2">
        <v>46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170804130227</v>
      </c>
      <c r="C167" s="2">
        <v>50</v>
      </c>
      <c r="D167" s="2"/>
      <c r="E167" s="2">
        <v>48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170804130229</v>
      </c>
      <c r="C168" s="2">
        <v>45</v>
      </c>
      <c r="D168" s="2"/>
      <c r="E168" s="2">
        <v>46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170804130231</v>
      </c>
      <c r="C169" s="2">
        <v>50</v>
      </c>
      <c r="D169" s="2"/>
      <c r="E169" s="2">
        <v>50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170804130233</v>
      </c>
      <c r="C170" s="2">
        <v>50</v>
      </c>
      <c r="D170" s="2"/>
      <c r="E170" s="2">
        <v>50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170804130234</v>
      </c>
      <c r="C171" s="2">
        <v>50</v>
      </c>
      <c r="D171" s="2"/>
      <c r="E171" s="2">
        <v>50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170804130241</v>
      </c>
      <c r="C172" s="2">
        <v>46</v>
      </c>
      <c r="D172" s="2"/>
      <c r="E172" s="2">
        <v>46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170804130242</v>
      </c>
      <c r="C173" s="2">
        <v>40</v>
      </c>
      <c r="D173" s="2"/>
      <c r="E173" s="2">
        <v>45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170804130243</v>
      </c>
      <c r="C174" s="2">
        <v>44</v>
      </c>
      <c r="D174" s="2"/>
      <c r="E174" s="2">
        <v>45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170804130244</v>
      </c>
      <c r="C175" s="2">
        <v>44</v>
      </c>
      <c r="D175" s="2"/>
      <c r="E175" s="2">
        <v>45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170804130245</v>
      </c>
      <c r="C176" s="2">
        <v>44</v>
      </c>
      <c r="D176" s="2"/>
      <c r="E176" s="2">
        <v>49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170804130246</v>
      </c>
      <c r="C177" s="2">
        <v>42</v>
      </c>
      <c r="D177" s="2"/>
      <c r="E177" s="2">
        <v>46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170804130247</v>
      </c>
      <c r="C178" s="2">
        <v>45</v>
      </c>
      <c r="D178" s="2"/>
      <c r="E178" s="2">
        <v>47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170804130248</v>
      </c>
      <c r="C179" s="2">
        <v>47</v>
      </c>
      <c r="D179" s="2"/>
      <c r="E179" s="2">
        <v>47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170804130249</v>
      </c>
      <c r="C180" s="2">
        <v>48</v>
      </c>
      <c r="D180" s="2"/>
      <c r="E180" s="2">
        <v>46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170804130250</v>
      </c>
      <c r="C181" s="2">
        <v>41</v>
      </c>
      <c r="D181" s="2"/>
      <c r="E181" s="2">
        <v>45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170804130253</v>
      </c>
      <c r="C182" s="2">
        <v>45</v>
      </c>
      <c r="D182" s="2"/>
      <c r="E182" s="2">
        <v>48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170804130254</v>
      </c>
      <c r="C183" s="2">
        <v>44</v>
      </c>
      <c r="D183" s="2"/>
      <c r="E183" s="2">
        <v>49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170804130255</v>
      </c>
      <c r="C184" s="2">
        <v>44</v>
      </c>
      <c r="D184" s="2"/>
      <c r="E184" s="2">
        <v>46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170804130256</v>
      </c>
      <c r="C185" s="2">
        <v>43</v>
      </c>
      <c r="D185" s="2"/>
      <c r="E185" s="2">
        <v>48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170804130257</v>
      </c>
      <c r="C186" s="2">
        <v>45</v>
      </c>
      <c r="D186" s="2"/>
      <c r="E186" s="2">
        <v>48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170804130258</v>
      </c>
      <c r="C187" s="2">
        <v>45</v>
      </c>
      <c r="D187" s="2"/>
      <c r="E187" s="2">
        <v>47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170804130259</v>
      </c>
      <c r="C188" s="2">
        <v>43</v>
      </c>
      <c r="D188" s="2"/>
      <c r="E188" s="2">
        <v>45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170804130260</v>
      </c>
      <c r="C189" s="2">
        <v>45</v>
      </c>
      <c r="D189" s="2"/>
      <c r="E189" s="2">
        <v>47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170804130262</v>
      </c>
      <c r="C190" s="2">
        <v>48</v>
      </c>
      <c r="D190" s="2"/>
      <c r="E190" s="2">
        <v>48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170804130263</v>
      </c>
      <c r="C191" s="2">
        <v>44</v>
      </c>
      <c r="D191" s="2"/>
      <c r="E191" s="2">
        <v>44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170804130264</v>
      </c>
      <c r="C192" s="2">
        <v>41</v>
      </c>
      <c r="D192" s="2"/>
      <c r="E192" s="2">
        <v>49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170804130265</v>
      </c>
      <c r="C193" s="2">
        <v>50</v>
      </c>
      <c r="D193" s="2"/>
      <c r="E193" s="2">
        <v>50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170804130266</v>
      </c>
      <c r="C194" s="2">
        <v>43</v>
      </c>
      <c r="D194" s="2"/>
      <c r="E194" s="2">
        <v>47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170804130267</v>
      </c>
      <c r="C195" s="2">
        <v>43</v>
      </c>
      <c r="D195" s="2"/>
      <c r="E195" s="2">
        <v>48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170804130269</v>
      </c>
      <c r="C196" s="2">
        <v>46</v>
      </c>
      <c r="D196" s="2"/>
      <c r="E196" s="2">
        <v>48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170804130270</v>
      </c>
      <c r="C197" s="2">
        <v>49</v>
      </c>
      <c r="D197" s="2"/>
      <c r="E197" s="2">
        <v>47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170804130271</v>
      </c>
      <c r="C198" s="2">
        <v>49</v>
      </c>
      <c r="D198" s="2"/>
      <c r="E198" s="2">
        <v>50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170804130272</v>
      </c>
      <c r="C199" s="2">
        <v>45</v>
      </c>
      <c r="D199" s="2"/>
      <c r="E199" s="2">
        <v>46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170804130273</v>
      </c>
      <c r="C200" s="2">
        <v>45</v>
      </c>
      <c r="D200" s="2"/>
      <c r="E200" s="2">
        <v>50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170804130274</v>
      </c>
      <c r="C201" s="2">
        <v>48</v>
      </c>
      <c r="D201" s="2"/>
      <c r="E201" s="2">
        <v>48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170804130275</v>
      </c>
      <c r="C202" s="2">
        <v>45</v>
      </c>
      <c r="D202" s="2"/>
      <c r="E202" s="2">
        <v>45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170804130276</v>
      </c>
      <c r="C203" s="2">
        <v>42</v>
      </c>
      <c r="D203" s="2"/>
      <c r="E203" s="2">
        <v>48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170804130279</v>
      </c>
      <c r="C204" s="2">
        <v>45</v>
      </c>
      <c r="D204" s="2"/>
      <c r="E204" s="2">
        <v>45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170804130280</v>
      </c>
      <c r="C205" s="2">
        <v>45</v>
      </c>
      <c r="D205" s="2"/>
      <c r="E205" s="2">
        <v>46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170804130281</v>
      </c>
      <c r="C206" s="2">
        <v>43</v>
      </c>
      <c r="D206" s="2"/>
      <c r="E206" s="2">
        <v>47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170804130283</v>
      </c>
      <c r="C207" s="2">
        <v>50</v>
      </c>
      <c r="D207" s="2"/>
      <c r="E207" s="2">
        <v>50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170804130284</v>
      </c>
      <c r="C208" s="2">
        <v>45</v>
      </c>
      <c r="D208" s="2"/>
      <c r="E208" s="2">
        <v>50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170804130285</v>
      </c>
      <c r="C209" s="2">
        <v>44</v>
      </c>
      <c r="D209" s="2"/>
      <c r="E209" s="2">
        <v>50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170804130286</v>
      </c>
      <c r="C210" s="2">
        <v>45</v>
      </c>
      <c r="D210" s="2"/>
      <c r="E210" s="2">
        <v>48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170804130287</v>
      </c>
      <c r="C211" s="2">
        <v>43</v>
      </c>
      <c r="D211" s="2"/>
      <c r="E211" s="2">
        <v>49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170804130288</v>
      </c>
      <c r="C212" s="2">
        <v>45</v>
      </c>
      <c r="D212" s="2"/>
      <c r="E212" s="2">
        <v>45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170804130289</v>
      </c>
      <c r="C213" s="2">
        <v>25</v>
      </c>
      <c r="D213" s="2"/>
      <c r="E213" s="2">
        <v>0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170804130291</v>
      </c>
      <c r="C214" s="2">
        <v>46</v>
      </c>
      <c r="D214" s="2"/>
      <c r="E214" s="2">
        <v>50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170804130292</v>
      </c>
      <c r="C215" s="2">
        <v>50</v>
      </c>
      <c r="D215" s="2"/>
      <c r="E215" s="2">
        <v>48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170804130293</v>
      </c>
      <c r="C216" s="2">
        <v>45</v>
      </c>
      <c r="D216" s="2"/>
      <c r="E216" s="2">
        <v>45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170804130294</v>
      </c>
      <c r="C217" s="2">
        <v>48</v>
      </c>
      <c r="D217" s="2"/>
      <c r="E217" s="2">
        <v>44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170804130295</v>
      </c>
      <c r="C218" s="2">
        <v>46</v>
      </c>
      <c r="D218" s="2"/>
      <c r="E218" s="2">
        <v>44</v>
      </c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>
        <v>170804130296</v>
      </c>
      <c r="C219" s="2">
        <v>41</v>
      </c>
      <c r="D219" s="2"/>
      <c r="E219" s="2">
        <v>46</v>
      </c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25">
      <c r="A220" s="2"/>
      <c r="B220" s="4">
        <v>170804130297</v>
      </c>
      <c r="C220" s="2">
        <v>44</v>
      </c>
      <c r="D220" s="2"/>
      <c r="E220" s="2">
        <v>48</v>
      </c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25">
      <c r="B221" s="4">
        <v>170804130298</v>
      </c>
      <c r="C221">
        <v>40</v>
      </c>
      <c r="E221">
        <v>44</v>
      </c>
    </row>
    <row r="222" spans="1:25" x14ac:dyDescent="0.25">
      <c r="B222" s="4">
        <v>170804130299</v>
      </c>
      <c r="C222">
        <v>43</v>
      </c>
      <c r="E222">
        <v>46</v>
      </c>
    </row>
    <row r="223" spans="1:25" x14ac:dyDescent="0.25">
      <c r="B223" s="4">
        <v>170804130300</v>
      </c>
      <c r="C223">
        <v>45</v>
      </c>
      <c r="E223">
        <v>47</v>
      </c>
    </row>
    <row r="224" spans="1:25" x14ac:dyDescent="0.25">
      <c r="B224" s="4">
        <v>170804130302</v>
      </c>
      <c r="C224">
        <v>45</v>
      </c>
      <c r="E224">
        <v>48</v>
      </c>
    </row>
    <row r="225" spans="2:5" x14ac:dyDescent="0.25">
      <c r="B225" s="4">
        <v>170804130303</v>
      </c>
      <c r="C225">
        <v>45</v>
      </c>
      <c r="E225">
        <v>47</v>
      </c>
    </row>
    <row r="226" spans="2:5" x14ac:dyDescent="0.25">
      <c r="B226" s="4">
        <v>170804130304</v>
      </c>
      <c r="C226">
        <v>45</v>
      </c>
      <c r="E226">
        <v>48</v>
      </c>
    </row>
    <row r="227" spans="2:5" x14ac:dyDescent="0.25">
      <c r="B227" s="4">
        <v>170804130306</v>
      </c>
      <c r="C227">
        <v>44</v>
      </c>
      <c r="E227">
        <v>49</v>
      </c>
    </row>
    <row r="228" spans="2:5" x14ac:dyDescent="0.25">
      <c r="B228" s="4">
        <v>170804130307</v>
      </c>
      <c r="C228">
        <v>44</v>
      </c>
      <c r="E228">
        <v>47</v>
      </c>
    </row>
    <row r="229" spans="2:5" x14ac:dyDescent="0.25">
      <c r="B229" s="4">
        <v>170804130308</v>
      </c>
      <c r="C229">
        <v>45</v>
      </c>
      <c r="E229">
        <v>49</v>
      </c>
    </row>
    <row r="230" spans="2:5" x14ac:dyDescent="0.25">
      <c r="B230" s="4">
        <v>170804130309</v>
      </c>
      <c r="C230">
        <v>44</v>
      </c>
      <c r="E230">
        <v>48</v>
      </c>
    </row>
    <row r="231" spans="2:5" x14ac:dyDescent="0.25">
      <c r="B231" s="4">
        <v>170804130310</v>
      </c>
      <c r="C231">
        <v>45</v>
      </c>
      <c r="E231">
        <v>47</v>
      </c>
    </row>
    <row r="232" spans="2:5" x14ac:dyDescent="0.25">
      <c r="B232" s="4">
        <v>170804130311</v>
      </c>
      <c r="C232">
        <v>47</v>
      </c>
      <c r="E232">
        <v>49</v>
      </c>
    </row>
    <row r="233" spans="2:5" x14ac:dyDescent="0.25">
      <c r="B233" s="4">
        <v>170804130312</v>
      </c>
      <c r="C233">
        <v>45</v>
      </c>
      <c r="E233">
        <v>47</v>
      </c>
    </row>
    <row r="234" spans="2:5" x14ac:dyDescent="0.25">
      <c r="B234" s="4">
        <v>170804130314</v>
      </c>
      <c r="C234">
        <v>50</v>
      </c>
      <c r="E234">
        <v>49</v>
      </c>
    </row>
    <row r="235" spans="2:5" x14ac:dyDescent="0.25">
      <c r="B235" s="4">
        <v>170804130315</v>
      </c>
      <c r="C235">
        <v>46</v>
      </c>
      <c r="E235">
        <v>48</v>
      </c>
    </row>
    <row r="236" spans="2:5" x14ac:dyDescent="0.25">
      <c r="B236" s="4">
        <v>170804130317</v>
      </c>
      <c r="C236">
        <v>47</v>
      </c>
      <c r="E236">
        <v>49</v>
      </c>
    </row>
    <row r="237" spans="2:5" x14ac:dyDescent="0.25">
      <c r="B237" s="4">
        <v>170804130318</v>
      </c>
      <c r="C237">
        <v>41</v>
      </c>
      <c r="E237">
        <v>48</v>
      </c>
    </row>
    <row r="238" spans="2:5" x14ac:dyDescent="0.25">
      <c r="B238" s="4">
        <v>170804130319</v>
      </c>
      <c r="C238">
        <v>45</v>
      </c>
      <c r="E238">
        <v>48</v>
      </c>
    </row>
    <row r="239" spans="2:5" x14ac:dyDescent="0.25">
      <c r="B239" s="4">
        <v>170804130320</v>
      </c>
      <c r="C239">
        <v>45</v>
      </c>
      <c r="E239">
        <v>49</v>
      </c>
    </row>
    <row r="240" spans="2:5" x14ac:dyDescent="0.25">
      <c r="B240" s="4">
        <v>170804130322</v>
      </c>
      <c r="C240">
        <v>47</v>
      </c>
      <c r="E240">
        <v>49</v>
      </c>
    </row>
    <row r="241" spans="2:5" x14ac:dyDescent="0.25">
      <c r="B241" s="4">
        <v>170804130323</v>
      </c>
      <c r="C241">
        <v>41</v>
      </c>
      <c r="E241">
        <v>45</v>
      </c>
    </row>
    <row r="242" spans="2:5" x14ac:dyDescent="0.25">
      <c r="B242" s="4">
        <v>170804130324</v>
      </c>
      <c r="C242">
        <v>49</v>
      </c>
      <c r="E242">
        <v>48</v>
      </c>
    </row>
    <row r="243" spans="2:5" x14ac:dyDescent="0.25">
      <c r="B243" s="4">
        <v>170804130325</v>
      </c>
      <c r="C243">
        <v>47</v>
      </c>
      <c r="E243">
        <v>45</v>
      </c>
    </row>
    <row r="244" spans="2:5" x14ac:dyDescent="0.25">
      <c r="B244" s="4">
        <v>170804130326</v>
      </c>
      <c r="C244">
        <v>49</v>
      </c>
      <c r="E244">
        <v>46</v>
      </c>
    </row>
    <row r="245" spans="2:5" x14ac:dyDescent="0.25">
      <c r="B245" s="4">
        <v>170804130327</v>
      </c>
      <c r="C245">
        <v>46</v>
      </c>
      <c r="E245">
        <v>47</v>
      </c>
    </row>
    <row r="246" spans="2:5" x14ac:dyDescent="0.25">
      <c r="B246" s="4">
        <v>170804130328</v>
      </c>
      <c r="C246">
        <v>45</v>
      </c>
      <c r="E246">
        <v>48</v>
      </c>
    </row>
    <row r="247" spans="2:5" x14ac:dyDescent="0.25">
      <c r="B247" s="4">
        <v>170804130329</v>
      </c>
      <c r="C247">
        <v>47</v>
      </c>
      <c r="E247">
        <v>47</v>
      </c>
    </row>
    <row r="248" spans="2:5" x14ac:dyDescent="0.25">
      <c r="B248" s="4">
        <v>170804130330</v>
      </c>
      <c r="C248">
        <v>44</v>
      </c>
      <c r="E248">
        <v>49</v>
      </c>
    </row>
    <row r="249" spans="2:5" x14ac:dyDescent="0.25">
      <c r="B249" s="4">
        <v>170804130331</v>
      </c>
      <c r="C249">
        <v>47</v>
      </c>
      <c r="E249">
        <v>50</v>
      </c>
    </row>
    <row r="250" spans="2:5" x14ac:dyDescent="0.25">
      <c r="B250" s="4">
        <v>170804130332</v>
      </c>
      <c r="C250">
        <v>45</v>
      </c>
      <c r="E250">
        <v>47</v>
      </c>
    </row>
    <row r="251" spans="2:5" x14ac:dyDescent="0.25">
      <c r="B251" s="4">
        <v>170804130333</v>
      </c>
      <c r="C251">
        <v>50</v>
      </c>
      <c r="E251">
        <v>49</v>
      </c>
    </row>
    <row r="252" spans="2:5" x14ac:dyDescent="0.25">
      <c r="B252" s="4">
        <v>170804130334</v>
      </c>
      <c r="C252">
        <v>46</v>
      </c>
      <c r="E252">
        <v>48</v>
      </c>
    </row>
    <row r="253" spans="2:5" x14ac:dyDescent="0.25">
      <c r="B253" s="4">
        <v>170804130336</v>
      </c>
      <c r="C253">
        <v>41</v>
      </c>
      <c r="E253">
        <v>48</v>
      </c>
    </row>
    <row r="254" spans="2:5" x14ac:dyDescent="0.25">
      <c r="B254" s="4">
        <v>170804130337</v>
      </c>
      <c r="C254">
        <v>47</v>
      </c>
      <c r="E254">
        <v>48</v>
      </c>
    </row>
    <row r="255" spans="2:5" x14ac:dyDescent="0.25">
      <c r="B255" s="4">
        <v>170804130338</v>
      </c>
      <c r="C255">
        <v>42</v>
      </c>
      <c r="E255">
        <v>47</v>
      </c>
    </row>
    <row r="256" spans="2:5" x14ac:dyDescent="0.25">
      <c r="B256" s="4">
        <v>170804130339</v>
      </c>
      <c r="C256">
        <v>45</v>
      </c>
      <c r="E256">
        <v>45</v>
      </c>
    </row>
    <row r="257" spans="2:5" x14ac:dyDescent="0.25">
      <c r="B257" s="4">
        <v>170804130341</v>
      </c>
      <c r="C257">
        <v>40</v>
      </c>
      <c r="E257">
        <v>44</v>
      </c>
    </row>
    <row r="258" spans="2:5" x14ac:dyDescent="0.25">
      <c r="B258" s="4">
        <v>170804130342</v>
      </c>
      <c r="C258">
        <v>46</v>
      </c>
      <c r="E258">
        <v>42</v>
      </c>
    </row>
    <row r="259" spans="2:5" x14ac:dyDescent="0.25">
      <c r="B259" s="4">
        <v>170804130343</v>
      </c>
      <c r="C259">
        <v>39</v>
      </c>
      <c r="E259">
        <v>47</v>
      </c>
    </row>
    <row r="260" spans="2:5" x14ac:dyDescent="0.25">
      <c r="B260" s="4">
        <v>170804130344</v>
      </c>
      <c r="C260">
        <v>39</v>
      </c>
      <c r="E260">
        <v>45</v>
      </c>
    </row>
    <row r="261" spans="2:5" x14ac:dyDescent="0.25">
      <c r="B261" s="4">
        <v>170804130345</v>
      </c>
      <c r="C261">
        <v>39</v>
      </c>
      <c r="E261">
        <v>45</v>
      </c>
    </row>
    <row r="262" spans="2:5" x14ac:dyDescent="0.25">
      <c r="B262" s="4">
        <v>170804130346</v>
      </c>
      <c r="C262">
        <v>45</v>
      </c>
      <c r="E262">
        <v>48</v>
      </c>
    </row>
    <row r="263" spans="2:5" x14ac:dyDescent="0.25">
      <c r="B263" s="4">
        <v>170804130347</v>
      </c>
      <c r="C263">
        <v>39</v>
      </c>
      <c r="E263">
        <v>46</v>
      </c>
    </row>
    <row r="264" spans="2:5" x14ac:dyDescent="0.25">
      <c r="B264" s="4">
        <v>170804130348</v>
      </c>
      <c r="C264">
        <v>37</v>
      </c>
      <c r="E264">
        <v>48</v>
      </c>
    </row>
    <row r="265" spans="2:5" x14ac:dyDescent="0.25">
      <c r="B265" s="4">
        <v>170804130349</v>
      </c>
      <c r="C265">
        <v>46</v>
      </c>
      <c r="E265">
        <v>50</v>
      </c>
    </row>
    <row r="266" spans="2:5" x14ac:dyDescent="0.25">
      <c r="B266" s="4">
        <v>170804130350</v>
      </c>
      <c r="C266">
        <v>42</v>
      </c>
      <c r="E266">
        <v>48</v>
      </c>
    </row>
    <row r="267" spans="2:5" x14ac:dyDescent="0.25">
      <c r="B267" s="4">
        <v>170804130351</v>
      </c>
      <c r="C267">
        <v>46</v>
      </c>
      <c r="E267">
        <v>47</v>
      </c>
    </row>
    <row r="268" spans="2:5" x14ac:dyDescent="0.25">
      <c r="B268" s="4">
        <v>170804130353</v>
      </c>
      <c r="C268">
        <v>39</v>
      </c>
      <c r="E268">
        <v>48</v>
      </c>
    </row>
    <row r="269" spans="2:5" x14ac:dyDescent="0.25">
      <c r="B269" s="4">
        <v>170804130354</v>
      </c>
      <c r="C269">
        <v>46</v>
      </c>
      <c r="E269">
        <v>49</v>
      </c>
    </row>
    <row r="270" spans="2:5" x14ac:dyDescent="0.25">
      <c r="B270" s="4">
        <v>170804130356</v>
      </c>
      <c r="C270">
        <v>45</v>
      </c>
      <c r="E270">
        <v>48</v>
      </c>
    </row>
    <row r="271" spans="2:5" x14ac:dyDescent="0.25">
      <c r="B271" s="4">
        <v>170804130357</v>
      </c>
      <c r="C271">
        <v>40</v>
      </c>
      <c r="E271">
        <v>48</v>
      </c>
    </row>
    <row r="272" spans="2:5" x14ac:dyDescent="0.25">
      <c r="B272" s="4">
        <v>170804130358</v>
      </c>
      <c r="C272">
        <v>45</v>
      </c>
      <c r="E272">
        <v>46</v>
      </c>
    </row>
    <row r="273" spans="2:5" x14ac:dyDescent="0.25">
      <c r="B273" s="4">
        <v>170804130359</v>
      </c>
      <c r="C273">
        <v>40</v>
      </c>
      <c r="E273">
        <v>48</v>
      </c>
    </row>
    <row r="274" spans="2:5" x14ac:dyDescent="0.25">
      <c r="B274" s="4">
        <v>170804130360</v>
      </c>
      <c r="C274">
        <v>44</v>
      </c>
      <c r="E274">
        <v>49</v>
      </c>
    </row>
    <row r="275" spans="2:5" x14ac:dyDescent="0.25">
      <c r="B275" s="4">
        <v>170804130361</v>
      </c>
      <c r="C275">
        <v>41</v>
      </c>
      <c r="E275">
        <v>47</v>
      </c>
    </row>
    <row r="276" spans="2:5" x14ac:dyDescent="0.25">
      <c r="B276" s="4">
        <v>170804130362</v>
      </c>
      <c r="C276">
        <v>37</v>
      </c>
      <c r="E276">
        <v>47</v>
      </c>
    </row>
    <row r="277" spans="2:5" x14ac:dyDescent="0.25">
      <c r="B277" s="4">
        <v>170804130363</v>
      </c>
      <c r="C277">
        <v>36</v>
      </c>
      <c r="E277">
        <v>46</v>
      </c>
    </row>
    <row r="278" spans="2:5" x14ac:dyDescent="0.25">
      <c r="B278" s="4">
        <v>170804130365</v>
      </c>
      <c r="C278">
        <v>45</v>
      </c>
      <c r="E278">
        <v>49</v>
      </c>
    </row>
    <row r="279" spans="2:5" x14ac:dyDescent="0.25">
      <c r="B279" s="4">
        <v>170804130183</v>
      </c>
      <c r="C279">
        <v>40</v>
      </c>
      <c r="E279">
        <v>48</v>
      </c>
    </row>
    <row r="280" spans="2:5" x14ac:dyDescent="0.25">
      <c r="B280" s="4">
        <v>170804130364</v>
      </c>
      <c r="C280">
        <v>36</v>
      </c>
      <c r="E280">
        <v>48</v>
      </c>
    </row>
    <row r="281" spans="2:5" x14ac:dyDescent="0.25">
      <c r="B281" s="4"/>
    </row>
  </sheetData>
  <mergeCells count="18">
    <mergeCell ref="R3:Z7"/>
    <mergeCell ref="A4:E4"/>
    <mergeCell ref="A5:E5"/>
    <mergeCell ref="G15:J15"/>
    <mergeCell ref="A1:E1"/>
    <mergeCell ref="G1:P1"/>
    <mergeCell ref="A2:E2"/>
    <mergeCell ref="A3:E3"/>
    <mergeCell ref="G10:J10"/>
    <mergeCell ref="G11:J11"/>
    <mergeCell ref="G12:J12"/>
    <mergeCell ref="G13:J13"/>
    <mergeCell ref="G14:J14"/>
    <mergeCell ref="G16:J16"/>
    <mergeCell ref="G17:J17"/>
    <mergeCell ref="G19:I19"/>
    <mergeCell ref="H20:I20"/>
    <mergeCell ref="H21:I2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4812-68F9-4A88-899F-7AC8322706DB}">
  <dimension ref="A1:Z281"/>
  <sheetViews>
    <sheetView zoomScale="80" zoomScaleNormal="80" workbookViewId="0">
      <selection activeCell="F12" activeCellId="1" sqref="D12 F12"/>
    </sheetView>
  </sheetViews>
  <sheetFormatPr defaultRowHeight="15" x14ac:dyDescent="0.25"/>
  <cols>
    <col min="2" max="2" width="12.85546875" bestFit="1" customWidth="1"/>
    <col min="3" max="3" width="12.140625" customWidth="1"/>
    <col min="4" max="4" width="12.42578125" customWidth="1"/>
    <col min="5" max="5" width="17" customWidth="1"/>
    <col min="6" max="6" width="14.5703125" customWidth="1"/>
    <col min="11" max="11" width="11.7109375" bestFit="1" customWidth="1"/>
    <col min="258" max="258" width="12.85546875" bestFit="1" customWidth="1"/>
    <col min="259" max="259" width="12.140625" customWidth="1"/>
    <col min="260" max="260" width="12.42578125" customWidth="1"/>
    <col min="261" max="261" width="17" customWidth="1"/>
    <col min="262" max="262" width="14.5703125" customWidth="1"/>
    <col min="267" max="267" width="11.7109375" bestFit="1" customWidth="1"/>
    <col min="514" max="514" width="12.85546875" bestFit="1" customWidth="1"/>
    <col min="515" max="515" width="12.140625" customWidth="1"/>
    <col min="516" max="516" width="12.42578125" customWidth="1"/>
    <col min="517" max="517" width="17" customWidth="1"/>
    <col min="518" max="518" width="14.5703125" customWidth="1"/>
    <col min="523" max="523" width="11.7109375" bestFit="1" customWidth="1"/>
    <col min="770" max="770" width="12.85546875" bestFit="1" customWidth="1"/>
    <col min="771" max="771" width="12.140625" customWidth="1"/>
    <col min="772" max="772" width="12.42578125" customWidth="1"/>
    <col min="773" max="773" width="17" customWidth="1"/>
    <col min="774" max="774" width="14.5703125" customWidth="1"/>
    <col min="779" max="779" width="11.7109375" bestFit="1" customWidth="1"/>
    <col min="1026" max="1026" width="12.85546875" bestFit="1" customWidth="1"/>
    <col min="1027" max="1027" width="12.140625" customWidth="1"/>
    <col min="1028" max="1028" width="12.42578125" customWidth="1"/>
    <col min="1029" max="1029" width="17" customWidth="1"/>
    <col min="1030" max="1030" width="14.5703125" customWidth="1"/>
    <col min="1035" max="1035" width="11.7109375" bestFit="1" customWidth="1"/>
    <col min="1282" max="1282" width="12.85546875" bestFit="1" customWidth="1"/>
    <col min="1283" max="1283" width="12.140625" customWidth="1"/>
    <col min="1284" max="1284" width="12.42578125" customWidth="1"/>
    <col min="1285" max="1285" width="17" customWidth="1"/>
    <col min="1286" max="1286" width="14.5703125" customWidth="1"/>
    <col min="1291" max="1291" width="11.7109375" bestFit="1" customWidth="1"/>
    <col min="1538" max="1538" width="12.85546875" bestFit="1" customWidth="1"/>
    <col min="1539" max="1539" width="12.140625" customWidth="1"/>
    <col min="1540" max="1540" width="12.42578125" customWidth="1"/>
    <col min="1541" max="1541" width="17" customWidth="1"/>
    <col min="1542" max="1542" width="14.5703125" customWidth="1"/>
    <col min="1547" max="1547" width="11.7109375" bestFit="1" customWidth="1"/>
    <col min="1794" max="1794" width="12.85546875" bestFit="1" customWidth="1"/>
    <col min="1795" max="1795" width="12.140625" customWidth="1"/>
    <col min="1796" max="1796" width="12.42578125" customWidth="1"/>
    <col min="1797" max="1797" width="17" customWidth="1"/>
    <col min="1798" max="1798" width="14.5703125" customWidth="1"/>
    <col min="1803" max="1803" width="11.7109375" bestFit="1" customWidth="1"/>
    <col min="2050" max="2050" width="12.85546875" bestFit="1" customWidth="1"/>
    <col min="2051" max="2051" width="12.140625" customWidth="1"/>
    <col min="2052" max="2052" width="12.42578125" customWidth="1"/>
    <col min="2053" max="2053" width="17" customWidth="1"/>
    <col min="2054" max="2054" width="14.5703125" customWidth="1"/>
    <col min="2059" max="2059" width="11.7109375" bestFit="1" customWidth="1"/>
    <col min="2306" max="2306" width="12.85546875" bestFit="1" customWidth="1"/>
    <col min="2307" max="2307" width="12.140625" customWidth="1"/>
    <col min="2308" max="2308" width="12.42578125" customWidth="1"/>
    <col min="2309" max="2309" width="17" customWidth="1"/>
    <col min="2310" max="2310" width="14.5703125" customWidth="1"/>
    <col min="2315" max="2315" width="11.7109375" bestFit="1" customWidth="1"/>
    <col min="2562" max="2562" width="12.85546875" bestFit="1" customWidth="1"/>
    <col min="2563" max="2563" width="12.140625" customWidth="1"/>
    <col min="2564" max="2564" width="12.42578125" customWidth="1"/>
    <col min="2565" max="2565" width="17" customWidth="1"/>
    <col min="2566" max="2566" width="14.5703125" customWidth="1"/>
    <col min="2571" max="2571" width="11.7109375" bestFit="1" customWidth="1"/>
    <col min="2818" max="2818" width="12.85546875" bestFit="1" customWidth="1"/>
    <col min="2819" max="2819" width="12.140625" customWidth="1"/>
    <col min="2820" max="2820" width="12.42578125" customWidth="1"/>
    <col min="2821" max="2821" width="17" customWidth="1"/>
    <col min="2822" max="2822" width="14.5703125" customWidth="1"/>
    <col min="2827" max="2827" width="11.7109375" bestFit="1" customWidth="1"/>
    <col min="3074" max="3074" width="12.85546875" bestFit="1" customWidth="1"/>
    <col min="3075" max="3075" width="12.140625" customWidth="1"/>
    <col min="3076" max="3076" width="12.42578125" customWidth="1"/>
    <col min="3077" max="3077" width="17" customWidth="1"/>
    <col min="3078" max="3078" width="14.5703125" customWidth="1"/>
    <col min="3083" max="3083" width="11.7109375" bestFit="1" customWidth="1"/>
    <col min="3330" max="3330" width="12.85546875" bestFit="1" customWidth="1"/>
    <col min="3331" max="3331" width="12.140625" customWidth="1"/>
    <col min="3332" max="3332" width="12.42578125" customWidth="1"/>
    <col min="3333" max="3333" width="17" customWidth="1"/>
    <col min="3334" max="3334" width="14.5703125" customWidth="1"/>
    <col min="3339" max="3339" width="11.7109375" bestFit="1" customWidth="1"/>
    <col min="3586" max="3586" width="12.85546875" bestFit="1" customWidth="1"/>
    <col min="3587" max="3587" width="12.140625" customWidth="1"/>
    <col min="3588" max="3588" width="12.42578125" customWidth="1"/>
    <col min="3589" max="3589" width="17" customWidth="1"/>
    <col min="3590" max="3590" width="14.5703125" customWidth="1"/>
    <col min="3595" max="3595" width="11.7109375" bestFit="1" customWidth="1"/>
    <col min="3842" max="3842" width="12.85546875" bestFit="1" customWidth="1"/>
    <col min="3843" max="3843" width="12.140625" customWidth="1"/>
    <col min="3844" max="3844" width="12.42578125" customWidth="1"/>
    <col min="3845" max="3845" width="17" customWidth="1"/>
    <col min="3846" max="3846" width="14.5703125" customWidth="1"/>
    <col min="3851" max="3851" width="11.7109375" bestFit="1" customWidth="1"/>
    <col min="4098" max="4098" width="12.85546875" bestFit="1" customWidth="1"/>
    <col min="4099" max="4099" width="12.140625" customWidth="1"/>
    <col min="4100" max="4100" width="12.42578125" customWidth="1"/>
    <col min="4101" max="4101" width="17" customWidth="1"/>
    <col min="4102" max="4102" width="14.5703125" customWidth="1"/>
    <col min="4107" max="4107" width="11.7109375" bestFit="1" customWidth="1"/>
    <col min="4354" max="4354" width="12.85546875" bestFit="1" customWidth="1"/>
    <col min="4355" max="4355" width="12.140625" customWidth="1"/>
    <col min="4356" max="4356" width="12.42578125" customWidth="1"/>
    <col min="4357" max="4357" width="17" customWidth="1"/>
    <col min="4358" max="4358" width="14.5703125" customWidth="1"/>
    <col min="4363" max="4363" width="11.7109375" bestFit="1" customWidth="1"/>
    <col min="4610" max="4610" width="12.85546875" bestFit="1" customWidth="1"/>
    <col min="4611" max="4611" width="12.140625" customWidth="1"/>
    <col min="4612" max="4612" width="12.42578125" customWidth="1"/>
    <col min="4613" max="4613" width="17" customWidth="1"/>
    <col min="4614" max="4614" width="14.5703125" customWidth="1"/>
    <col min="4619" max="4619" width="11.7109375" bestFit="1" customWidth="1"/>
    <col min="4866" max="4866" width="12.85546875" bestFit="1" customWidth="1"/>
    <col min="4867" max="4867" width="12.140625" customWidth="1"/>
    <col min="4868" max="4868" width="12.42578125" customWidth="1"/>
    <col min="4869" max="4869" width="17" customWidth="1"/>
    <col min="4870" max="4870" width="14.5703125" customWidth="1"/>
    <col min="4875" max="4875" width="11.7109375" bestFit="1" customWidth="1"/>
    <col min="5122" max="5122" width="12.85546875" bestFit="1" customWidth="1"/>
    <col min="5123" max="5123" width="12.140625" customWidth="1"/>
    <col min="5124" max="5124" width="12.42578125" customWidth="1"/>
    <col min="5125" max="5125" width="17" customWidth="1"/>
    <col min="5126" max="5126" width="14.5703125" customWidth="1"/>
    <col min="5131" max="5131" width="11.7109375" bestFit="1" customWidth="1"/>
    <col min="5378" max="5378" width="12.85546875" bestFit="1" customWidth="1"/>
    <col min="5379" max="5379" width="12.140625" customWidth="1"/>
    <col min="5380" max="5380" width="12.42578125" customWidth="1"/>
    <col min="5381" max="5381" width="17" customWidth="1"/>
    <col min="5382" max="5382" width="14.5703125" customWidth="1"/>
    <col min="5387" max="5387" width="11.7109375" bestFit="1" customWidth="1"/>
    <col min="5634" max="5634" width="12.85546875" bestFit="1" customWidth="1"/>
    <col min="5635" max="5635" width="12.140625" customWidth="1"/>
    <col min="5636" max="5636" width="12.42578125" customWidth="1"/>
    <col min="5637" max="5637" width="17" customWidth="1"/>
    <col min="5638" max="5638" width="14.5703125" customWidth="1"/>
    <col min="5643" max="5643" width="11.7109375" bestFit="1" customWidth="1"/>
    <col min="5890" max="5890" width="12.85546875" bestFit="1" customWidth="1"/>
    <col min="5891" max="5891" width="12.140625" customWidth="1"/>
    <col min="5892" max="5892" width="12.42578125" customWidth="1"/>
    <col min="5893" max="5893" width="17" customWidth="1"/>
    <col min="5894" max="5894" width="14.5703125" customWidth="1"/>
    <col min="5899" max="5899" width="11.7109375" bestFit="1" customWidth="1"/>
    <col min="6146" max="6146" width="12.85546875" bestFit="1" customWidth="1"/>
    <col min="6147" max="6147" width="12.140625" customWidth="1"/>
    <col min="6148" max="6148" width="12.42578125" customWidth="1"/>
    <col min="6149" max="6149" width="17" customWidth="1"/>
    <col min="6150" max="6150" width="14.5703125" customWidth="1"/>
    <col min="6155" max="6155" width="11.7109375" bestFit="1" customWidth="1"/>
    <col min="6402" max="6402" width="12.85546875" bestFit="1" customWidth="1"/>
    <col min="6403" max="6403" width="12.140625" customWidth="1"/>
    <col min="6404" max="6404" width="12.42578125" customWidth="1"/>
    <col min="6405" max="6405" width="17" customWidth="1"/>
    <col min="6406" max="6406" width="14.5703125" customWidth="1"/>
    <col min="6411" max="6411" width="11.7109375" bestFit="1" customWidth="1"/>
    <col min="6658" max="6658" width="12.85546875" bestFit="1" customWidth="1"/>
    <col min="6659" max="6659" width="12.140625" customWidth="1"/>
    <col min="6660" max="6660" width="12.42578125" customWidth="1"/>
    <col min="6661" max="6661" width="17" customWidth="1"/>
    <col min="6662" max="6662" width="14.5703125" customWidth="1"/>
    <col min="6667" max="6667" width="11.7109375" bestFit="1" customWidth="1"/>
    <col min="6914" max="6914" width="12.85546875" bestFit="1" customWidth="1"/>
    <col min="6915" max="6915" width="12.140625" customWidth="1"/>
    <col min="6916" max="6916" width="12.42578125" customWidth="1"/>
    <col min="6917" max="6917" width="17" customWidth="1"/>
    <col min="6918" max="6918" width="14.5703125" customWidth="1"/>
    <col min="6923" max="6923" width="11.7109375" bestFit="1" customWidth="1"/>
    <col min="7170" max="7170" width="12.85546875" bestFit="1" customWidth="1"/>
    <col min="7171" max="7171" width="12.140625" customWidth="1"/>
    <col min="7172" max="7172" width="12.42578125" customWidth="1"/>
    <col min="7173" max="7173" width="17" customWidth="1"/>
    <col min="7174" max="7174" width="14.5703125" customWidth="1"/>
    <col min="7179" max="7179" width="11.7109375" bestFit="1" customWidth="1"/>
    <col min="7426" max="7426" width="12.85546875" bestFit="1" customWidth="1"/>
    <col min="7427" max="7427" width="12.140625" customWidth="1"/>
    <col min="7428" max="7428" width="12.42578125" customWidth="1"/>
    <col min="7429" max="7429" width="17" customWidth="1"/>
    <col min="7430" max="7430" width="14.5703125" customWidth="1"/>
    <col min="7435" max="7435" width="11.7109375" bestFit="1" customWidth="1"/>
    <col min="7682" max="7682" width="12.85546875" bestFit="1" customWidth="1"/>
    <col min="7683" max="7683" width="12.140625" customWidth="1"/>
    <col min="7684" max="7684" width="12.42578125" customWidth="1"/>
    <col min="7685" max="7685" width="17" customWidth="1"/>
    <col min="7686" max="7686" width="14.5703125" customWidth="1"/>
    <col min="7691" max="7691" width="11.7109375" bestFit="1" customWidth="1"/>
    <col min="7938" max="7938" width="12.85546875" bestFit="1" customWidth="1"/>
    <col min="7939" max="7939" width="12.140625" customWidth="1"/>
    <col min="7940" max="7940" width="12.42578125" customWidth="1"/>
    <col min="7941" max="7941" width="17" customWidth="1"/>
    <col min="7942" max="7942" width="14.5703125" customWidth="1"/>
    <col min="7947" max="7947" width="11.7109375" bestFit="1" customWidth="1"/>
    <col min="8194" max="8194" width="12.85546875" bestFit="1" customWidth="1"/>
    <col min="8195" max="8195" width="12.140625" customWidth="1"/>
    <col min="8196" max="8196" width="12.42578125" customWidth="1"/>
    <col min="8197" max="8197" width="17" customWidth="1"/>
    <col min="8198" max="8198" width="14.5703125" customWidth="1"/>
    <col min="8203" max="8203" width="11.7109375" bestFit="1" customWidth="1"/>
    <col min="8450" max="8450" width="12.85546875" bestFit="1" customWidth="1"/>
    <col min="8451" max="8451" width="12.140625" customWidth="1"/>
    <col min="8452" max="8452" width="12.42578125" customWidth="1"/>
    <col min="8453" max="8453" width="17" customWidth="1"/>
    <col min="8454" max="8454" width="14.5703125" customWidth="1"/>
    <col min="8459" max="8459" width="11.7109375" bestFit="1" customWidth="1"/>
    <col min="8706" max="8706" width="12.85546875" bestFit="1" customWidth="1"/>
    <col min="8707" max="8707" width="12.140625" customWidth="1"/>
    <col min="8708" max="8708" width="12.42578125" customWidth="1"/>
    <col min="8709" max="8709" width="17" customWidth="1"/>
    <col min="8710" max="8710" width="14.5703125" customWidth="1"/>
    <col min="8715" max="8715" width="11.7109375" bestFit="1" customWidth="1"/>
    <col min="8962" max="8962" width="12.85546875" bestFit="1" customWidth="1"/>
    <col min="8963" max="8963" width="12.140625" customWidth="1"/>
    <col min="8964" max="8964" width="12.42578125" customWidth="1"/>
    <col min="8965" max="8965" width="17" customWidth="1"/>
    <col min="8966" max="8966" width="14.5703125" customWidth="1"/>
    <col min="8971" max="8971" width="11.7109375" bestFit="1" customWidth="1"/>
    <col min="9218" max="9218" width="12.85546875" bestFit="1" customWidth="1"/>
    <col min="9219" max="9219" width="12.140625" customWidth="1"/>
    <col min="9220" max="9220" width="12.42578125" customWidth="1"/>
    <col min="9221" max="9221" width="17" customWidth="1"/>
    <col min="9222" max="9222" width="14.5703125" customWidth="1"/>
    <col min="9227" max="9227" width="11.7109375" bestFit="1" customWidth="1"/>
    <col min="9474" max="9474" width="12.85546875" bestFit="1" customWidth="1"/>
    <col min="9475" max="9475" width="12.140625" customWidth="1"/>
    <col min="9476" max="9476" width="12.42578125" customWidth="1"/>
    <col min="9477" max="9477" width="17" customWidth="1"/>
    <col min="9478" max="9478" width="14.5703125" customWidth="1"/>
    <col min="9483" max="9483" width="11.7109375" bestFit="1" customWidth="1"/>
    <col min="9730" max="9730" width="12.85546875" bestFit="1" customWidth="1"/>
    <col min="9731" max="9731" width="12.140625" customWidth="1"/>
    <col min="9732" max="9732" width="12.42578125" customWidth="1"/>
    <col min="9733" max="9733" width="17" customWidth="1"/>
    <col min="9734" max="9734" width="14.5703125" customWidth="1"/>
    <col min="9739" max="9739" width="11.7109375" bestFit="1" customWidth="1"/>
    <col min="9986" max="9986" width="12.85546875" bestFit="1" customWidth="1"/>
    <col min="9987" max="9987" width="12.140625" customWidth="1"/>
    <col min="9988" max="9988" width="12.42578125" customWidth="1"/>
    <col min="9989" max="9989" width="17" customWidth="1"/>
    <col min="9990" max="9990" width="14.5703125" customWidth="1"/>
    <col min="9995" max="9995" width="11.7109375" bestFit="1" customWidth="1"/>
    <col min="10242" max="10242" width="12.85546875" bestFit="1" customWidth="1"/>
    <col min="10243" max="10243" width="12.140625" customWidth="1"/>
    <col min="10244" max="10244" width="12.42578125" customWidth="1"/>
    <col min="10245" max="10245" width="17" customWidth="1"/>
    <col min="10246" max="10246" width="14.5703125" customWidth="1"/>
    <col min="10251" max="10251" width="11.7109375" bestFit="1" customWidth="1"/>
    <col min="10498" max="10498" width="12.85546875" bestFit="1" customWidth="1"/>
    <col min="10499" max="10499" width="12.140625" customWidth="1"/>
    <col min="10500" max="10500" width="12.42578125" customWidth="1"/>
    <col min="10501" max="10501" width="17" customWidth="1"/>
    <col min="10502" max="10502" width="14.5703125" customWidth="1"/>
    <col min="10507" max="10507" width="11.7109375" bestFit="1" customWidth="1"/>
    <col min="10754" max="10754" width="12.85546875" bestFit="1" customWidth="1"/>
    <col min="10755" max="10755" width="12.140625" customWidth="1"/>
    <col min="10756" max="10756" width="12.42578125" customWidth="1"/>
    <col min="10757" max="10757" width="17" customWidth="1"/>
    <col min="10758" max="10758" width="14.5703125" customWidth="1"/>
    <col min="10763" max="10763" width="11.7109375" bestFit="1" customWidth="1"/>
    <col min="11010" max="11010" width="12.85546875" bestFit="1" customWidth="1"/>
    <col min="11011" max="11011" width="12.140625" customWidth="1"/>
    <col min="11012" max="11012" width="12.42578125" customWidth="1"/>
    <col min="11013" max="11013" width="17" customWidth="1"/>
    <col min="11014" max="11014" width="14.5703125" customWidth="1"/>
    <col min="11019" max="11019" width="11.7109375" bestFit="1" customWidth="1"/>
    <col min="11266" max="11266" width="12.85546875" bestFit="1" customWidth="1"/>
    <col min="11267" max="11267" width="12.140625" customWidth="1"/>
    <col min="11268" max="11268" width="12.42578125" customWidth="1"/>
    <col min="11269" max="11269" width="17" customWidth="1"/>
    <col min="11270" max="11270" width="14.5703125" customWidth="1"/>
    <col min="11275" max="11275" width="11.7109375" bestFit="1" customWidth="1"/>
    <col min="11522" max="11522" width="12.85546875" bestFit="1" customWidth="1"/>
    <col min="11523" max="11523" width="12.140625" customWidth="1"/>
    <col min="11524" max="11524" width="12.42578125" customWidth="1"/>
    <col min="11525" max="11525" width="17" customWidth="1"/>
    <col min="11526" max="11526" width="14.5703125" customWidth="1"/>
    <col min="11531" max="11531" width="11.7109375" bestFit="1" customWidth="1"/>
    <col min="11778" max="11778" width="12.85546875" bestFit="1" customWidth="1"/>
    <col min="11779" max="11779" width="12.140625" customWidth="1"/>
    <col min="11780" max="11780" width="12.42578125" customWidth="1"/>
    <col min="11781" max="11781" width="17" customWidth="1"/>
    <col min="11782" max="11782" width="14.5703125" customWidth="1"/>
    <col min="11787" max="11787" width="11.7109375" bestFit="1" customWidth="1"/>
    <col min="12034" max="12034" width="12.85546875" bestFit="1" customWidth="1"/>
    <col min="12035" max="12035" width="12.140625" customWidth="1"/>
    <col min="12036" max="12036" width="12.42578125" customWidth="1"/>
    <col min="12037" max="12037" width="17" customWidth="1"/>
    <col min="12038" max="12038" width="14.5703125" customWidth="1"/>
    <col min="12043" max="12043" width="11.7109375" bestFit="1" customWidth="1"/>
    <col min="12290" max="12290" width="12.85546875" bestFit="1" customWidth="1"/>
    <col min="12291" max="12291" width="12.140625" customWidth="1"/>
    <col min="12292" max="12292" width="12.42578125" customWidth="1"/>
    <col min="12293" max="12293" width="17" customWidth="1"/>
    <col min="12294" max="12294" width="14.5703125" customWidth="1"/>
    <col min="12299" max="12299" width="11.7109375" bestFit="1" customWidth="1"/>
    <col min="12546" max="12546" width="12.85546875" bestFit="1" customWidth="1"/>
    <col min="12547" max="12547" width="12.140625" customWidth="1"/>
    <col min="12548" max="12548" width="12.42578125" customWidth="1"/>
    <col min="12549" max="12549" width="17" customWidth="1"/>
    <col min="12550" max="12550" width="14.5703125" customWidth="1"/>
    <col min="12555" max="12555" width="11.7109375" bestFit="1" customWidth="1"/>
    <col min="12802" max="12802" width="12.85546875" bestFit="1" customWidth="1"/>
    <col min="12803" max="12803" width="12.140625" customWidth="1"/>
    <col min="12804" max="12804" width="12.42578125" customWidth="1"/>
    <col min="12805" max="12805" width="17" customWidth="1"/>
    <col min="12806" max="12806" width="14.5703125" customWidth="1"/>
    <col min="12811" max="12811" width="11.7109375" bestFit="1" customWidth="1"/>
    <col min="13058" max="13058" width="12.85546875" bestFit="1" customWidth="1"/>
    <col min="13059" max="13059" width="12.140625" customWidth="1"/>
    <col min="13060" max="13060" width="12.42578125" customWidth="1"/>
    <col min="13061" max="13061" width="17" customWidth="1"/>
    <col min="13062" max="13062" width="14.5703125" customWidth="1"/>
    <col min="13067" max="13067" width="11.7109375" bestFit="1" customWidth="1"/>
    <col min="13314" max="13314" width="12.85546875" bestFit="1" customWidth="1"/>
    <col min="13315" max="13315" width="12.140625" customWidth="1"/>
    <col min="13316" max="13316" width="12.42578125" customWidth="1"/>
    <col min="13317" max="13317" width="17" customWidth="1"/>
    <col min="13318" max="13318" width="14.5703125" customWidth="1"/>
    <col min="13323" max="13323" width="11.7109375" bestFit="1" customWidth="1"/>
    <col min="13570" max="13570" width="12.85546875" bestFit="1" customWidth="1"/>
    <col min="13571" max="13571" width="12.140625" customWidth="1"/>
    <col min="13572" max="13572" width="12.42578125" customWidth="1"/>
    <col min="13573" max="13573" width="17" customWidth="1"/>
    <col min="13574" max="13574" width="14.5703125" customWidth="1"/>
    <col min="13579" max="13579" width="11.7109375" bestFit="1" customWidth="1"/>
    <col min="13826" max="13826" width="12.85546875" bestFit="1" customWidth="1"/>
    <col min="13827" max="13827" width="12.140625" customWidth="1"/>
    <col min="13828" max="13828" width="12.42578125" customWidth="1"/>
    <col min="13829" max="13829" width="17" customWidth="1"/>
    <col min="13830" max="13830" width="14.5703125" customWidth="1"/>
    <col min="13835" max="13835" width="11.7109375" bestFit="1" customWidth="1"/>
    <col min="14082" max="14082" width="12.85546875" bestFit="1" customWidth="1"/>
    <col min="14083" max="14083" width="12.140625" customWidth="1"/>
    <col min="14084" max="14084" width="12.42578125" customWidth="1"/>
    <col min="14085" max="14085" width="17" customWidth="1"/>
    <col min="14086" max="14086" width="14.5703125" customWidth="1"/>
    <col min="14091" max="14091" width="11.7109375" bestFit="1" customWidth="1"/>
    <col min="14338" max="14338" width="12.85546875" bestFit="1" customWidth="1"/>
    <col min="14339" max="14339" width="12.140625" customWidth="1"/>
    <col min="14340" max="14340" width="12.42578125" customWidth="1"/>
    <col min="14341" max="14341" width="17" customWidth="1"/>
    <col min="14342" max="14342" width="14.5703125" customWidth="1"/>
    <col min="14347" max="14347" width="11.7109375" bestFit="1" customWidth="1"/>
    <col min="14594" max="14594" width="12.85546875" bestFit="1" customWidth="1"/>
    <col min="14595" max="14595" width="12.140625" customWidth="1"/>
    <col min="14596" max="14596" width="12.42578125" customWidth="1"/>
    <col min="14597" max="14597" width="17" customWidth="1"/>
    <col min="14598" max="14598" width="14.5703125" customWidth="1"/>
    <col min="14603" max="14603" width="11.7109375" bestFit="1" customWidth="1"/>
    <col min="14850" max="14850" width="12.85546875" bestFit="1" customWidth="1"/>
    <col min="14851" max="14851" width="12.140625" customWidth="1"/>
    <col min="14852" max="14852" width="12.42578125" customWidth="1"/>
    <col min="14853" max="14853" width="17" customWidth="1"/>
    <col min="14854" max="14854" width="14.5703125" customWidth="1"/>
    <col min="14859" max="14859" width="11.7109375" bestFit="1" customWidth="1"/>
    <col min="15106" max="15106" width="12.85546875" bestFit="1" customWidth="1"/>
    <col min="15107" max="15107" width="12.140625" customWidth="1"/>
    <col min="15108" max="15108" width="12.42578125" customWidth="1"/>
    <col min="15109" max="15109" width="17" customWidth="1"/>
    <col min="15110" max="15110" width="14.5703125" customWidth="1"/>
    <col min="15115" max="15115" width="11.7109375" bestFit="1" customWidth="1"/>
    <col min="15362" max="15362" width="12.85546875" bestFit="1" customWidth="1"/>
    <col min="15363" max="15363" width="12.140625" customWidth="1"/>
    <col min="15364" max="15364" width="12.42578125" customWidth="1"/>
    <col min="15365" max="15365" width="17" customWidth="1"/>
    <col min="15366" max="15366" width="14.5703125" customWidth="1"/>
    <col min="15371" max="15371" width="11.7109375" bestFit="1" customWidth="1"/>
    <col min="15618" max="15618" width="12.85546875" bestFit="1" customWidth="1"/>
    <col min="15619" max="15619" width="12.140625" customWidth="1"/>
    <col min="15620" max="15620" width="12.42578125" customWidth="1"/>
    <col min="15621" max="15621" width="17" customWidth="1"/>
    <col min="15622" max="15622" width="14.5703125" customWidth="1"/>
    <col min="15627" max="15627" width="11.7109375" bestFit="1" customWidth="1"/>
    <col min="15874" max="15874" width="12.85546875" bestFit="1" customWidth="1"/>
    <col min="15875" max="15875" width="12.140625" customWidth="1"/>
    <col min="15876" max="15876" width="12.42578125" customWidth="1"/>
    <col min="15877" max="15877" width="17" customWidth="1"/>
    <col min="15878" max="15878" width="14.5703125" customWidth="1"/>
    <col min="15883" max="15883" width="11.7109375" bestFit="1" customWidth="1"/>
    <col min="16130" max="16130" width="12.85546875" bestFit="1" customWidth="1"/>
    <col min="16131" max="16131" width="12.140625" customWidth="1"/>
    <col min="16132" max="16132" width="12.42578125" customWidth="1"/>
    <col min="16133" max="16133" width="17" customWidth="1"/>
    <col min="16134" max="16134" width="14.5703125" customWidth="1"/>
    <col min="16139" max="16139" width="11.7109375" bestFit="1" customWidth="1"/>
  </cols>
  <sheetData>
    <row r="1" spans="1:26" x14ac:dyDescent="0.25">
      <c r="A1" s="166" t="s">
        <v>52</v>
      </c>
      <c r="B1" s="167"/>
      <c r="C1" s="167"/>
      <c r="D1" s="167"/>
      <c r="E1" s="167"/>
      <c r="F1" s="69"/>
      <c r="G1" s="211"/>
      <c r="H1" s="179"/>
      <c r="I1" s="179"/>
      <c r="J1" s="179"/>
      <c r="K1" s="179"/>
      <c r="L1" s="179"/>
      <c r="M1" s="179"/>
      <c r="N1" s="179"/>
      <c r="O1" s="179"/>
      <c r="P1" s="179"/>
      <c r="Q1" s="1"/>
      <c r="R1" s="1"/>
      <c r="S1" s="1"/>
      <c r="T1" s="1"/>
      <c r="U1" s="1"/>
      <c r="V1" s="1"/>
      <c r="W1" s="1"/>
      <c r="X1" s="1"/>
      <c r="Y1" s="1"/>
    </row>
    <row r="2" spans="1:26" ht="14.25" customHeight="1" x14ac:dyDescent="0.25">
      <c r="A2" s="166" t="s">
        <v>51</v>
      </c>
      <c r="B2" s="167"/>
      <c r="C2" s="167"/>
      <c r="D2" s="167"/>
      <c r="E2" s="167"/>
      <c r="F2" s="70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14.25" customHeight="1" x14ac:dyDescent="0.25">
      <c r="A3" s="166" t="s">
        <v>95</v>
      </c>
      <c r="B3" s="167"/>
      <c r="C3" s="167"/>
      <c r="D3" s="167"/>
      <c r="E3" s="167"/>
      <c r="F3" s="70"/>
      <c r="G3" s="26" t="s">
        <v>48</v>
      </c>
      <c r="H3" s="17"/>
      <c r="I3" s="44" t="s">
        <v>47</v>
      </c>
      <c r="J3" s="1"/>
      <c r="K3" s="1"/>
      <c r="L3" s="1"/>
      <c r="M3" s="43" t="s">
        <v>46</v>
      </c>
      <c r="N3" s="43" t="s">
        <v>45</v>
      </c>
      <c r="O3" s="71"/>
      <c r="P3" s="1"/>
      <c r="Q3" s="43" t="s">
        <v>44</v>
      </c>
      <c r="R3" s="197" t="s">
        <v>43</v>
      </c>
      <c r="S3" s="198"/>
      <c r="T3" s="198"/>
      <c r="U3" s="198"/>
      <c r="V3" s="198"/>
      <c r="W3" s="198"/>
      <c r="X3" s="198"/>
      <c r="Y3" s="198"/>
      <c r="Z3" s="199"/>
    </row>
    <row r="4" spans="1:26" ht="21" x14ac:dyDescent="0.25">
      <c r="A4" s="166" t="s">
        <v>96</v>
      </c>
      <c r="B4" s="167"/>
      <c r="C4" s="167"/>
      <c r="D4" s="167"/>
      <c r="E4" s="167"/>
      <c r="F4" s="70"/>
      <c r="G4" s="26" t="s">
        <v>41</v>
      </c>
      <c r="H4" s="17"/>
      <c r="I4" s="15"/>
      <c r="J4" s="1"/>
      <c r="K4" s="1"/>
      <c r="L4" s="1"/>
      <c r="M4" s="42" t="s">
        <v>40</v>
      </c>
      <c r="N4" s="42">
        <v>3</v>
      </c>
      <c r="O4" s="1"/>
      <c r="P4" s="1"/>
      <c r="Q4" s="41">
        <v>3</v>
      </c>
      <c r="R4" s="200"/>
      <c r="S4" s="201"/>
      <c r="T4" s="201"/>
      <c r="U4" s="201"/>
      <c r="V4" s="201"/>
      <c r="W4" s="201"/>
      <c r="X4" s="201"/>
      <c r="Y4" s="201"/>
      <c r="Z4" s="202"/>
    </row>
    <row r="5" spans="1:26" ht="21" x14ac:dyDescent="0.25">
      <c r="A5" s="166" t="s">
        <v>97</v>
      </c>
      <c r="B5" s="167"/>
      <c r="C5" s="167"/>
      <c r="D5" s="167"/>
      <c r="E5" s="167"/>
      <c r="F5" s="70"/>
      <c r="G5" s="26" t="s">
        <v>38</v>
      </c>
      <c r="H5" s="3">
        <f>D12</f>
        <v>90.036900369003689</v>
      </c>
      <c r="I5" s="15"/>
      <c r="J5" s="1"/>
      <c r="K5" s="1"/>
      <c r="L5" s="1"/>
      <c r="M5" s="39" t="s">
        <v>37</v>
      </c>
      <c r="N5" s="39">
        <v>2</v>
      </c>
      <c r="O5" s="1"/>
      <c r="P5" s="1"/>
      <c r="Q5" s="38">
        <v>2</v>
      </c>
      <c r="R5" s="200"/>
      <c r="S5" s="201"/>
      <c r="T5" s="201"/>
      <c r="U5" s="201"/>
      <c r="V5" s="201"/>
      <c r="W5" s="201"/>
      <c r="X5" s="201"/>
      <c r="Y5" s="201"/>
      <c r="Z5" s="202"/>
    </row>
    <row r="6" spans="1:26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">
        <f>F12</f>
        <v>38.007380073800739</v>
      </c>
      <c r="I6" s="15"/>
      <c r="J6" s="1"/>
      <c r="K6" s="1"/>
      <c r="L6" s="1"/>
      <c r="M6" s="35" t="s">
        <v>31</v>
      </c>
      <c r="N6" s="35">
        <v>1</v>
      </c>
      <c r="O6" s="1"/>
      <c r="P6" s="1"/>
      <c r="Q6" s="34">
        <v>1</v>
      </c>
      <c r="R6" s="200"/>
      <c r="S6" s="201"/>
      <c r="T6" s="201"/>
      <c r="U6" s="201"/>
      <c r="V6" s="201"/>
      <c r="W6" s="201"/>
      <c r="X6" s="201"/>
      <c r="Y6" s="201"/>
      <c r="Z6" s="202"/>
    </row>
    <row r="7" spans="1:26" ht="60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64.022140221402211</v>
      </c>
      <c r="I7" s="32">
        <v>0.6</v>
      </c>
      <c r="J7" s="1"/>
      <c r="K7" s="1"/>
      <c r="L7" s="1"/>
      <c r="M7" s="31" t="s">
        <v>27</v>
      </c>
      <c r="N7" s="31">
        <v>0</v>
      </c>
      <c r="O7" s="1"/>
      <c r="P7" s="1"/>
      <c r="Q7" s="30"/>
      <c r="R7" s="203"/>
      <c r="S7" s="204"/>
      <c r="T7" s="204"/>
      <c r="U7" s="204"/>
      <c r="V7" s="204"/>
      <c r="W7" s="204"/>
      <c r="X7" s="204"/>
      <c r="Y7" s="204"/>
      <c r="Z7" s="205"/>
    </row>
    <row r="8" spans="1:26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5.75" x14ac:dyDescent="0.25">
      <c r="A9" s="2"/>
      <c r="B9" s="25" t="s">
        <v>21</v>
      </c>
      <c r="C9" s="23" t="s">
        <v>85</v>
      </c>
      <c r="D9" s="23"/>
      <c r="E9" s="23" t="s">
        <v>86</v>
      </c>
      <c r="F9" s="23"/>
      <c r="G9" s="47"/>
      <c r="H9" s="72"/>
      <c r="I9" s="72"/>
      <c r="J9" s="73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6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81" t="s">
        <v>5</v>
      </c>
      <c r="H10" s="72"/>
      <c r="I10" s="72"/>
      <c r="J10" s="72"/>
      <c r="K10" s="26">
        <v>2</v>
      </c>
      <c r="L10" s="26">
        <v>3</v>
      </c>
      <c r="M10" s="15">
        <v>1</v>
      </c>
      <c r="N10" s="15">
        <v>3</v>
      </c>
      <c r="O10" s="15">
        <v>1</v>
      </c>
      <c r="P10" s="15">
        <v>3</v>
      </c>
      <c r="Q10" s="15">
        <v>2</v>
      </c>
      <c r="R10" s="15">
        <v>3</v>
      </c>
      <c r="S10" s="15">
        <v>2</v>
      </c>
      <c r="T10" s="15">
        <v>3</v>
      </c>
      <c r="U10" s="15">
        <v>3</v>
      </c>
      <c r="V10" s="15">
        <v>3</v>
      </c>
      <c r="W10" s="15">
        <v>2</v>
      </c>
      <c r="X10" s="15"/>
      <c r="Y10" s="15"/>
    </row>
    <row r="11" spans="1:26" ht="15.75" x14ac:dyDescent="0.25">
      <c r="A11" s="2"/>
      <c r="B11" s="4">
        <v>170804130001</v>
      </c>
      <c r="C11" s="3">
        <v>43.333333333333336</v>
      </c>
      <c r="D11" s="3">
        <f>COUNTIF(C11:C281,"&gt;="&amp;D10)</f>
        <v>244</v>
      </c>
      <c r="E11" s="3">
        <v>30.90909090909091</v>
      </c>
      <c r="F11" s="3">
        <f>COUNTIF(E11:E281,"&gt;="&amp;F10)</f>
        <v>103</v>
      </c>
      <c r="G11" s="81" t="s">
        <v>4</v>
      </c>
      <c r="H11" s="72"/>
      <c r="I11" s="72"/>
      <c r="J11" s="72"/>
      <c r="K11" s="16">
        <v>3</v>
      </c>
      <c r="L11" s="16">
        <v>1</v>
      </c>
      <c r="M11" s="15">
        <v>2</v>
      </c>
      <c r="N11" s="15">
        <v>2</v>
      </c>
      <c r="O11" s="15">
        <v>1</v>
      </c>
      <c r="P11" s="15">
        <v>3</v>
      </c>
      <c r="Q11" s="15">
        <v>3</v>
      </c>
      <c r="R11" s="15">
        <v>3</v>
      </c>
      <c r="S11" s="15">
        <v>1</v>
      </c>
      <c r="T11" s="15">
        <v>3</v>
      </c>
      <c r="U11" s="15">
        <v>2</v>
      </c>
      <c r="V11" s="15">
        <v>3</v>
      </c>
      <c r="W11" s="15">
        <v>3</v>
      </c>
      <c r="X11" s="15"/>
      <c r="Y11" s="15"/>
    </row>
    <row r="12" spans="1:26" ht="15.75" x14ac:dyDescent="0.25">
      <c r="A12" s="2"/>
      <c r="B12" s="4">
        <v>170804130004</v>
      </c>
      <c r="C12" s="3">
        <v>44.444444444444443</v>
      </c>
      <c r="D12" s="19">
        <f>(D11/271)*100</f>
        <v>90.036900369003689</v>
      </c>
      <c r="E12" s="3">
        <v>33.636363636363633</v>
      </c>
      <c r="F12" s="19">
        <f>(F11/271)*100</f>
        <v>38.007380073800739</v>
      </c>
      <c r="G12" s="81" t="s">
        <v>3</v>
      </c>
      <c r="H12" s="72"/>
      <c r="I12" s="72"/>
      <c r="J12" s="72"/>
      <c r="K12" s="16">
        <v>1</v>
      </c>
      <c r="L12" s="16">
        <v>1</v>
      </c>
      <c r="M12" s="15">
        <v>2</v>
      </c>
      <c r="N12" s="15">
        <v>1</v>
      </c>
      <c r="O12" s="15">
        <v>2</v>
      </c>
      <c r="P12" s="15">
        <v>2</v>
      </c>
      <c r="Q12" s="15">
        <v>1</v>
      </c>
      <c r="R12" s="15">
        <v>3</v>
      </c>
      <c r="S12" s="15">
        <v>3</v>
      </c>
      <c r="T12" s="15">
        <v>2</v>
      </c>
      <c r="U12" s="15">
        <v>3</v>
      </c>
      <c r="V12" s="15">
        <v>2</v>
      </c>
      <c r="W12" s="15">
        <v>3</v>
      </c>
      <c r="X12" s="15"/>
      <c r="Y12" s="15"/>
    </row>
    <row r="13" spans="1:26" ht="15.75" x14ac:dyDescent="0.25">
      <c r="A13" s="2"/>
      <c r="B13" s="4">
        <v>170804130005</v>
      </c>
      <c r="C13" s="3">
        <v>44.444444444444443</v>
      </c>
      <c r="D13" s="3"/>
      <c r="E13" s="3">
        <v>31.818181818181817</v>
      </c>
      <c r="F13" s="8"/>
      <c r="G13" s="185" t="s">
        <v>2</v>
      </c>
      <c r="H13" s="185"/>
      <c r="I13" s="185"/>
      <c r="J13" s="186"/>
      <c r="K13" s="72">
        <f>AVERAGE(K10:K12)</f>
        <v>2</v>
      </c>
      <c r="L13" s="72">
        <f t="shared" ref="L13:W13" si="0">AVERAGE(L10:L12)</f>
        <v>1.6666666666666667</v>
      </c>
      <c r="M13" s="72">
        <f t="shared" si="0"/>
        <v>1.6666666666666667</v>
      </c>
      <c r="N13" s="72">
        <f t="shared" si="0"/>
        <v>2</v>
      </c>
      <c r="O13" s="72">
        <f t="shared" si="0"/>
        <v>1.3333333333333333</v>
      </c>
      <c r="P13" s="72">
        <f t="shared" si="0"/>
        <v>2.6666666666666665</v>
      </c>
      <c r="Q13" s="72">
        <f t="shared" si="0"/>
        <v>2</v>
      </c>
      <c r="R13" s="72">
        <f t="shared" si="0"/>
        <v>3</v>
      </c>
      <c r="S13" s="72">
        <f t="shared" si="0"/>
        <v>2</v>
      </c>
      <c r="T13" s="72">
        <f t="shared" si="0"/>
        <v>2.6666666666666665</v>
      </c>
      <c r="U13" s="72">
        <f t="shared" si="0"/>
        <v>2.6666666666666665</v>
      </c>
      <c r="V13" s="72">
        <f t="shared" si="0"/>
        <v>2.6666666666666665</v>
      </c>
      <c r="W13" s="72">
        <f t="shared" si="0"/>
        <v>2.6666666666666665</v>
      </c>
      <c r="X13" s="15"/>
      <c r="Y13" s="15"/>
    </row>
    <row r="14" spans="1:26" ht="15.75" x14ac:dyDescent="0.25">
      <c r="A14" s="2"/>
      <c r="B14" s="4">
        <v>170804130006</v>
      </c>
      <c r="C14" s="3">
        <v>40</v>
      </c>
      <c r="D14" s="3"/>
      <c r="E14" s="3">
        <v>30</v>
      </c>
      <c r="F14" s="8"/>
      <c r="G14" s="187" t="s">
        <v>1</v>
      </c>
      <c r="H14" s="188"/>
      <c r="I14" s="188"/>
      <c r="J14" s="189"/>
      <c r="K14" s="53">
        <f>(64.02*K13)/100</f>
        <v>1.2804</v>
      </c>
      <c r="L14" s="53">
        <f t="shared" ref="L14:W14" si="1">(64.02*L13)/100</f>
        <v>1.0669999999999999</v>
      </c>
      <c r="M14" s="53">
        <f t="shared" si="1"/>
        <v>1.0669999999999999</v>
      </c>
      <c r="N14" s="53">
        <f t="shared" si="1"/>
        <v>1.2804</v>
      </c>
      <c r="O14" s="53">
        <f t="shared" si="1"/>
        <v>0.8535999999999998</v>
      </c>
      <c r="P14" s="53">
        <f t="shared" si="1"/>
        <v>1.7071999999999996</v>
      </c>
      <c r="Q14" s="53">
        <f t="shared" si="1"/>
        <v>1.2804</v>
      </c>
      <c r="R14" s="53">
        <f t="shared" si="1"/>
        <v>1.9206000000000001</v>
      </c>
      <c r="S14" s="53">
        <f t="shared" si="1"/>
        <v>1.2804</v>
      </c>
      <c r="T14" s="53">
        <f t="shared" si="1"/>
        <v>1.7071999999999996</v>
      </c>
      <c r="U14" s="53">
        <f t="shared" si="1"/>
        <v>1.7071999999999996</v>
      </c>
      <c r="V14" s="53">
        <f t="shared" si="1"/>
        <v>1.7071999999999996</v>
      </c>
      <c r="W14" s="53">
        <f t="shared" si="1"/>
        <v>1.7071999999999996</v>
      </c>
      <c r="X14" s="16"/>
      <c r="Y14" s="16"/>
    </row>
    <row r="15" spans="1:26" x14ac:dyDescent="0.25">
      <c r="A15" s="2"/>
      <c r="B15" s="4">
        <v>170804130009</v>
      </c>
      <c r="C15" s="3">
        <v>44.444444444444443</v>
      </c>
      <c r="D15" s="3"/>
      <c r="E15" s="3">
        <v>36.363636363636367</v>
      </c>
      <c r="F15" s="48"/>
      <c r="G15" s="191"/>
      <c r="H15" s="191"/>
      <c r="I15" s="191"/>
      <c r="J15" s="19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6" x14ac:dyDescent="0.25">
      <c r="A16" s="2"/>
      <c r="B16" s="4">
        <v>170804130010</v>
      </c>
      <c r="C16" s="3">
        <v>41.111111111111114</v>
      </c>
      <c r="D16" s="3"/>
      <c r="E16" s="3">
        <v>33.636363636363633</v>
      </c>
      <c r="F16" s="49"/>
      <c r="G16" s="2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41.111111111111114</v>
      </c>
      <c r="D17" s="3"/>
      <c r="E17" s="3">
        <v>30.90909090909091</v>
      </c>
      <c r="F17" s="8"/>
      <c r="G17" s="212"/>
      <c r="H17" s="213"/>
      <c r="I17" s="214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35.555555555555557</v>
      </c>
      <c r="D18" s="3"/>
      <c r="E18" s="3">
        <v>27.272727272727273</v>
      </c>
      <c r="F18" s="3"/>
      <c r="G18" s="75"/>
      <c r="H18" s="209"/>
      <c r="I18" s="210"/>
      <c r="J18" s="1"/>
      <c r="K18" s="7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41.111111111111114</v>
      </c>
      <c r="D19" s="3"/>
      <c r="E19" s="3">
        <v>30.90909090909091</v>
      </c>
      <c r="F19" s="3"/>
      <c r="G19" s="75"/>
      <c r="H19" s="209"/>
      <c r="I19" s="21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35.555555555555557</v>
      </c>
      <c r="D20" s="3"/>
      <c r="E20" s="3">
        <v>22.727272727272727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38.888888888888886</v>
      </c>
      <c r="D21" s="3"/>
      <c r="E21" s="3">
        <v>29.09090909090909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40</v>
      </c>
      <c r="D22" s="3"/>
      <c r="E22" s="3">
        <v>31.818181818181817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42.222222222222221</v>
      </c>
      <c r="D23" s="3"/>
      <c r="E23" s="3">
        <v>27.272727272727273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45.555555555555557</v>
      </c>
      <c r="D24" s="3"/>
      <c r="E24" s="3">
        <v>31.818181818181817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38.888888888888886</v>
      </c>
      <c r="D25" s="3"/>
      <c r="E25" s="3">
        <v>22.727272727272727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43.333333333333336</v>
      </c>
      <c r="D26" s="3"/>
      <c r="E26" s="3">
        <v>35.454545454545453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35.555555555555557</v>
      </c>
      <c r="D27" s="3"/>
      <c r="E27" s="3">
        <v>30.90909090909091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43.333333333333336</v>
      </c>
      <c r="D28" s="3"/>
      <c r="E28" s="3">
        <v>34.545454545454547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37.777777777777779</v>
      </c>
      <c r="D29" s="3"/>
      <c r="E29" s="3">
        <v>33.636363636363633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41.111111111111114</v>
      </c>
      <c r="D30" s="3"/>
      <c r="E30" s="3">
        <v>32.727272727272727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37.777777777777779</v>
      </c>
      <c r="D31" s="3"/>
      <c r="E31" s="3">
        <v>30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33.333333333333336</v>
      </c>
      <c r="D32" s="3"/>
      <c r="E32" s="3">
        <v>30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43.333333333333336</v>
      </c>
      <c r="D33" s="3"/>
      <c r="E33" s="3">
        <v>33.636363636363633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32.222222222222221</v>
      </c>
      <c r="D34" s="3"/>
      <c r="E34" s="3">
        <v>22.727272727272727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41.111111111111114</v>
      </c>
      <c r="D35" s="3"/>
      <c r="E35" s="3">
        <v>30.90909090909091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45.555555555555557</v>
      </c>
      <c r="D36" s="3"/>
      <c r="E36" s="3">
        <v>46.363636363636367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43.333333333333336</v>
      </c>
      <c r="D37" s="3"/>
      <c r="E37" s="3">
        <v>42.727272727272727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38.888888888888886</v>
      </c>
      <c r="D38" s="3"/>
      <c r="E38" s="3">
        <v>31.818181818181817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32.222222222222221</v>
      </c>
      <c r="D39" s="3"/>
      <c r="E39" s="3">
        <v>30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42.222222222222221</v>
      </c>
      <c r="D40" s="3"/>
      <c r="E40" s="3">
        <v>31.818181818181817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41.111111111111114</v>
      </c>
      <c r="D41" s="3"/>
      <c r="E41" s="3">
        <v>38.18181818181818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43.333333333333336</v>
      </c>
      <c r="D42" s="3"/>
      <c r="E42" s="3">
        <v>38.18181818181818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47.777777777777779</v>
      </c>
      <c r="D43" s="3"/>
      <c r="E43" s="3">
        <v>40.909090909090907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43.333333333333336</v>
      </c>
      <c r="D44" s="3"/>
      <c r="E44" s="3">
        <v>30.90909090909091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45.555555555555557</v>
      </c>
      <c r="D45" s="3"/>
      <c r="E45" s="3">
        <v>36.363636363636367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43.333333333333336</v>
      </c>
      <c r="D46" s="3"/>
      <c r="E46" s="3">
        <v>37.272727272727273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46.666666666666664</v>
      </c>
      <c r="D47" s="3"/>
      <c r="E47" s="3">
        <v>40.909090909090907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46.666666666666664</v>
      </c>
      <c r="D48" s="3"/>
      <c r="E48" s="3">
        <v>43.636363636363633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44.444444444444443</v>
      </c>
      <c r="D49" s="3"/>
      <c r="E49" s="3">
        <v>36.363636363636367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38.888888888888886</v>
      </c>
      <c r="D50" s="3"/>
      <c r="E50" s="3">
        <v>31.818181818181817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43.333333333333336</v>
      </c>
      <c r="D51" s="3"/>
      <c r="E51" s="3">
        <v>40.909090909090907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43.333333333333336</v>
      </c>
      <c r="D52" s="3"/>
      <c r="E52" s="3">
        <v>37.272727272727273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43.333333333333336</v>
      </c>
      <c r="D53" s="3"/>
      <c r="E53" s="3">
        <v>35.454545454545453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45.555555555555557</v>
      </c>
      <c r="D54" s="3"/>
      <c r="E54" s="3">
        <v>36.363636363636367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44.444444444444443</v>
      </c>
      <c r="D55" s="3"/>
      <c r="E55" s="3">
        <v>33.636363636363633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44.444444444444443</v>
      </c>
      <c r="D56" s="3"/>
      <c r="E56" s="3">
        <v>34.545454545454547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34.444444444444443</v>
      </c>
      <c r="D57" s="3"/>
      <c r="E57" s="3">
        <v>31.818181818181817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46.666666666666664</v>
      </c>
      <c r="D58" s="3"/>
      <c r="E58" s="3">
        <v>39.090909090909093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45.555555555555557</v>
      </c>
      <c r="D59" s="3"/>
      <c r="E59" s="3">
        <v>41.81818181818182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40</v>
      </c>
      <c r="D60" s="3"/>
      <c r="E60" s="3">
        <v>37.272727272727273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45.555555555555557</v>
      </c>
      <c r="D61" s="3"/>
      <c r="E61" s="3">
        <v>35.454545454545453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44.444444444444443</v>
      </c>
      <c r="D62" s="3"/>
      <c r="E62" s="3">
        <v>37.272727272727273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42.222222222222221</v>
      </c>
      <c r="D63" s="3"/>
      <c r="E63" s="3">
        <v>38.18181818181818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43.333333333333336</v>
      </c>
      <c r="D64" s="3"/>
      <c r="E64" s="3">
        <v>38.18181818181818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43.333333333333336</v>
      </c>
      <c r="D65" s="3"/>
      <c r="E65" s="3">
        <v>40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170804130094</v>
      </c>
      <c r="C66" s="3">
        <v>30</v>
      </c>
      <c r="D66" s="3"/>
      <c r="E66" s="3">
        <v>23.636363636363637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170804130097</v>
      </c>
      <c r="C67" s="3">
        <v>43.333333333333336</v>
      </c>
      <c r="D67" s="3"/>
      <c r="E67" s="3">
        <v>40.909090909090907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170804130099</v>
      </c>
      <c r="C68" s="3">
        <v>41.111111111111114</v>
      </c>
      <c r="D68" s="3"/>
      <c r="E68" s="3">
        <v>30.90909090909091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170804130101</v>
      </c>
      <c r="C69" s="3">
        <v>31.111111111111111</v>
      </c>
      <c r="D69" s="3"/>
      <c r="E69" s="3">
        <v>32.727272727272727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170804130102</v>
      </c>
      <c r="C70" s="3">
        <v>45.555555555555557</v>
      </c>
      <c r="D70" s="3"/>
      <c r="E70" s="3">
        <v>40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170804130103</v>
      </c>
      <c r="C71" s="3">
        <v>42.222222222222221</v>
      </c>
      <c r="D71" s="3"/>
      <c r="E71" s="3">
        <v>42.727272727272727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170804130104</v>
      </c>
      <c r="C72" s="3">
        <v>44.444444444444443</v>
      </c>
      <c r="D72" s="3"/>
      <c r="E72" s="3">
        <v>40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170804130105</v>
      </c>
      <c r="C73" s="3">
        <v>42.222222222222221</v>
      </c>
      <c r="D73" s="3"/>
      <c r="E73" s="3">
        <v>37.272727272727273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170804130106</v>
      </c>
      <c r="C74" s="3">
        <v>45.555555555555557</v>
      </c>
      <c r="D74" s="3"/>
      <c r="E74" s="3">
        <v>42.727272727272727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170804130107</v>
      </c>
      <c r="C75" s="3">
        <v>43.333333333333336</v>
      </c>
      <c r="D75" s="3"/>
      <c r="E75" s="3">
        <v>45.454545454545453</v>
      </c>
      <c r="F75" s="49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170804130108</v>
      </c>
      <c r="C76" s="2">
        <v>44.444444444444443</v>
      </c>
      <c r="D76" s="2"/>
      <c r="E76" s="2">
        <v>42.727272727272727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170804130109</v>
      </c>
      <c r="C77" s="2">
        <v>32.222222222222221</v>
      </c>
      <c r="D77" s="2"/>
      <c r="E77" s="2">
        <v>26.363636363636363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170804130110</v>
      </c>
      <c r="C78" s="5">
        <v>40</v>
      </c>
      <c r="D78" s="5"/>
      <c r="E78" s="5">
        <v>36.363636363636367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170804130112</v>
      </c>
      <c r="C79" s="5">
        <v>45.555555555555557</v>
      </c>
      <c r="D79" s="5"/>
      <c r="E79" s="5">
        <v>40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170804130113</v>
      </c>
      <c r="C80" s="5">
        <v>43.333333333333336</v>
      </c>
      <c r="D80" s="5"/>
      <c r="E80" s="5">
        <v>32.727272727272727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5"/>
      <c r="B81" s="4">
        <v>170804130117</v>
      </c>
      <c r="C81" s="5">
        <v>46.666666666666664</v>
      </c>
      <c r="D81" s="5"/>
      <c r="E81" s="5">
        <v>39.090909090909093</v>
      </c>
      <c r="F81" s="5"/>
      <c r="G81" s="5"/>
      <c r="H81" s="5"/>
      <c r="I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x14ac:dyDescent="0.25">
      <c r="A82" s="5"/>
      <c r="B82" s="4">
        <v>170804130118</v>
      </c>
      <c r="C82" s="5">
        <v>44.444444444444443</v>
      </c>
      <c r="D82" s="5"/>
      <c r="E82" s="5">
        <v>39.090909090909093</v>
      </c>
      <c r="F82" s="5"/>
      <c r="G82" s="5"/>
      <c r="H82" s="5"/>
      <c r="I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x14ac:dyDescent="0.25">
      <c r="A83" s="5"/>
      <c r="B83" s="4">
        <v>170804130119</v>
      </c>
      <c r="C83" s="5">
        <v>45.555555555555557</v>
      </c>
      <c r="D83" s="5"/>
      <c r="E83" s="5">
        <v>35.454545454545453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170804130120</v>
      </c>
      <c r="C84" s="5">
        <v>40</v>
      </c>
      <c r="D84" s="5"/>
      <c r="E84" s="5">
        <v>34.545454545454547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170804130123</v>
      </c>
      <c r="C85" s="5">
        <v>41.111111111111114</v>
      </c>
      <c r="D85" s="5"/>
      <c r="E85" s="5">
        <v>32.727272727272727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170804130124</v>
      </c>
      <c r="C86" s="5">
        <v>35.555555555555557</v>
      </c>
      <c r="D86" s="5"/>
      <c r="E86" s="5">
        <v>26.363636363636363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170804130125</v>
      </c>
      <c r="C87" s="5">
        <v>44.444444444444443</v>
      </c>
      <c r="D87" s="5"/>
      <c r="E87" s="5">
        <v>37.272727272727273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5"/>
      <c r="B88" s="4">
        <v>170804130126</v>
      </c>
      <c r="C88" s="5">
        <v>47.777777777777779</v>
      </c>
      <c r="D88" s="5"/>
      <c r="E88" s="5">
        <v>39.090909090909093</v>
      </c>
      <c r="F88" s="5"/>
      <c r="G88" s="5"/>
      <c r="H88" s="5"/>
      <c r="I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x14ac:dyDescent="0.25">
      <c r="A89" s="5"/>
      <c r="B89" s="4">
        <v>170804130127</v>
      </c>
      <c r="C89" s="5">
        <v>38.888888888888886</v>
      </c>
      <c r="D89" s="5"/>
      <c r="E89" s="5">
        <v>28.181818181818183</v>
      </c>
      <c r="F89" s="5"/>
      <c r="G89" s="5"/>
      <c r="H89" s="5"/>
      <c r="I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x14ac:dyDescent="0.25">
      <c r="A90" s="5"/>
      <c r="B90" s="4">
        <v>170804130128</v>
      </c>
      <c r="C90" s="5">
        <v>42.222222222222221</v>
      </c>
      <c r="D90" s="5"/>
      <c r="E90" s="5">
        <v>30.90909090909091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170804130131</v>
      </c>
      <c r="C91" s="5">
        <v>38.888888888888886</v>
      </c>
      <c r="D91" s="5"/>
      <c r="E91" s="5">
        <v>26.363636363636363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170804130132</v>
      </c>
      <c r="C92" s="5">
        <v>42.222222222222221</v>
      </c>
      <c r="D92" s="5"/>
      <c r="E92" s="5">
        <v>31.818181818181817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170804130133</v>
      </c>
      <c r="C93" s="5">
        <v>45.555555555555557</v>
      </c>
      <c r="D93" s="5"/>
      <c r="E93" s="5">
        <v>31.818181818181817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170804130134</v>
      </c>
      <c r="C94" s="5">
        <v>41.111111111111114</v>
      </c>
      <c r="D94" s="5"/>
      <c r="E94" s="5">
        <v>32.727272727272727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170804130136</v>
      </c>
      <c r="C95" s="5">
        <v>41.111111111111114</v>
      </c>
      <c r="D95" s="5"/>
      <c r="E95" s="5">
        <v>33.636363636363633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5"/>
      <c r="B96" s="4">
        <v>170804130137</v>
      </c>
      <c r="C96" s="5">
        <v>41.111111111111114</v>
      </c>
      <c r="D96" s="5"/>
      <c r="E96" s="5">
        <v>30.90909090909091</v>
      </c>
      <c r="F96" s="5"/>
      <c r="G96" s="5"/>
      <c r="H96" s="5"/>
      <c r="I96" s="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x14ac:dyDescent="0.25">
      <c r="A97" s="5"/>
      <c r="B97" s="4">
        <v>170804130139</v>
      </c>
      <c r="C97" s="5">
        <v>46.666666666666664</v>
      </c>
      <c r="D97" s="5"/>
      <c r="E97" s="5">
        <v>33.636363636363633</v>
      </c>
      <c r="F97" s="5"/>
      <c r="G97" s="5"/>
      <c r="H97" s="5"/>
      <c r="I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x14ac:dyDescent="0.25">
      <c r="A98" s="5"/>
      <c r="B98" s="4">
        <v>170804130140</v>
      </c>
      <c r="C98" s="5">
        <v>45.555555555555557</v>
      </c>
      <c r="D98" s="5"/>
      <c r="E98" s="5">
        <v>36.363636363636367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170804130142</v>
      </c>
      <c r="C99" s="5">
        <v>42.222222222222221</v>
      </c>
      <c r="D99" s="5"/>
      <c r="E99" s="5">
        <v>29.09090909090909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170804130143</v>
      </c>
      <c r="C100" s="5">
        <v>46.666666666666664</v>
      </c>
      <c r="D100" s="5"/>
      <c r="E100" s="5">
        <v>38.18181818181818</v>
      </c>
      <c r="F100" s="5"/>
      <c r="G100" s="5"/>
      <c r="H100" s="5"/>
      <c r="I100" s="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170804130144</v>
      </c>
      <c r="C101" s="5">
        <v>41.111111111111114</v>
      </c>
      <c r="D101" s="5"/>
      <c r="E101" s="5">
        <v>33.636363636363633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170804130145</v>
      </c>
      <c r="C102" s="5">
        <v>43.333333333333336</v>
      </c>
      <c r="D102" s="5"/>
      <c r="E102" s="5">
        <v>37.272727272727273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170804130146</v>
      </c>
      <c r="C103" s="2">
        <v>42.222222222222221</v>
      </c>
      <c r="D103" s="2"/>
      <c r="E103" s="2">
        <v>34.545454545454547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170804130147</v>
      </c>
      <c r="C104" s="2">
        <v>45.555555555555557</v>
      </c>
      <c r="D104" s="2"/>
      <c r="E104" s="2">
        <v>37.272727272727273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170804130148</v>
      </c>
      <c r="C105" s="2">
        <v>34.444444444444443</v>
      </c>
      <c r="D105" s="2"/>
      <c r="E105" s="2">
        <v>25.454545454545453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170804130149</v>
      </c>
      <c r="C106" s="2">
        <v>44.444444444444443</v>
      </c>
      <c r="D106" s="2"/>
      <c r="E106" s="2">
        <v>34.545454545454547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170804130150</v>
      </c>
      <c r="C107" s="2">
        <v>43.333333333333336</v>
      </c>
      <c r="D107" s="2"/>
      <c r="E107" s="2">
        <v>36.363636363636367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170804130151</v>
      </c>
      <c r="C108" s="2">
        <v>38.888888888888886</v>
      </c>
      <c r="D108" s="2"/>
      <c r="E108" s="2">
        <v>30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170804130152</v>
      </c>
      <c r="C109" s="2">
        <v>45.555555555555557</v>
      </c>
      <c r="D109" s="2"/>
      <c r="E109" s="2">
        <v>38.18181818181818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170804130154</v>
      </c>
      <c r="C110" s="2">
        <v>43.333333333333336</v>
      </c>
      <c r="D110" s="2"/>
      <c r="E110" s="2">
        <v>37.272727272727273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170804130155</v>
      </c>
      <c r="C111" s="2">
        <v>41.111111111111114</v>
      </c>
      <c r="D111" s="2"/>
      <c r="E111" s="2">
        <v>36.363636363636367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170804130157</v>
      </c>
      <c r="C112" s="2">
        <v>41.111111111111114</v>
      </c>
      <c r="D112" s="2"/>
      <c r="E112" s="2">
        <v>30.90909090909091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170804130158</v>
      </c>
      <c r="C113" s="2">
        <v>40</v>
      </c>
      <c r="D113" s="2"/>
      <c r="E113" s="2">
        <v>25.454545454545453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170804130159</v>
      </c>
      <c r="C114" s="2">
        <v>37.777777777777779</v>
      </c>
      <c r="D114" s="2"/>
      <c r="E114" s="2">
        <v>27.272727272727273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170804130160</v>
      </c>
      <c r="C115" s="2">
        <v>45.555555555555557</v>
      </c>
      <c r="D115" s="2"/>
      <c r="E115" s="2">
        <v>32.727272727272727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170804130161</v>
      </c>
      <c r="C116" s="2">
        <v>41.111111111111114</v>
      </c>
      <c r="D116" s="2"/>
      <c r="E116" s="2">
        <v>16.363636363636363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170804130162</v>
      </c>
      <c r="C117" s="2">
        <v>46.666666666666664</v>
      </c>
      <c r="D117" s="2"/>
      <c r="E117" s="2">
        <v>40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170804130163</v>
      </c>
      <c r="C118" s="2">
        <v>44.444444444444443</v>
      </c>
      <c r="D118" s="2"/>
      <c r="E118" s="2">
        <v>36.363636363636367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170804130167</v>
      </c>
      <c r="C119" s="2">
        <v>48.888888888888886</v>
      </c>
      <c r="D119" s="2"/>
      <c r="E119" s="2">
        <v>36.363636363636367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170804130168</v>
      </c>
      <c r="C120" s="2">
        <v>43.333333333333336</v>
      </c>
      <c r="D120" s="2"/>
      <c r="E120" s="2">
        <v>34.545454545454547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170804130169</v>
      </c>
      <c r="C121" s="2">
        <v>45.555555555555557</v>
      </c>
      <c r="D121" s="2"/>
      <c r="E121" s="2">
        <v>30.90909090909091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170804130171</v>
      </c>
      <c r="C122" s="2">
        <v>30</v>
      </c>
      <c r="D122" s="2"/>
      <c r="E122" s="2">
        <v>14.545454545454545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170804130172</v>
      </c>
      <c r="C123" s="2">
        <v>42.222222222222221</v>
      </c>
      <c r="D123" s="2"/>
      <c r="E123" s="2">
        <v>29.09090909090909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170804130173</v>
      </c>
      <c r="C124" s="2">
        <v>34.444444444444443</v>
      </c>
      <c r="D124" s="2"/>
      <c r="E124" s="2">
        <v>32.727272727272727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170804130174</v>
      </c>
      <c r="C125" s="2">
        <v>41.111111111111114</v>
      </c>
      <c r="D125" s="2"/>
      <c r="E125" s="2">
        <v>30.90909090909091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170804130176</v>
      </c>
      <c r="C126" s="2">
        <v>44.444444444444443</v>
      </c>
      <c r="D126" s="2"/>
      <c r="E126" s="2">
        <v>36.363636363636367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170804130177</v>
      </c>
      <c r="C127" s="2">
        <v>43.333333333333336</v>
      </c>
      <c r="D127" s="2"/>
      <c r="E127" s="2">
        <v>38.18181818181818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170804130178</v>
      </c>
      <c r="C128" s="2">
        <v>40</v>
      </c>
      <c r="D128" s="2"/>
      <c r="E128" s="2">
        <v>27.272727272727273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170804130179</v>
      </c>
      <c r="C129" s="2">
        <v>37.777777777777779</v>
      </c>
      <c r="D129" s="2"/>
      <c r="E129" s="2">
        <v>20.90909090909091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170804130180</v>
      </c>
      <c r="C130" s="2">
        <v>44.444444444444443</v>
      </c>
      <c r="D130" s="2"/>
      <c r="E130" s="2">
        <v>29.09090909090909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170804130181</v>
      </c>
      <c r="C131" s="2">
        <v>34.444444444444443</v>
      </c>
      <c r="D131" s="2"/>
      <c r="E131" s="2">
        <v>29.09090909090909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170804130183</v>
      </c>
      <c r="C132" s="2">
        <v>34.444444444444443</v>
      </c>
      <c r="D132" s="2"/>
      <c r="E132" s="2">
        <v>28.181818181818183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170804130185</v>
      </c>
      <c r="C133" s="2">
        <v>42.222222222222221</v>
      </c>
      <c r="D133" s="2"/>
      <c r="E133" s="2">
        <v>33.636363636363633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170804130186</v>
      </c>
      <c r="C134" s="2">
        <v>41.111111111111114</v>
      </c>
      <c r="D134" s="2"/>
      <c r="E134" s="2">
        <v>34.545454545454547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170804130187</v>
      </c>
      <c r="C135" s="2">
        <v>33.333333333333336</v>
      </c>
      <c r="D135" s="2"/>
      <c r="E135" s="2">
        <v>25.454545454545453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170804130188</v>
      </c>
      <c r="C136" s="2">
        <v>43.333333333333336</v>
      </c>
      <c r="D136" s="2"/>
      <c r="E136" s="2">
        <v>33.636363636363633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170804130189</v>
      </c>
      <c r="C137" s="2">
        <v>45.555555555555557</v>
      </c>
      <c r="D137" s="2"/>
      <c r="E137" s="2">
        <v>36.363636363636367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170804130190</v>
      </c>
      <c r="C138" s="2">
        <v>47.777777777777779</v>
      </c>
      <c r="D138" s="2"/>
      <c r="E138" s="2">
        <v>38.18181818181818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170804130191</v>
      </c>
      <c r="C139" s="2">
        <v>45.555555555555557</v>
      </c>
      <c r="D139" s="2"/>
      <c r="E139" s="2">
        <v>36.363636363636367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170804130192</v>
      </c>
      <c r="C140" s="2">
        <v>38.888888888888886</v>
      </c>
      <c r="D140" s="2"/>
      <c r="E140" s="2">
        <v>26.363636363636363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170804130195</v>
      </c>
      <c r="C141" s="2">
        <v>46.666666666666664</v>
      </c>
      <c r="D141" s="2"/>
      <c r="E141" s="2">
        <v>38.18181818181818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170804130196</v>
      </c>
      <c r="C142" s="2">
        <v>34.444444444444443</v>
      </c>
      <c r="D142" s="2"/>
      <c r="E142" s="2">
        <v>34.545454545454547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170804130197</v>
      </c>
      <c r="C143" s="2">
        <v>34.444444444444443</v>
      </c>
      <c r="D143" s="2"/>
      <c r="E143" s="2">
        <v>31.818181818181817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170804130198</v>
      </c>
      <c r="C144" s="2">
        <v>36.666666666666664</v>
      </c>
      <c r="D144" s="2"/>
      <c r="E144" s="2">
        <v>33.636363636363633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170804130199</v>
      </c>
      <c r="C145" s="2">
        <v>46.666666666666664</v>
      </c>
      <c r="D145" s="2"/>
      <c r="E145" s="2">
        <v>34.545454545454547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170804130200</v>
      </c>
      <c r="C146" s="2">
        <v>43.333333333333336</v>
      </c>
      <c r="D146" s="2"/>
      <c r="E146" s="2">
        <v>41.81818181818182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170804130202</v>
      </c>
      <c r="C147" s="2">
        <v>44.444444444444443</v>
      </c>
      <c r="D147" s="2"/>
      <c r="E147" s="2">
        <v>40.909090909090907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170804130203</v>
      </c>
      <c r="C148" s="2">
        <v>44.444444444444443</v>
      </c>
      <c r="D148" s="2"/>
      <c r="E148" s="2">
        <v>41.81818181818182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170804130204</v>
      </c>
      <c r="C149" s="2">
        <v>42.222222222222221</v>
      </c>
      <c r="D149" s="2"/>
      <c r="E149" s="2">
        <v>35.454545454545453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170804130205</v>
      </c>
      <c r="C150" s="2">
        <v>37.777777777777779</v>
      </c>
      <c r="D150" s="2"/>
      <c r="E150" s="2">
        <v>37.272727272727273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170804130206</v>
      </c>
      <c r="C151" s="2">
        <v>34.444444444444443</v>
      </c>
      <c r="D151" s="2"/>
      <c r="E151" s="2">
        <v>36.363636363636367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170804130207</v>
      </c>
      <c r="C152" s="2">
        <v>46.666666666666664</v>
      </c>
      <c r="D152" s="2"/>
      <c r="E152" s="2">
        <v>42.727272727272727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170804130208</v>
      </c>
      <c r="C153" s="2">
        <v>45.555555555555557</v>
      </c>
      <c r="D153" s="2"/>
      <c r="E153" s="2">
        <v>41.81818181818182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170804130209</v>
      </c>
      <c r="C154" s="2">
        <v>45.555555555555557</v>
      </c>
      <c r="D154" s="2"/>
      <c r="E154" s="2">
        <v>40.909090909090907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170804130211</v>
      </c>
      <c r="C155" s="2">
        <v>42.222222222222221</v>
      </c>
      <c r="D155" s="2"/>
      <c r="E155" s="2">
        <v>37.272727272727273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170804130212</v>
      </c>
      <c r="C156" s="2">
        <v>42.222222222222221</v>
      </c>
      <c r="D156" s="2"/>
      <c r="E156" s="2">
        <v>35.454545454545453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170804130213</v>
      </c>
      <c r="C157" s="2">
        <v>35.555555555555557</v>
      </c>
      <c r="D157" s="2"/>
      <c r="E157" s="2">
        <v>37.272727272727273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170804130214</v>
      </c>
      <c r="C158" s="2">
        <v>40</v>
      </c>
      <c r="D158" s="2"/>
      <c r="E158" s="2">
        <v>33.636363636363633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170804130216</v>
      </c>
      <c r="C159" s="2">
        <v>42.222222222222221</v>
      </c>
      <c r="D159" s="2"/>
      <c r="E159" s="2">
        <v>33.636363636363633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170804130217</v>
      </c>
      <c r="C160" s="2">
        <v>45.555555555555557</v>
      </c>
      <c r="D160" s="2"/>
      <c r="E160" s="2">
        <v>38.18181818181818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170804130218</v>
      </c>
      <c r="C161" s="2">
        <v>44.444444444444443</v>
      </c>
      <c r="D161" s="2"/>
      <c r="E161" s="2">
        <v>37.272727272727273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170804130220</v>
      </c>
      <c r="C162" s="2">
        <v>45.555555555555557</v>
      </c>
      <c r="D162" s="2"/>
      <c r="E162" s="2">
        <v>35.454545454545453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170804130221</v>
      </c>
      <c r="C163" s="2">
        <v>46.666666666666664</v>
      </c>
      <c r="D163" s="2"/>
      <c r="E163" s="2">
        <v>37.272727272727273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170804130222</v>
      </c>
      <c r="C164" s="2">
        <v>45.555555555555557</v>
      </c>
      <c r="D164" s="2"/>
      <c r="E164" s="2">
        <v>31.818181818181817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170804130223</v>
      </c>
      <c r="C165" s="2">
        <v>43.333333333333336</v>
      </c>
      <c r="D165" s="2"/>
      <c r="E165" s="2">
        <v>35.454545454545453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170804130224</v>
      </c>
      <c r="C166" s="2">
        <v>40</v>
      </c>
      <c r="D166" s="2"/>
      <c r="E166" s="2">
        <v>39.090909090909093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170804130226</v>
      </c>
      <c r="C167" s="2">
        <v>40</v>
      </c>
      <c r="D167" s="2"/>
      <c r="E167" s="2">
        <v>31.818181818181817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170804130227</v>
      </c>
      <c r="C168" s="2">
        <v>44.444444444444443</v>
      </c>
      <c r="D168" s="2"/>
      <c r="E168" s="2">
        <v>30.90909090909091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170804130229</v>
      </c>
      <c r="C169" s="2">
        <v>44.444444444444443</v>
      </c>
      <c r="D169" s="2"/>
      <c r="E169" s="2">
        <v>34.545454545454547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170804130231</v>
      </c>
      <c r="C170" s="2">
        <v>41.111111111111114</v>
      </c>
      <c r="D170" s="2"/>
      <c r="E170" s="2">
        <v>38.18181818181818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170804130233</v>
      </c>
      <c r="C171" s="2">
        <v>44.444444444444443</v>
      </c>
      <c r="D171" s="2"/>
      <c r="E171" s="2">
        <v>32.727272727272727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170804130234</v>
      </c>
      <c r="C172" s="2">
        <v>40</v>
      </c>
      <c r="D172" s="2"/>
      <c r="E172" s="2">
        <v>33.636363636363633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170804130241</v>
      </c>
      <c r="C173" s="2">
        <v>37.777777777777779</v>
      </c>
      <c r="D173" s="2"/>
      <c r="E173" s="2">
        <v>27.272727272727273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170804130242</v>
      </c>
      <c r="C174" s="2">
        <v>42.222222222222221</v>
      </c>
      <c r="D174" s="2"/>
      <c r="E174" s="2">
        <v>31.818181818181817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170804130243</v>
      </c>
      <c r="C175" s="2">
        <v>37.777777777777779</v>
      </c>
      <c r="D175" s="2"/>
      <c r="E175" s="2">
        <v>20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170804130244</v>
      </c>
      <c r="C176" s="2">
        <v>36.666666666666664</v>
      </c>
      <c r="D176" s="2"/>
      <c r="E176" s="2">
        <v>27.272727272727273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170804130245</v>
      </c>
      <c r="C177" s="2">
        <v>44.444444444444443</v>
      </c>
      <c r="D177" s="2"/>
      <c r="E177" s="2">
        <v>33.636363636363633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170804130246</v>
      </c>
      <c r="C178" s="2">
        <v>27.777777777777779</v>
      </c>
      <c r="D178" s="2"/>
      <c r="E178" s="2">
        <v>22.727272727272727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170804130247</v>
      </c>
      <c r="C179" s="2">
        <v>31.111111111111111</v>
      </c>
      <c r="D179" s="2"/>
      <c r="E179" s="2">
        <v>27.272727272727273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170804130248</v>
      </c>
      <c r="C180" s="2">
        <v>44.444444444444443</v>
      </c>
      <c r="D180" s="2"/>
      <c r="E180" s="2">
        <v>32.727272727272727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170804130249</v>
      </c>
      <c r="C181" s="2">
        <v>37.777777777777779</v>
      </c>
      <c r="D181" s="2"/>
      <c r="E181" s="2">
        <v>29.09090909090909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170804130250</v>
      </c>
      <c r="C182" s="2">
        <v>28.888888888888889</v>
      </c>
      <c r="D182" s="2"/>
      <c r="E182" s="2">
        <v>25.454545454545453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170804130251</v>
      </c>
      <c r="C183" s="2">
        <v>44.444444444444443</v>
      </c>
      <c r="D183" s="2"/>
      <c r="E183" s="2">
        <v>30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170804130253</v>
      </c>
      <c r="C184" s="2">
        <v>34.444444444444443</v>
      </c>
      <c r="D184" s="2"/>
      <c r="E184" s="2">
        <v>25.454545454545453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170804130254</v>
      </c>
      <c r="C185" s="2">
        <v>42.222222222222221</v>
      </c>
      <c r="D185" s="2"/>
      <c r="E185" s="2">
        <v>32.727272727272727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170804130255</v>
      </c>
      <c r="C186" s="2">
        <v>47.777777777777779</v>
      </c>
      <c r="D186" s="2"/>
      <c r="E186" s="2">
        <v>37.272727272727273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170804130256</v>
      </c>
      <c r="C187" s="2">
        <v>44.444444444444443</v>
      </c>
      <c r="D187" s="2"/>
      <c r="E187" s="2">
        <v>34.545454545454547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170804130257</v>
      </c>
      <c r="C188" s="2">
        <v>35.555555555555557</v>
      </c>
      <c r="D188" s="2"/>
      <c r="E188" s="2">
        <v>22.727272727272727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170804130258</v>
      </c>
      <c r="C189" s="2">
        <v>45.555555555555557</v>
      </c>
      <c r="D189" s="2"/>
      <c r="E189" s="2">
        <v>37.272727272727273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170804130259</v>
      </c>
      <c r="C190" s="2">
        <v>30</v>
      </c>
      <c r="D190" s="2"/>
      <c r="E190" s="2">
        <v>26.363636363636363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170804130260</v>
      </c>
      <c r="C191" s="2">
        <v>36.666666666666664</v>
      </c>
      <c r="D191" s="2"/>
      <c r="E191" s="2">
        <v>29.09090909090909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170804130262</v>
      </c>
      <c r="C192" s="2">
        <v>40</v>
      </c>
      <c r="D192" s="2"/>
      <c r="E192" s="2">
        <v>28.181818181818183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170804130263</v>
      </c>
      <c r="C193" s="2">
        <v>41.111111111111114</v>
      </c>
      <c r="D193" s="2"/>
      <c r="E193" s="2">
        <v>35.454545454545453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170804130264</v>
      </c>
      <c r="C194" s="2">
        <v>45.555555555555557</v>
      </c>
      <c r="D194" s="2"/>
      <c r="E194" s="2">
        <v>33.636363636363633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170804130265</v>
      </c>
      <c r="C195" s="2">
        <v>38.888888888888886</v>
      </c>
      <c r="D195" s="2"/>
      <c r="E195" s="2">
        <v>30.90909090909091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170804130266</v>
      </c>
      <c r="C196" s="2">
        <v>37.777777777777779</v>
      </c>
      <c r="D196" s="2"/>
      <c r="E196" s="2">
        <v>30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170804130267</v>
      </c>
      <c r="C197" s="2">
        <v>45.555555555555557</v>
      </c>
      <c r="D197" s="2"/>
      <c r="E197" s="2">
        <v>33.636363636363633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170804130269</v>
      </c>
      <c r="C198" s="2">
        <v>45.555555555555557</v>
      </c>
      <c r="D198" s="2"/>
      <c r="E198" s="2">
        <v>34.545454545454547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170804130270</v>
      </c>
      <c r="C199" s="2">
        <v>36.666666666666664</v>
      </c>
      <c r="D199" s="2"/>
      <c r="E199" s="2">
        <v>31.818181818181817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170804130271</v>
      </c>
      <c r="C200" s="2">
        <v>46.666666666666664</v>
      </c>
      <c r="D200" s="2"/>
      <c r="E200" s="2">
        <v>37.272727272727273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170804130272</v>
      </c>
      <c r="C201" s="2">
        <v>41.111111111111114</v>
      </c>
      <c r="D201" s="2"/>
      <c r="E201" s="2">
        <v>33.636363636363633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170804130273</v>
      </c>
      <c r="C202" s="2">
        <v>45.555555555555557</v>
      </c>
      <c r="D202" s="2"/>
      <c r="E202" s="2">
        <v>33.636363636363633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170804130274</v>
      </c>
      <c r="C203" s="2">
        <v>36.666666666666664</v>
      </c>
      <c r="D203" s="2"/>
      <c r="E203" s="2">
        <v>30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170804130275</v>
      </c>
      <c r="C204" s="2">
        <v>35.555555555555557</v>
      </c>
      <c r="D204" s="2"/>
      <c r="E204" s="2">
        <v>26.363636363636363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170804130276</v>
      </c>
      <c r="C205" s="2">
        <v>42.222222222222221</v>
      </c>
      <c r="D205" s="2"/>
      <c r="E205" s="2">
        <v>30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170804130279</v>
      </c>
      <c r="C206" s="2">
        <v>32.222222222222221</v>
      </c>
      <c r="D206" s="2"/>
      <c r="E206" s="2">
        <v>22.727272727272727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170804130280</v>
      </c>
      <c r="C207" s="2">
        <v>44.444444444444443</v>
      </c>
      <c r="D207" s="2"/>
      <c r="E207" s="2">
        <v>33.636363636363633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170804130281</v>
      </c>
      <c r="C208" s="2">
        <v>46.666666666666664</v>
      </c>
      <c r="D208" s="2"/>
      <c r="E208" s="2">
        <v>31.818181818181817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170804130283</v>
      </c>
      <c r="C209" s="2">
        <v>45.555555555555557</v>
      </c>
      <c r="D209" s="2"/>
      <c r="E209" s="2">
        <v>41.81818181818182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170804130284</v>
      </c>
      <c r="C210" s="2">
        <v>45.555555555555557</v>
      </c>
      <c r="D210" s="2"/>
      <c r="E210" s="2">
        <v>39.090909090909093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170804130285</v>
      </c>
      <c r="C211" s="2">
        <v>45.555555555555557</v>
      </c>
      <c r="D211" s="2"/>
      <c r="E211" s="2">
        <v>35.454545454545453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170804130286</v>
      </c>
      <c r="C212" s="2">
        <v>46.666666666666664</v>
      </c>
      <c r="D212" s="2"/>
      <c r="E212" s="2">
        <v>40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170804130287</v>
      </c>
      <c r="C213" s="2">
        <v>43.333333333333336</v>
      </c>
      <c r="D213" s="2"/>
      <c r="E213" s="2">
        <v>30.90909090909091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170804130288</v>
      </c>
      <c r="C214" s="2">
        <v>41.111111111111114</v>
      </c>
      <c r="D214" s="2"/>
      <c r="E214" s="2">
        <v>30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170804130289</v>
      </c>
      <c r="C215" s="2">
        <v>30</v>
      </c>
      <c r="D215" s="2"/>
      <c r="E215" s="2">
        <v>22.727272727272727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170804130291</v>
      </c>
      <c r="C216" s="2">
        <v>45.555555555555557</v>
      </c>
      <c r="D216" s="2"/>
      <c r="E216" s="2">
        <v>40.909090909090907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170804130292</v>
      </c>
      <c r="C217" s="2">
        <v>45.555555555555557</v>
      </c>
      <c r="D217" s="2"/>
      <c r="E217" s="2">
        <v>36.363636363636367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170804130293</v>
      </c>
      <c r="C218" s="2">
        <v>45.555555555555557</v>
      </c>
      <c r="D218" s="2"/>
      <c r="E218" s="2">
        <v>35.454545454545453</v>
      </c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2"/>
      <c r="B219" s="4">
        <v>170804130294</v>
      </c>
      <c r="C219" s="2">
        <v>36.666666666666664</v>
      </c>
      <c r="D219" s="2"/>
      <c r="E219" s="2">
        <v>23.636363636363637</v>
      </c>
      <c r="F219" s="2"/>
    </row>
    <row r="220" spans="1:25" x14ac:dyDescent="0.25">
      <c r="A220" s="2"/>
      <c r="B220" s="4">
        <v>170804130295</v>
      </c>
      <c r="C220" s="2">
        <v>44.444444444444443</v>
      </c>
      <c r="D220" s="2"/>
      <c r="E220" s="2">
        <v>32.727272727272727</v>
      </c>
      <c r="F220" s="2"/>
    </row>
    <row r="221" spans="1:25" x14ac:dyDescent="0.25">
      <c r="B221" s="4">
        <v>170804130296</v>
      </c>
      <c r="C221" s="5">
        <v>35.5555555555556</v>
      </c>
      <c r="D221" s="5"/>
      <c r="E221" s="5">
        <v>29.09090909090909</v>
      </c>
      <c r="F221" s="5"/>
    </row>
    <row r="222" spans="1:25" x14ac:dyDescent="0.25">
      <c r="B222" s="4">
        <v>170804130297</v>
      </c>
      <c r="C222" s="5">
        <v>45.555555555555557</v>
      </c>
      <c r="D222" s="5"/>
      <c r="E222" s="5">
        <v>36.363636363636367</v>
      </c>
      <c r="F222" s="5"/>
    </row>
    <row r="223" spans="1:25" x14ac:dyDescent="0.25">
      <c r="B223" s="4">
        <v>170804130298</v>
      </c>
      <c r="C223" s="5">
        <v>34.444444444444443</v>
      </c>
      <c r="D223" s="5"/>
      <c r="E223" s="5">
        <v>23.636363636363637</v>
      </c>
      <c r="F223" s="5"/>
    </row>
    <row r="224" spans="1:25" x14ac:dyDescent="0.25">
      <c r="B224" s="4">
        <v>170804130299</v>
      </c>
      <c r="C224" s="5">
        <v>42.222222222222221</v>
      </c>
      <c r="D224" s="5"/>
      <c r="E224" s="5">
        <v>30.90909090909091</v>
      </c>
      <c r="F224" s="5"/>
    </row>
    <row r="225" spans="2:6" x14ac:dyDescent="0.25">
      <c r="B225" s="4">
        <v>170804130300</v>
      </c>
      <c r="C225" s="5">
        <v>46.666666666666664</v>
      </c>
      <c r="D225" s="5"/>
      <c r="E225" s="5">
        <v>34.545454545454547</v>
      </c>
      <c r="F225" s="5"/>
    </row>
    <row r="226" spans="2:6" x14ac:dyDescent="0.25">
      <c r="B226" s="4">
        <v>170804130302</v>
      </c>
      <c r="C226" s="5">
        <v>38.888888888888886</v>
      </c>
      <c r="D226" s="5"/>
      <c r="E226" s="5">
        <v>31.818181818181817</v>
      </c>
      <c r="F226" s="5"/>
    </row>
    <row r="227" spans="2:6" x14ac:dyDescent="0.25">
      <c r="B227" s="4">
        <v>170804130303</v>
      </c>
      <c r="C227" s="5">
        <v>41.111111111111114</v>
      </c>
      <c r="D227" s="5"/>
      <c r="E227" s="5">
        <v>29.09090909090909</v>
      </c>
      <c r="F227" s="5"/>
    </row>
    <row r="228" spans="2:6" x14ac:dyDescent="0.25">
      <c r="B228" s="4">
        <v>170804130304</v>
      </c>
      <c r="C228" s="5">
        <v>41.111111111111114</v>
      </c>
      <c r="D228" s="5"/>
      <c r="E228" s="5">
        <v>34.545454545454547</v>
      </c>
      <c r="F228" s="5"/>
    </row>
    <row r="229" spans="2:6" x14ac:dyDescent="0.25">
      <c r="B229" s="4">
        <v>170804130306</v>
      </c>
      <c r="C229" s="5">
        <v>46.666666666666664</v>
      </c>
      <c r="D229" s="5"/>
      <c r="E229" s="5">
        <v>38.18181818181818</v>
      </c>
      <c r="F229" s="5"/>
    </row>
    <row r="230" spans="2:6" x14ac:dyDescent="0.25">
      <c r="B230" s="4">
        <v>170804130307</v>
      </c>
      <c r="C230" s="5">
        <v>47.777777777777779</v>
      </c>
      <c r="D230" s="5"/>
      <c r="E230" s="5">
        <v>37.272727272727273</v>
      </c>
      <c r="F230" s="5"/>
    </row>
    <row r="231" spans="2:6" x14ac:dyDescent="0.25">
      <c r="B231" s="4">
        <v>170804130308</v>
      </c>
      <c r="C231" s="5">
        <v>43.333333333333336</v>
      </c>
      <c r="D231" s="5"/>
      <c r="E231" s="5">
        <v>28.181818181818183</v>
      </c>
      <c r="F231" s="5"/>
    </row>
    <row r="232" spans="2:6" x14ac:dyDescent="0.25">
      <c r="B232" s="4">
        <v>170804130309</v>
      </c>
      <c r="C232" s="5">
        <v>44.444444444444443</v>
      </c>
      <c r="D232" s="5"/>
      <c r="E232" s="5">
        <v>33.636363636363633</v>
      </c>
      <c r="F232" s="5"/>
    </row>
    <row r="233" spans="2:6" x14ac:dyDescent="0.25">
      <c r="B233" s="4">
        <v>170804130310</v>
      </c>
      <c r="C233" s="5">
        <v>43.333333333333336</v>
      </c>
      <c r="D233" s="5"/>
      <c r="E233" s="5">
        <v>34.545454545454547</v>
      </c>
      <c r="F233" s="5"/>
    </row>
    <row r="234" spans="2:6" x14ac:dyDescent="0.25">
      <c r="B234" s="4">
        <v>170804130311</v>
      </c>
      <c r="C234" s="5">
        <v>44.444444444444443</v>
      </c>
      <c r="D234" s="5"/>
      <c r="E234" s="5">
        <v>31.818181818181817</v>
      </c>
      <c r="F234" s="5"/>
    </row>
    <row r="235" spans="2:6" x14ac:dyDescent="0.25">
      <c r="B235" s="4">
        <v>170804130312</v>
      </c>
      <c r="C235" s="5">
        <v>42.222222222222221</v>
      </c>
      <c r="D235" s="5"/>
      <c r="E235" s="5">
        <v>32.727272727272727</v>
      </c>
      <c r="F235" s="5"/>
    </row>
    <row r="236" spans="2:6" x14ac:dyDescent="0.25">
      <c r="B236" s="4">
        <v>170804130314</v>
      </c>
      <c r="C236" s="5">
        <v>44.444444444444443</v>
      </c>
      <c r="D236" s="5"/>
      <c r="E236" s="5">
        <v>35.454545454545453</v>
      </c>
      <c r="F236" s="5"/>
    </row>
    <row r="237" spans="2:6" x14ac:dyDescent="0.25">
      <c r="B237" s="4">
        <v>170804130315</v>
      </c>
      <c r="C237" s="5">
        <v>41.111111111111114</v>
      </c>
      <c r="D237" s="5"/>
      <c r="E237" s="5">
        <v>31.818181818181817</v>
      </c>
      <c r="F237" s="5"/>
    </row>
    <row r="238" spans="2:6" x14ac:dyDescent="0.25">
      <c r="B238" s="4">
        <v>170804130317</v>
      </c>
      <c r="C238" s="5">
        <v>38.888888888888886</v>
      </c>
      <c r="D238" s="5"/>
      <c r="E238" s="5">
        <v>32.727272727272727</v>
      </c>
      <c r="F238" s="5"/>
    </row>
    <row r="239" spans="2:6" x14ac:dyDescent="0.25">
      <c r="B239" s="4">
        <v>170804130318</v>
      </c>
      <c r="C239" s="5">
        <v>42.222222222222221</v>
      </c>
      <c r="D239" s="5"/>
      <c r="E239" s="5">
        <v>32.727272727272727</v>
      </c>
      <c r="F239" s="5"/>
    </row>
    <row r="240" spans="2:6" x14ac:dyDescent="0.25">
      <c r="B240" s="4">
        <v>170804130319</v>
      </c>
      <c r="C240" s="5">
        <v>37.777777777777779</v>
      </c>
      <c r="D240" s="5"/>
      <c r="E240" s="5">
        <v>29.09090909090909</v>
      </c>
      <c r="F240" s="5"/>
    </row>
    <row r="241" spans="2:6" x14ac:dyDescent="0.25">
      <c r="B241" s="4">
        <v>170804130320</v>
      </c>
      <c r="C241" s="5">
        <v>45.555555555555557</v>
      </c>
      <c r="D241" s="5"/>
      <c r="E241" s="5">
        <v>39.090909090909093</v>
      </c>
      <c r="F241" s="5"/>
    </row>
    <row r="242" spans="2:6" x14ac:dyDescent="0.25">
      <c r="B242" s="4">
        <v>170804130322</v>
      </c>
      <c r="C242" s="5">
        <v>43.333333333333336</v>
      </c>
      <c r="D242" s="5"/>
      <c r="E242" s="5">
        <v>35.454545454545453</v>
      </c>
      <c r="F242" s="5"/>
    </row>
    <row r="243" spans="2:6" x14ac:dyDescent="0.25">
      <c r="B243" s="4">
        <v>170804130323</v>
      </c>
      <c r="C243" s="5">
        <v>36.666666666666664</v>
      </c>
      <c r="D243" s="5"/>
      <c r="E243" s="5">
        <v>24.545454545454547</v>
      </c>
      <c r="F243" s="5"/>
    </row>
    <row r="244" spans="2:6" x14ac:dyDescent="0.25">
      <c r="B244" s="4">
        <v>170804130324</v>
      </c>
      <c r="C244" s="5">
        <v>45.555555555555557</v>
      </c>
      <c r="D244" s="5"/>
      <c r="E244" s="5">
        <v>39.090909090909093</v>
      </c>
      <c r="F244" s="5"/>
    </row>
    <row r="245" spans="2:6" x14ac:dyDescent="0.25">
      <c r="B245" s="4">
        <v>170804130325</v>
      </c>
      <c r="C245" s="5">
        <v>43.333333333333336</v>
      </c>
      <c r="D245" s="5"/>
      <c r="E245" s="5">
        <v>32.727272727272727</v>
      </c>
      <c r="F245" s="5"/>
    </row>
    <row r="246" spans="2:6" x14ac:dyDescent="0.25">
      <c r="B246" s="4">
        <v>170804130326</v>
      </c>
      <c r="C246" s="5">
        <v>40</v>
      </c>
      <c r="D246" s="5"/>
      <c r="E246" s="5">
        <v>30</v>
      </c>
      <c r="F246" s="5"/>
    </row>
    <row r="247" spans="2:6" x14ac:dyDescent="0.25">
      <c r="B247" s="4">
        <v>170804130327</v>
      </c>
      <c r="C247" s="5">
        <v>40</v>
      </c>
      <c r="D247" s="5"/>
      <c r="E247" s="5">
        <v>30.90909090909091</v>
      </c>
      <c r="F247" s="5"/>
    </row>
    <row r="248" spans="2:6" x14ac:dyDescent="0.25">
      <c r="B248" s="4">
        <v>170804130328</v>
      </c>
      <c r="C248" s="5">
        <v>34.444444444444443</v>
      </c>
      <c r="D248" s="5"/>
      <c r="E248" s="5">
        <v>25.454545454545453</v>
      </c>
      <c r="F248" s="5"/>
    </row>
    <row r="249" spans="2:6" x14ac:dyDescent="0.25">
      <c r="B249" s="4">
        <v>170804130329</v>
      </c>
      <c r="C249" s="5">
        <v>38.888888888888886</v>
      </c>
      <c r="D249" s="5"/>
      <c r="E249" s="5">
        <v>32.727272727272727</v>
      </c>
      <c r="F249" s="5"/>
    </row>
    <row r="250" spans="2:6" x14ac:dyDescent="0.25">
      <c r="B250" s="4">
        <v>170804130330</v>
      </c>
      <c r="C250" s="5">
        <v>41.111111111111114</v>
      </c>
      <c r="D250" s="5"/>
      <c r="E250" s="5">
        <v>30</v>
      </c>
      <c r="F250" s="5"/>
    </row>
    <row r="251" spans="2:6" x14ac:dyDescent="0.25">
      <c r="B251" s="4">
        <v>170804130331</v>
      </c>
      <c r="C251" s="5">
        <v>45.555555555555557</v>
      </c>
      <c r="D251" s="5"/>
      <c r="E251" s="5">
        <v>35.454545454545453</v>
      </c>
      <c r="F251" s="5"/>
    </row>
    <row r="252" spans="2:6" x14ac:dyDescent="0.25">
      <c r="B252" s="4">
        <v>170804130332</v>
      </c>
      <c r="C252" s="5">
        <v>37.777777777777779</v>
      </c>
      <c r="D252" s="5"/>
      <c r="E252" s="5">
        <v>20.90909090909091</v>
      </c>
      <c r="F252" s="5"/>
    </row>
    <row r="253" spans="2:6" x14ac:dyDescent="0.25">
      <c r="B253" s="4">
        <v>170804130333</v>
      </c>
      <c r="C253" s="5">
        <v>36.666666666666664</v>
      </c>
      <c r="D253" s="5"/>
      <c r="E253" s="5">
        <v>30</v>
      </c>
      <c r="F253" s="5"/>
    </row>
    <row r="254" spans="2:6" x14ac:dyDescent="0.25">
      <c r="B254" s="4">
        <v>170804130334</v>
      </c>
      <c r="C254" s="5">
        <v>43.333333333333336</v>
      </c>
      <c r="D254" s="5"/>
      <c r="E254" s="5">
        <v>34.545454545454547</v>
      </c>
      <c r="F254" s="5"/>
    </row>
    <row r="255" spans="2:6" x14ac:dyDescent="0.25">
      <c r="B255" s="4">
        <v>170804130336</v>
      </c>
      <c r="C255" s="5">
        <v>43.333333333333336</v>
      </c>
      <c r="D255" s="5"/>
      <c r="E255" s="5">
        <v>34.545454545454547</v>
      </c>
      <c r="F255" s="5"/>
    </row>
    <row r="256" spans="2:6" x14ac:dyDescent="0.25">
      <c r="B256" s="4">
        <v>170804130337</v>
      </c>
      <c r="C256" s="5">
        <v>45.555555555555557</v>
      </c>
      <c r="D256" s="5"/>
      <c r="E256" s="5">
        <v>31.818181818181817</v>
      </c>
      <c r="F256" s="5"/>
    </row>
    <row r="257" spans="2:6" x14ac:dyDescent="0.25">
      <c r="B257" s="4">
        <v>170804130338</v>
      </c>
      <c r="C257" s="5">
        <v>43.333333333333336</v>
      </c>
      <c r="D257" s="5"/>
      <c r="E257" s="5">
        <v>33.636363636363633</v>
      </c>
      <c r="F257" s="5"/>
    </row>
    <row r="258" spans="2:6" x14ac:dyDescent="0.25">
      <c r="B258" s="4">
        <v>170804130339</v>
      </c>
      <c r="C258" s="5">
        <v>43.333333333333336</v>
      </c>
      <c r="D258" s="5"/>
      <c r="E258" s="5">
        <v>35.454545454545453</v>
      </c>
      <c r="F258" s="5"/>
    </row>
    <row r="259" spans="2:6" x14ac:dyDescent="0.25">
      <c r="B259" s="4">
        <v>170804130341</v>
      </c>
      <c r="C259" s="5">
        <v>46.666666666666664</v>
      </c>
      <c r="D259" s="5"/>
      <c r="E259" s="5">
        <v>34.545454545454547</v>
      </c>
      <c r="F259" s="5"/>
    </row>
    <row r="260" spans="2:6" x14ac:dyDescent="0.25">
      <c r="B260" s="4">
        <v>170804130342</v>
      </c>
      <c r="C260" s="5">
        <v>44.444444444444443</v>
      </c>
      <c r="D260" s="5"/>
      <c r="E260" s="5">
        <v>38.18181818181818</v>
      </c>
      <c r="F260" s="5"/>
    </row>
    <row r="261" spans="2:6" x14ac:dyDescent="0.25">
      <c r="B261" s="4">
        <v>170804130343</v>
      </c>
      <c r="C261" s="5">
        <v>43.333333333333336</v>
      </c>
      <c r="D261" s="5"/>
      <c r="E261" s="5">
        <v>36.363636363636367</v>
      </c>
      <c r="F261" s="5"/>
    </row>
    <row r="262" spans="2:6" x14ac:dyDescent="0.25">
      <c r="B262" s="4">
        <v>170804130344</v>
      </c>
      <c r="C262" s="5">
        <v>37.777777777777779</v>
      </c>
      <c r="D262" s="5"/>
      <c r="E262" s="5">
        <v>29.09090909090909</v>
      </c>
      <c r="F262" s="5"/>
    </row>
    <row r="263" spans="2:6" x14ac:dyDescent="0.25">
      <c r="B263" s="4">
        <v>170804130345</v>
      </c>
      <c r="C263" s="5">
        <v>31.111111111111111</v>
      </c>
      <c r="D263" s="5"/>
      <c r="E263" s="5">
        <v>25.454545454545453</v>
      </c>
      <c r="F263" s="5"/>
    </row>
    <row r="264" spans="2:6" x14ac:dyDescent="0.25">
      <c r="B264" s="4">
        <v>170804130346</v>
      </c>
      <c r="C264" s="5">
        <v>42.222222222222221</v>
      </c>
      <c r="D264" s="5"/>
      <c r="E264" s="5">
        <v>27.272727272727273</v>
      </c>
      <c r="F264" s="5"/>
    </row>
    <row r="265" spans="2:6" x14ac:dyDescent="0.25">
      <c r="B265" s="4">
        <v>170804130347</v>
      </c>
      <c r="C265" s="5">
        <v>37.777777777777779</v>
      </c>
      <c r="D265" s="5"/>
      <c r="E265" s="5">
        <v>30.90909090909091</v>
      </c>
      <c r="F265" s="5"/>
    </row>
    <row r="266" spans="2:6" x14ac:dyDescent="0.25">
      <c r="B266" s="4">
        <v>170804130348</v>
      </c>
      <c r="C266" s="5">
        <v>34.444444444444443</v>
      </c>
      <c r="D266" s="5"/>
      <c r="E266" s="5">
        <v>27.272727272727273</v>
      </c>
      <c r="F266" s="5"/>
    </row>
    <row r="267" spans="2:6" x14ac:dyDescent="0.25">
      <c r="B267" s="4">
        <v>170804130349</v>
      </c>
      <c r="C267" s="5">
        <v>44.444444444444443</v>
      </c>
      <c r="D267" s="5"/>
      <c r="E267" s="5">
        <v>34.545454545454547</v>
      </c>
      <c r="F267" s="5"/>
    </row>
    <row r="268" spans="2:6" x14ac:dyDescent="0.25">
      <c r="B268" s="4">
        <v>170804130350</v>
      </c>
      <c r="C268" s="5">
        <v>44.444444444444443</v>
      </c>
      <c r="D268" s="5"/>
      <c r="E268" s="5">
        <v>29.09090909090909</v>
      </c>
      <c r="F268" s="5"/>
    </row>
    <row r="269" spans="2:6" x14ac:dyDescent="0.25">
      <c r="B269" s="4">
        <v>170804130351</v>
      </c>
      <c r="C269" s="5">
        <v>42.222222222222221</v>
      </c>
      <c r="D269" s="5"/>
      <c r="E269" s="5">
        <v>36.363636363636367</v>
      </c>
      <c r="F269" s="5"/>
    </row>
    <row r="270" spans="2:6" x14ac:dyDescent="0.25">
      <c r="B270" s="4">
        <v>170804130353</v>
      </c>
      <c r="C270" s="5">
        <v>41.111111111111114</v>
      </c>
      <c r="D270" s="5"/>
      <c r="E270" s="5">
        <v>31.818181818181817</v>
      </c>
      <c r="F270" s="5"/>
    </row>
    <row r="271" spans="2:6" x14ac:dyDescent="0.25">
      <c r="B271" s="4">
        <v>170804130354</v>
      </c>
      <c r="C271" s="5">
        <v>37.777777777777779</v>
      </c>
      <c r="D271" s="5"/>
      <c r="E271" s="5">
        <v>30.90909090909091</v>
      </c>
      <c r="F271" s="5"/>
    </row>
    <row r="272" spans="2:6" x14ac:dyDescent="0.25">
      <c r="B272" s="4">
        <v>170804130356</v>
      </c>
      <c r="C272" s="5">
        <v>42.222222222222221</v>
      </c>
      <c r="D272" s="5"/>
      <c r="E272" s="5">
        <v>37.272727272727273</v>
      </c>
      <c r="F272" s="5"/>
    </row>
    <row r="273" spans="2:6" x14ac:dyDescent="0.25">
      <c r="B273" s="4">
        <v>170804130357</v>
      </c>
      <c r="C273" s="5">
        <v>37.777777777777779</v>
      </c>
      <c r="D273" s="5"/>
      <c r="E273" s="5">
        <v>30.90909090909091</v>
      </c>
      <c r="F273" s="5"/>
    </row>
    <row r="274" spans="2:6" x14ac:dyDescent="0.25">
      <c r="B274" s="4">
        <v>170804130358</v>
      </c>
      <c r="C274" s="5">
        <v>37.777777777777779</v>
      </c>
      <c r="D274" s="5"/>
      <c r="E274" s="5">
        <v>29.09090909090909</v>
      </c>
      <c r="F274" s="5"/>
    </row>
    <row r="275" spans="2:6" x14ac:dyDescent="0.25">
      <c r="B275" s="4">
        <v>170804130359</v>
      </c>
      <c r="C275" s="5">
        <v>43.333333333333336</v>
      </c>
      <c r="D275" s="5"/>
      <c r="E275" s="5">
        <v>33.636363636363633</v>
      </c>
      <c r="F275" s="5"/>
    </row>
    <row r="276" spans="2:6" x14ac:dyDescent="0.25">
      <c r="B276" s="4">
        <v>170804130360</v>
      </c>
      <c r="C276" s="5">
        <v>45.555555555555557</v>
      </c>
      <c r="D276" s="5"/>
      <c r="E276" s="5">
        <v>37.272727272727273</v>
      </c>
      <c r="F276" s="5"/>
    </row>
    <row r="277" spans="2:6" x14ac:dyDescent="0.25">
      <c r="B277" s="4">
        <v>170804130361</v>
      </c>
      <c r="C277" s="5">
        <v>41.111111111111114</v>
      </c>
      <c r="D277" s="5"/>
      <c r="E277" s="5">
        <v>31.818181818181817</v>
      </c>
      <c r="F277" s="5"/>
    </row>
    <row r="278" spans="2:6" x14ac:dyDescent="0.25">
      <c r="B278" s="4">
        <v>170804130362</v>
      </c>
      <c r="C278" s="5">
        <v>44.444444444444443</v>
      </c>
      <c r="D278" s="5"/>
      <c r="E278" s="5">
        <v>35.454545454545453</v>
      </c>
      <c r="F278" s="5"/>
    </row>
    <row r="279" spans="2:6" x14ac:dyDescent="0.25">
      <c r="B279" s="4">
        <v>170804130363</v>
      </c>
      <c r="C279" s="5">
        <v>40</v>
      </c>
      <c r="D279" s="5"/>
      <c r="E279" s="5">
        <v>30</v>
      </c>
      <c r="F279" s="5"/>
    </row>
    <row r="280" spans="2:6" x14ac:dyDescent="0.25">
      <c r="B280" s="4">
        <v>170804130364</v>
      </c>
      <c r="C280" s="5">
        <v>42.222222222222221</v>
      </c>
      <c r="D280" s="5"/>
      <c r="E280" s="5">
        <v>35.454545454545453</v>
      </c>
      <c r="F280" s="5"/>
    </row>
    <row r="281" spans="2:6" x14ac:dyDescent="0.25">
      <c r="B281" s="4">
        <v>170804130365</v>
      </c>
      <c r="C281" s="5">
        <v>43.333333333333336</v>
      </c>
      <c r="D281" s="5"/>
      <c r="E281" s="5">
        <v>36.363636363636367</v>
      </c>
      <c r="F281" s="5"/>
    </row>
  </sheetData>
  <mergeCells count="13">
    <mergeCell ref="R3:Z7"/>
    <mergeCell ref="A4:E4"/>
    <mergeCell ref="A5:E5"/>
    <mergeCell ref="H19:I19"/>
    <mergeCell ref="A1:E1"/>
    <mergeCell ref="G1:P1"/>
    <mergeCell ref="A2:E2"/>
    <mergeCell ref="A3:E3"/>
    <mergeCell ref="G13:J13"/>
    <mergeCell ref="G14:J14"/>
    <mergeCell ref="G15:J15"/>
    <mergeCell ref="G17:I17"/>
    <mergeCell ref="H18:I1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E9AB-782D-4171-A6DE-0F5862C8AF53}">
  <dimension ref="A1:Z281"/>
  <sheetViews>
    <sheetView zoomScale="70" zoomScaleNormal="70" workbookViewId="0">
      <selection activeCell="F12" activeCellId="1" sqref="D12 F12"/>
    </sheetView>
  </sheetViews>
  <sheetFormatPr defaultRowHeight="15" x14ac:dyDescent="0.25"/>
  <cols>
    <col min="1" max="1" width="8.85546875" customWidth="1"/>
    <col min="2" max="2" width="16.5703125" customWidth="1"/>
    <col min="5" max="6" width="15.42578125" customWidth="1"/>
    <col min="257" max="257" width="8.85546875" customWidth="1"/>
    <col min="258" max="258" width="16.5703125" customWidth="1"/>
    <col min="261" max="262" width="15.42578125" customWidth="1"/>
    <col min="513" max="513" width="8.85546875" customWidth="1"/>
    <col min="514" max="514" width="16.5703125" customWidth="1"/>
    <col min="517" max="518" width="15.42578125" customWidth="1"/>
    <col min="769" max="769" width="8.85546875" customWidth="1"/>
    <col min="770" max="770" width="16.5703125" customWidth="1"/>
    <col min="773" max="774" width="15.42578125" customWidth="1"/>
    <col min="1025" max="1025" width="8.85546875" customWidth="1"/>
    <col min="1026" max="1026" width="16.5703125" customWidth="1"/>
    <col min="1029" max="1030" width="15.42578125" customWidth="1"/>
    <col min="1281" max="1281" width="8.85546875" customWidth="1"/>
    <col min="1282" max="1282" width="16.5703125" customWidth="1"/>
    <col min="1285" max="1286" width="15.42578125" customWidth="1"/>
    <col min="1537" max="1537" width="8.85546875" customWidth="1"/>
    <col min="1538" max="1538" width="16.5703125" customWidth="1"/>
    <col min="1541" max="1542" width="15.42578125" customWidth="1"/>
    <col min="1793" max="1793" width="8.85546875" customWidth="1"/>
    <col min="1794" max="1794" width="16.5703125" customWidth="1"/>
    <col min="1797" max="1798" width="15.42578125" customWidth="1"/>
    <col min="2049" max="2049" width="8.85546875" customWidth="1"/>
    <col min="2050" max="2050" width="16.5703125" customWidth="1"/>
    <col min="2053" max="2054" width="15.42578125" customWidth="1"/>
    <col min="2305" max="2305" width="8.85546875" customWidth="1"/>
    <col min="2306" max="2306" width="16.5703125" customWidth="1"/>
    <col min="2309" max="2310" width="15.42578125" customWidth="1"/>
    <col min="2561" max="2561" width="8.85546875" customWidth="1"/>
    <col min="2562" max="2562" width="16.5703125" customWidth="1"/>
    <col min="2565" max="2566" width="15.42578125" customWidth="1"/>
    <col min="2817" max="2817" width="8.85546875" customWidth="1"/>
    <col min="2818" max="2818" width="16.5703125" customWidth="1"/>
    <col min="2821" max="2822" width="15.42578125" customWidth="1"/>
    <col min="3073" max="3073" width="8.85546875" customWidth="1"/>
    <col min="3074" max="3074" width="16.5703125" customWidth="1"/>
    <col min="3077" max="3078" width="15.42578125" customWidth="1"/>
    <col min="3329" max="3329" width="8.85546875" customWidth="1"/>
    <col min="3330" max="3330" width="16.5703125" customWidth="1"/>
    <col min="3333" max="3334" width="15.42578125" customWidth="1"/>
    <col min="3585" max="3585" width="8.85546875" customWidth="1"/>
    <col min="3586" max="3586" width="16.5703125" customWidth="1"/>
    <col min="3589" max="3590" width="15.42578125" customWidth="1"/>
    <col min="3841" max="3841" width="8.85546875" customWidth="1"/>
    <col min="3842" max="3842" width="16.5703125" customWidth="1"/>
    <col min="3845" max="3846" width="15.42578125" customWidth="1"/>
    <col min="4097" max="4097" width="8.85546875" customWidth="1"/>
    <col min="4098" max="4098" width="16.5703125" customWidth="1"/>
    <col min="4101" max="4102" width="15.42578125" customWidth="1"/>
    <col min="4353" max="4353" width="8.85546875" customWidth="1"/>
    <col min="4354" max="4354" width="16.5703125" customWidth="1"/>
    <col min="4357" max="4358" width="15.42578125" customWidth="1"/>
    <col min="4609" max="4609" width="8.85546875" customWidth="1"/>
    <col min="4610" max="4610" width="16.5703125" customWidth="1"/>
    <col min="4613" max="4614" width="15.42578125" customWidth="1"/>
    <col min="4865" max="4865" width="8.85546875" customWidth="1"/>
    <col min="4866" max="4866" width="16.5703125" customWidth="1"/>
    <col min="4869" max="4870" width="15.42578125" customWidth="1"/>
    <col min="5121" max="5121" width="8.85546875" customWidth="1"/>
    <col min="5122" max="5122" width="16.5703125" customWidth="1"/>
    <col min="5125" max="5126" width="15.42578125" customWidth="1"/>
    <col min="5377" max="5377" width="8.85546875" customWidth="1"/>
    <col min="5378" max="5378" width="16.5703125" customWidth="1"/>
    <col min="5381" max="5382" width="15.42578125" customWidth="1"/>
    <col min="5633" max="5633" width="8.85546875" customWidth="1"/>
    <col min="5634" max="5634" width="16.5703125" customWidth="1"/>
    <col min="5637" max="5638" width="15.42578125" customWidth="1"/>
    <col min="5889" max="5889" width="8.85546875" customWidth="1"/>
    <col min="5890" max="5890" width="16.5703125" customWidth="1"/>
    <col min="5893" max="5894" width="15.42578125" customWidth="1"/>
    <col min="6145" max="6145" width="8.85546875" customWidth="1"/>
    <col min="6146" max="6146" width="16.5703125" customWidth="1"/>
    <col min="6149" max="6150" width="15.42578125" customWidth="1"/>
    <col min="6401" max="6401" width="8.85546875" customWidth="1"/>
    <col min="6402" max="6402" width="16.5703125" customWidth="1"/>
    <col min="6405" max="6406" width="15.42578125" customWidth="1"/>
    <col min="6657" max="6657" width="8.85546875" customWidth="1"/>
    <col min="6658" max="6658" width="16.5703125" customWidth="1"/>
    <col min="6661" max="6662" width="15.42578125" customWidth="1"/>
    <col min="6913" max="6913" width="8.85546875" customWidth="1"/>
    <col min="6914" max="6914" width="16.5703125" customWidth="1"/>
    <col min="6917" max="6918" width="15.42578125" customWidth="1"/>
    <col min="7169" max="7169" width="8.85546875" customWidth="1"/>
    <col min="7170" max="7170" width="16.5703125" customWidth="1"/>
    <col min="7173" max="7174" width="15.42578125" customWidth="1"/>
    <col min="7425" max="7425" width="8.85546875" customWidth="1"/>
    <col min="7426" max="7426" width="16.5703125" customWidth="1"/>
    <col min="7429" max="7430" width="15.42578125" customWidth="1"/>
    <col min="7681" max="7681" width="8.85546875" customWidth="1"/>
    <col min="7682" max="7682" width="16.5703125" customWidth="1"/>
    <col min="7685" max="7686" width="15.42578125" customWidth="1"/>
    <col min="7937" max="7937" width="8.85546875" customWidth="1"/>
    <col min="7938" max="7938" width="16.5703125" customWidth="1"/>
    <col min="7941" max="7942" width="15.42578125" customWidth="1"/>
    <col min="8193" max="8193" width="8.85546875" customWidth="1"/>
    <col min="8194" max="8194" width="16.5703125" customWidth="1"/>
    <col min="8197" max="8198" width="15.42578125" customWidth="1"/>
    <col min="8449" max="8449" width="8.85546875" customWidth="1"/>
    <col min="8450" max="8450" width="16.5703125" customWidth="1"/>
    <col min="8453" max="8454" width="15.42578125" customWidth="1"/>
    <col min="8705" max="8705" width="8.85546875" customWidth="1"/>
    <col min="8706" max="8706" width="16.5703125" customWidth="1"/>
    <col min="8709" max="8710" width="15.42578125" customWidth="1"/>
    <col min="8961" max="8961" width="8.85546875" customWidth="1"/>
    <col min="8962" max="8962" width="16.5703125" customWidth="1"/>
    <col min="8965" max="8966" width="15.42578125" customWidth="1"/>
    <col min="9217" max="9217" width="8.85546875" customWidth="1"/>
    <col min="9218" max="9218" width="16.5703125" customWidth="1"/>
    <col min="9221" max="9222" width="15.42578125" customWidth="1"/>
    <col min="9473" max="9473" width="8.85546875" customWidth="1"/>
    <col min="9474" max="9474" width="16.5703125" customWidth="1"/>
    <col min="9477" max="9478" width="15.42578125" customWidth="1"/>
    <col min="9729" max="9729" width="8.85546875" customWidth="1"/>
    <col min="9730" max="9730" width="16.5703125" customWidth="1"/>
    <col min="9733" max="9734" width="15.42578125" customWidth="1"/>
    <col min="9985" max="9985" width="8.85546875" customWidth="1"/>
    <col min="9986" max="9986" width="16.5703125" customWidth="1"/>
    <col min="9989" max="9990" width="15.42578125" customWidth="1"/>
    <col min="10241" max="10241" width="8.85546875" customWidth="1"/>
    <col min="10242" max="10242" width="16.5703125" customWidth="1"/>
    <col min="10245" max="10246" width="15.42578125" customWidth="1"/>
    <col min="10497" max="10497" width="8.85546875" customWidth="1"/>
    <col min="10498" max="10498" width="16.5703125" customWidth="1"/>
    <col min="10501" max="10502" width="15.42578125" customWidth="1"/>
    <col min="10753" max="10753" width="8.85546875" customWidth="1"/>
    <col min="10754" max="10754" width="16.5703125" customWidth="1"/>
    <col min="10757" max="10758" width="15.42578125" customWidth="1"/>
    <col min="11009" max="11009" width="8.85546875" customWidth="1"/>
    <col min="11010" max="11010" width="16.5703125" customWidth="1"/>
    <col min="11013" max="11014" width="15.42578125" customWidth="1"/>
    <col min="11265" max="11265" width="8.85546875" customWidth="1"/>
    <col min="11266" max="11266" width="16.5703125" customWidth="1"/>
    <col min="11269" max="11270" width="15.42578125" customWidth="1"/>
    <col min="11521" max="11521" width="8.85546875" customWidth="1"/>
    <col min="11522" max="11522" width="16.5703125" customWidth="1"/>
    <col min="11525" max="11526" width="15.42578125" customWidth="1"/>
    <col min="11777" max="11777" width="8.85546875" customWidth="1"/>
    <col min="11778" max="11778" width="16.5703125" customWidth="1"/>
    <col min="11781" max="11782" width="15.42578125" customWidth="1"/>
    <col min="12033" max="12033" width="8.85546875" customWidth="1"/>
    <col min="12034" max="12034" width="16.5703125" customWidth="1"/>
    <col min="12037" max="12038" width="15.42578125" customWidth="1"/>
    <col min="12289" max="12289" width="8.85546875" customWidth="1"/>
    <col min="12290" max="12290" width="16.5703125" customWidth="1"/>
    <col min="12293" max="12294" width="15.42578125" customWidth="1"/>
    <col min="12545" max="12545" width="8.85546875" customWidth="1"/>
    <col min="12546" max="12546" width="16.5703125" customWidth="1"/>
    <col min="12549" max="12550" width="15.42578125" customWidth="1"/>
    <col min="12801" max="12801" width="8.85546875" customWidth="1"/>
    <col min="12802" max="12802" width="16.5703125" customWidth="1"/>
    <col min="12805" max="12806" width="15.42578125" customWidth="1"/>
    <col min="13057" max="13057" width="8.85546875" customWidth="1"/>
    <col min="13058" max="13058" width="16.5703125" customWidth="1"/>
    <col min="13061" max="13062" width="15.42578125" customWidth="1"/>
    <col min="13313" max="13313" width="8.85546875" customWidth="1"/>
    <col min="13314" max="13314" width="16.5703125" customWidth="1"/>
    <col min="13317" max="13318" width="15.42578125" customWidth="1"/>
    <col min="13569" max="13569" width="8.85546875" customWidth="1"/>
    <col min="13570" max="13570" width="16.5703125" customWidth="1"/>
    <col min="13573" max="13574" width="15.42578125" customWidth="1"/>
    <col min="13825" max="13825" width="8.85546875" customWidth="1"/>
    <col min="13826" max="13826" width="16.5703125" customWidth="1"/>
    <col min="13829" max="13830" width="15.42578125" customWidth="1"/>
    <col min="14081" max="14081" width="8.85546875" customWidth="1"/>
    <col min="14082" max="14082" width="16.5703125" customWidth="1"/>
    <col min="14085" max="14086" width="15.42578125" customWidth="1"/>
    <col min="14337" max="14337" width="8.85546875" customWidth="1"/>
    <col min="14338" max="14338" width="16.5703125" customWidth="1"/>
    <col min="14341" max="14342" width="15.42578125" customWidth="1"/>
    <col min="14593" max="14593" width="8.85546875" customWidth="1"/>
    <col min="14594" max="14594" width="16.5703125" customWidth="1"/>
    <col min="14597" max="14598" width="15.42578125" customWidth="1"/>
    <col min="14849" max="14849" width="8.85546875" customWidth="1"/>
    <col min="14850" max="14850" width="16.5703125" customWidth="1"/>
    <col min="14853" max="14854" width="15.42578125" customWidth="1"/>
    <col min="15105" max="15105" width="8.85546875" customWidth="1"/>
    <col min="15106" max="15106" width="16.5703125" customWidth="1"/>
    <col min="15109" max="15110" width="15.42578125" customWidth="1"/>
    <col min="15361" max="15361" width="8.85546875" customWidth="1"/>
    <col min="15362" max="15362" width="16.5703125" customWidth="1"/>
    <col min="15365" max="15366" width="15.42578125" customWidth="1"/>
    <col min="15617" max="15617" width="8.85546875" customWidth="1"/>
    <col min="15618" max="15618" width="16.5703125" customWidth="1"/>
    <col min="15621" max="15622" width="15.42578125" customWidth="1"/>
    <col min="15873" max="15873" width="8.85546875" customWidth="1"/>
    <col min="15874" max="15874" width="16.5703125" customWidth="1"/>
    <col min="15877" max="15878" width="15.42578125" customWidth="1"/>
    <col min="16129" max="16129" width="8.85546875" customWidth="1"/>
    <col min="16130" max="16130" width="16.5703125" customWidth="1"/>
    <col min="16133" max="16134" width="15.42578125" customWidth="1"/>
  </cols>
  <sheetData>
    <row r="1" spans="1:26" x14ac:dyDescent="0.25">
      <c r="A1" s="166" t="s">
        <v>52</v>
      </c>
      <c r="B1" s="167"/>
      <c r="C1" s="167"/>
      <c r="D1" s="167"/>
      <c r="E1" s="167"/>
      <c r="F1" s="69"/>
      <c r="G1" s="211"/>
      <c r="H1" s="179"/>
      <c r="I1" s="179"/>
      <c r="J1" s="179"/>
      <c r="K1" s="179"/>
      <c r="L1" s="179"/>
      <c r="M1" s="179"/>
      <c r="N1" s="179"/>
      <c r="O1" s="179"/>
      <c r="P1" s="179"/>
      <c r="Q1" s="1"/>
      <c r="R1" s="1"/>
      <c r="S1" s="1"/>
      <c r="T1" s="1"/>
      <c r="U1" s="1"/>
      <c r="V1" s="1"/>
      <c r="W1" s="1"/>
      <c r="X1" s="1"/>
      <c r="Y1" s="1"/>
    </row>
    <row r="2" spans="1:26" ht="14.25" customHeight="1" x14ac:dyDescent="0.25">
      <c r="A2" s="166" t="s">
        <v>51</v>
      </c>
      <c r="B2" s="167"/>
      <c r="C2" s="167"/>
      <c r="D2" s="167"/>
      <c r="E2" s="167"/>
      <c r="F2" s="70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ht="14.25" customHeight="1" x14ac:dyDescent="0.25">
      <c r="A3" s="166" t="s">
        <v>98</v>
      </c>
      <c r="B3" s="167"/>
      <c r="C3" s="167"/>
      <c r="D3" s="167"/>
      <c r="E3" s="167"/>
      <c r="F3" s="70"/>
      <c r="G3" s="26" t="s">
        <v>48</v>
      </c>
      <c r="H3" s="17"/>
      <c r="I3" s="44" t="s">
        <v>47</v>
      </c>
      <c r="J3" s="1"/>
      <c r="K3" s="1"/>
      <c r="L3" s="1"/>
      <c r="M3" s="43" t="s">
        <v>46</v>
      </c>
      <c r="N3" s="43" t="s">
        <v>45</v>
      </c>
      <c r="O3" s="71"/>
      <c r="P3" s="1"/>
      <c r="Q3" s="43" t="s">
        <v>44</v>
      </c>
      <c r="R3" s="197" t="s">
        <v>43</v>
      </c>
      <c r="S3" s="198"/>
      <c r="T3" s="198"/>
      <c r="U3" s="198"/>
      <c r="V3" s="198"/>
      <c r="W3" s="198"/>
      <c r="X3" s="198"/>
      <c r="Y3" s="198"/>
      <c r="Z3" s="199"/>
    </row>
    <row r="4" spans="1:26" ht="21" x14ac:dyDescent="0.25">
      <c r="A4" s="166" t="s">
        <v>99</v>
      </c>
      <c r="B4" s="167"/>
      <c r="C4" s="167"/>
      <c r="D4" s="167"/>
      <c r="E4" s="167"/>
      <c r="F4" s="70"/>
      <c r="G4" s="26" t="s">
        <v>41</v>
      </c>
      <c r="H4" s="17"/>
      <c r="I4" s="15"/>
      <c r="J4" s="1"/>
      <c r="K4" s="1"/>
      <c r="L4" s="1"/>
      <c r="M4" s="42" t="s">
        <v>40</v>
      </c>
      <c r="N4" s="42">
        <v>3</v>
      </c>
      <c r="O4" s="1"/>
      <c r="P4" s="1"/>
      <c r="Q4" s="41">
        <v>3</v>
      </c>
      <c r="R4" s="200"/>
      <c r="S4" s="201"/>
      <c r="T4" s="201"/>
      <c r="U4" s="201"/>
      <c r="V4" s="201"/>
      <c r="W4" s="201"/>
      <c r="X4" s="201"/>
      <c r="Y4" s="201"/>
      <c r="Z4" s="202"/>
    </row>
    <row r="5" spans="1:26" ht="21" x14ac:dyDescent="0.25">
      <c r="A5" s="166" t="s">
        <v>100</v>
      </c>
      <c r="B5" s="167"/>
      <c r="C5" s="167"/>
      <c r="D5" s="167"/>
      <c r="E5" s="167"/>
      <c r="F5" s="70"/>
      <c r="G5" s="26" t="s">
        <v>38</v>
      </c>
      <c r="H5" s="3">
        <f>D12</f>
        <v>94.776119402985074</v>
      </c>
      <c r="I5" s="15"/>
      <c r="J5" s="1"/>
      <c r="K5" s="1"/>
      <c r="L5" s="1"/>
      <c r="M5" s="39" t="s">
        <v>37</v>
      </c>
      <c r="N5" s="39">
        <v>2</v>
      </c>
      <c r="O5" s="1"/>
      <c r="P5" s="1"/>
      <c r="Q5" s="38">
        <v>2</v>
      </c>
      <c r="R5" s="200"/>
      <c r="S5" s="201"/>
      <c r="T5" s="201"/>
      <c r="U5" s="201"/>
      <c r="V5" s="201"/>
      <c r="W5" s="201"/>
      <c r="X5" s="201"/>
      <c r="Y5" s="201"/>
      <c r="Z5" s="202"/>
    </row>
    <row r="6" spans="1:26" ht="21" x14ac:dyDescent="0.25">
      <c r="A6" s="2"/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">
        <f>F12</f>
        <v>90.298507462686572</v>
      </c>
      <c r="I6" s="15"/>
      <c r="J6" s="1"/>
      <c r="K6" s="1"/>
      <c r="L6" s="1"/>
      <c r="M6" s="35" t="s">
        <v>31</v>
      </c>
      <c r="N6" s="35">
        <v>1</v>
      </c>
      <c r="O6" s="1"/>
      <c r="P6" s="1"/>
      <c r="Q6" s="34">
        <v>1</v>
      </c>
      <c r="R6" s="200"/>
      <c r="S6" s="201"/>
      <c r="T6" s="201"/>
      <c r="U6" s="201"/>
      <c r="V6" s="201"/>
      <c r="W6" s="201"/>
      <c r="X6" s="201"/>
      <c r="Y6" s="201"/>
      <c r="Z6" s="202"/>
    </row>
    <row r="7" spans="1:26" ht="60" x14ac:dyDescent="0.25">
      <c r="A7" s="2"/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92.537313432835816</v>
      </c>
      <c r="I7" s="32">
        <v>0.6</v>
      </c>
      <c r="J7" s="1"/>
      <c r="K7" s="1"/>
      <c r="L7" s="1"/>
      <c r="M7" s="31" t="s">
        <v>27</v>
      </c>
      <c r="N7" s="31">
        <v>0</v>
      </c>
      <c r="O7" s="1"/>
      <c r="P7" s="1"/>
      <c r="Q7" s="30"/>
      <c r="R7" s="203"/>
      <c r="S7" s="204"/>
      <c r="T7" s="204"/>
      <c r="U7" s="204"/>
      <c r="V7" s="204"/>
      <c r="W7" s="204"/>
      <c r="X7" s="204"/>
      <c r="Y7" s="204"/>
      <c r="Z7" s="205"/>
    </row>
    <row r="8" spans="1:26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6" ht="15.75" x14ac:dyDescent="0.25">
      <c r="A9" s="2"/>
      <c r="B9" s="25" t="s">
        <v>21</v>
      </c>
      <c r="C9" s="23" t="s">
        <v>85</v>
      </c>
      <c r="D9" s="23"/>
      <c r="E9" s="23" t="s">
        <v>86</v>
      </c>
      <c r="F9" s="23"/>
      <c r="G9" s="47"/>
      <c r="H9" s="72"/>
      <c r="I9" s="72"/>
      <c r="J9" s="73"/>
      <c r="K9" s="22" t="s">
        <v>18</v>
      </c>
      <c r="L9" s="22" t="s">
        <v>17</v>
      </c>
      <c r="M9" s="21" t="s">
        <v>16</v>
      </c>
      <c r="N9" s="21" t="s">
        <v>15</v>
      </c>
      <c r="O9" s="21" t="s">
        <v>14</v>
      </c>
      <c r="P9" s="21" t="s">
        <v>13</v>
      </c>
      <c r="Q9" s="21" t="s">
        <v>12</v>
      </c>
      <c r="R9" s="21" t="s">
        <v>11</v>
      </c>
      <c r="S9" s="21" t="s">
        <v>10</v>
      </c>
      <c r="T9" s="21" t="s">
        <v>9</v>
      </c>
      <c r="U9" s="21" t="s">
        <v>8</v>
      </c>
      <c r="V9" s="21" t="s">
        <v>7</v>
      </c>
      <c r="W9" s="21" t="s">
        <v>6</v>
      </c>
      <c r="X9" s="21"/>
      <c r="Y9" s="21"/>
    </row>
    <row r="10" spans="1:26" ht="15.75" x14ac:dyDescent="0.25">
      <c r="A10" s="2"/>
      <c r="B10" s="25" t="s">
        <v>19</v>
      </c>
      <c r="C10" s="23">
        <v>50</v>
      </c>
      <c r="D10" s="23">
        <f>(0.7*50)</f>
        <v>35</v>
      </c>
      <c r="E10" s="24">
        <v>50</v>
      </c>
      <c r="F10" s="23">
        <f>(0.7*50)</f>
        <v>35</v>
      </c>
      <c r="G10" s="182" t="s">
        <v>5</v>
      </c>
      <c r="H10" s="183"/>
      <c r="I10" s="183"/>
      <c r="J10" s="184"/>
      <c r="K10" s="26">
        <v>2</v>
      </c>
      <c r="L10" s="26">
        <v>3</v>
      </c>
      <c r="M10" s="15">
        <v>1</v>
      </c>
      <c r="N10" s="15">
        <v>3</v>
      </c>
      <c r="O10" s="15">
        <v>1</v>
      </c>
      <c r="P10" s="15">
        <v>3</v>
      </c>
      <c r="Q10" s="15">
        <v>2</v>
      </c>
      <c r="R10" s="15">
        <v>3</v>
      </c>
      <c r="S10" s="15">
        <v>2</v>
      </c>
      <c r="T10" s="15">
        <v>3</v>
      </c>
      <c r="U10" s="15">
        <v>3</v>
      </c>
      <c r="V10" s="15">
        <v>3</v>
      </c>
      <c r="W10" s="15">
        <v>2</v>
      </c>
      <c r="X10" s="15"/>
      <c r="Y10" s="15"/>
    </row>
    <row r="11" spans="1:26" ht="15.75" x14ac:dyDescent="0.25">
      <c r="A11" s="2"/>
      <c r="B11" s="4">
        <v>170804130001</v>
      </c>
      <c r="C11" s="3">
        <v>46.153846153846153</v>
      </c>
      <c r="D11" s="3">
        <f>COUNTIF(C11:C281,"&gt;="&amp;D10)</f>
        <v>254</v>
      </c>
      <c r="E11" s="3">
        <v>47.647058823529413</v>
      </c>
      <c r="F11" s="3">
        <f>COUNTIF(E11:E281,"&gt;="&amp;F10)</f>
        <v>242</v>
      </c>
      <c r="G11" s="182" t="s">
        <v>4</v>
      </c>
      <c r="H11" s="183"/>
      <c r="I11" s="183"/>
      <c r="J11" s="184"/>
      <c r="K11" s="16">
        <v>3</v>
      </c>
      <c r="L11" s="16">
        <v>1</v>
      </c>
      <c r="M11" s="15">
        <v>2</v>
      </c>
      <c r="N11" s="15">
        <v>2</v>
      </c>
      <c r="O11" s="15">
        <v>1</v>
      </c>
      <c r="P11" s="15">
        <v>3</v>
      </c>
      <c r="Q11" s="15">
        <v>3</v>
      </c>
      <c r="R11" s="15">
        <v>3</v>
      </c>
      <c r="S11" s="15">
        <v>1</v>
      </c>
      <c r="T11" s="15">
        <v>3</v>
      </c>
      <c r="U11" s="15">
        <v>2</v>
      </c>
      <c r="V11" s="15">
        <v>3</v>
      </c>
      <c r="W11" s="15">
        <v>3</v>
      </c>
      <c r="X11" s="15"/>
      <c r="Y11" s="15"/>
    </row>
    <row r="12" spans="1:26" ht="15.75" x14ac:dyDescent="0.25">
      <c r="A12" s="2"/>
      <c r="B12" s="4">
        <v>170804130004</v>
      </c>
      <c r="C12" s="3">
        <v>47.692307692307693</v>
      </c>
      <c r="D12" s="19">
        <f>(D11/268)*100</f>
        <v>94.776119402985074</v>
      </c>
      <c r="E12" s="3">
        <v>48.823529411764703</v>
      </c>
      <c r="F12" s="19">
        <f>(F11/268)*100</f>
        <v>90.298507462686572</v>
      </c>
      <c r="G12" s="185" t="s">
        <v>2</v>
      </c>
      <c r="H12" s="185"/>
      <c r="I12" s="185"/>
      <c r="J12" s="186"/>
      <c r="K12" s="72">
        <f t="shared" ref="K12:W12" si="0">AVERAGE(K10:K11)</f>
        <v>2.5</v>
      </c>
      <c r="L12" s="72">
        <f t="shared" si="0"/>
        <v>2</v>
      </c>
      <c r="M12" s="72">
        <f t="shared" si="0"/>
        <v>1.5</v>
      </c>
      <c r="N12" s="72">
        <f t="shared" si="0"/>
        <v>2.5</v>
      </c>
      <c r="O12" s="72">
        <f t="shared" si="0"/>
        <v>1</v>
      </c>
      <c r="P12" s="72">
        <f t="shared" si="0"/>
        <v>3</v>
      </c>
      <c r="Q12" s="72">
        <f t="shared" si="0"/>
        <v>2.5</v>
      </c>
      <c r="R12" s="72">
        <f t="shared" si="0"/>
        <v>3</v>
      </c>
      <c r="S12" s="72">
        <f t="shared" si="0"/>
        <v>1.5</v>
      </c>
      <c r="T12" s="72">
        <f t="shared" si="0"/>
        <v>3</v>
      </c>
      <c r="U12" s="72">
        <f t="shared" si="0"/>
        <v>2.5</v>
      </c>
      <c r="V12" s="72">
        <f t="shared" si="0"/>
        <v>3</v>
      </c>
      <c r="W12" s="72">
        <f t="shared" si="0"/>
        <v>2.5</v>
      </c>
      <c r="X12" s="15"/>
      <c r="Y12" s="15"/>
    </row>
    <row r="13" spans="1:26" ht="15.75" x14ac:dyDescent="0.25">
      <c r="A13" s="2"/>
      <c r="B13" s="4">
        <v>170804130005</v>
      </c>
      <c r="C13" s="3">
        <v>46.92307692307692</v>
      </c>
      <c r="D13" s="3"/>
      <c r="E13" s="3">
        <v>41.764705882352942</v>
      </c>
      <c r="F13" s="8"/>
      <c r="G13" s="187" t="s">
        <v>1</v>
      </c>
      <c r="H13" s="188"/>
      <c r="I13" s="188"/>
      <c r="J13" s="189"/>
      <c r="K13" s="53">
        <f>(92.54*K12)/100</f>
        <v>2.3135000000000003</v>
      </c>
      <c r="L13" s="53">
        <f t="shared" ref="L13:W13" si="1">(92.54*L12)/100</f>
        <v>1.8508000000000002</v>
      </c>
      <c r="M13" s="53">
        <f t="shared" si="1"/>
        <v>1.3881000000000001</v>
      </c>
      <c r="N13" s="53">
        <f t="shared" si="1"/>
        <v>2.3135000000000003</v>
      </c>
      <c r="O13" s="53">
        <f t="shared" si="1"/>
        <v>0.92540000000000011</v>
      </c>
      <c r="P13" s="53">
        <f t="shared" si="1"/>
        <v>2.7762000000000002</v>
      </c>
      <c r="Q13" s="53">
        <f t="shared" si="1"/>
        <v>2.3135000000000003</v>
      </c>
      <c r="R13" s="53">
        <f t="shared" si="1"/>
        <v>2.7762000000000002</v>
      </c>
      <c r="S13" s="53">
        <f t="shared" si="1"/>
        <v>1.3881000000000001</v>
      </c>
      <c r="T13" s="53">
        <f t="shared" si="1"/>
        <v>2.7762000000000002</v>
      </c>
      <c r="U13" s="53">
        <f t="shared" si="1"/>
        <v>2.3135000000000003</v>
      </c>
      <c r="V13" s="53">
        <f t="shared" si="1"/>
        <v>2.7762000000000002</v>
      </c>
      <c r="W13" s="53">
        <f t="shared" si="1"/>
        <v>2.3135000000000003</v>
      </c>
      <c r="X13" s="16"/>
      <c r="Y13" s="16"/>
    </row>
    <row r="14" spans="1:26" x14ac:dyDescent="0.25">
      <c r="A14" s="2"/>
      <c r="B14" s="4">
        <v>170804130006</v>
      </c>
      <c r="C14" s="3">
        <v>43.846153846153847</v>
      </c>
      <c r="D14" s="3"/>
      <c r="E14" s="3">
        <v>44.117647058823529</v>
      </c>
      <c r="F14" s="48"/>
      <c r="G14" s="191"/>
      <c r="H14" s="191"/>
      <c r="I14" s="191"/>
      <c r="J14" s="19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6" x14ac:dyDescent="0.25">
      <c r="A15" s="2"/>
      <c r="B15" s="4">
        <v>170804130009</v>
      </c>
      <c r="C15" s="3">
        <v>47.692307692307693</v>
      </c>
      <c r="D15" s="3"/>
      <c r="E15" s="3">
        <v>40.588235294117645</v>
      </c>
      <c r="F15" s="49"/>
      <c r="G15" s="2"/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6" x14ac:dyDescent="0.25">
      <c r="A16" s="2"/>
      <c r="B16" s="4">
        <v>170804130010</v>
      </c>
      <c r="C16" s="3">
        <v>46.92307692307692</v>
      </c>
      <c r="D16" s="3"/>
      <c r="E16" s="3">
        <v>45.882352941176471</v>
      </c>
      <c r="F16" s="8"/>
      <c r="G16" s="212"/>
      <c r="H16" s="213"/>
      <c r="I16" s="214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2"/>
      <c r="B17" s="4">
        <v>170804130012</v>
      </c>
      <c r="C17" s="3">
        <v>44.615384615384613</v>
      </c>
      <c r="D17" s="3"/>
      <c r="E17" s="3">
        <v>47.647058823529413</v>
      </c>
      <c r="F17" s="3"/>
      <c r="G17" s="75"/>
      <c r="H17" s="209"/>
      <c r="I17" s="210"/>
      <c r="J17" s="1"/>
      <c r="K17" s="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2"/>
      <c r="B18" s="4">
        <v>170804130017</v>
      </c>
      <c r="C18" s="3">
        <v>36.153846153846153</v>
      </c>
      <c r="D18" s="3"/>
      <c r="E18" s="3">
        <v>42.352941176470587</v>
      </c>
      <c r="F18" s="3"/>
      <c r="G18" s="75"/>
      <c r="H18" s="209"/>
      <c r="I18" s="2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2"/>
      <c r="B19" s="4">
        <v>170804130021</v>
      </c>
      <c r="C19" s="3">
        <v>42.307692307692307</v>
      </c>
      <c r="D19" s="3"/>
      <c r="E19" s="3">
        <v>48.235294117647058</v>
      </c>
      <c r="F19" s="49"/>
      <c r="G19" s="2"/>
      <c r="H19" s="2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2"/>
      <c r="B20" s="4">
        <v>170804130022</v>
      </c>
      <c r="C20" s="3">
        <v>32.307692307692307</v>
      </c>
      <c r="D20" s="3"/>
      <c r="E20" s="3">
        <v>33.529411764705884</v>
      </c>
      <c r="F20" s="49"/>
      <c r="G20" s="2"/>
      <c r="H20" s="2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2"/>
      <c r="B21" s="4">
        <v>170804130027</v>
      </c>
      <c r="C21" s="3">
        <v>43.846153846153847</v>
      </c>
      <c r="D21" s="3"/>
      <c r="E21" s="3">
        <v>47.647058823529413</v>
      </c>
      <c r="F21" s="49"/>
      <c r="G21" s="2"/>
      <c r="H21" s="2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2"/>
      <c r="B22" s="4">
        <v>170804130028</v>
      </c>
      <c r="C22" s="3">
        <v>42.307692307692307</v>
      </c>
      <c r="D22" s="3"/>
      <c r="E22" s="3">
        <v>45.882352941176471</v>
      </c>
      <c r="F22" s="49"/>
      <c r="G22" s="2"/>
      <c r="H22" s="2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2"/>
      <c r="B23" s="4">
        <v>170804130031</v>
      </c>
      <c r="C23" s="3">
        <v>37.692307692307693</v>
      </c>
      <c r="D23" s="3"/>
      <c r="E23" s="3">
        <v>43.529411764705884</v>
      </c>
      <c r="F23" s="49"/>
      <c r="G23" s="2"/>
      <c r="H23" s="2"/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2"/>
      <c r="B24" s="4">
        <v>170804130032</v>
      </c>
      <c r="C24" s="3">
        <v>43.07692307692308</v>
      </c>
      <c r="D24" s="3"/>
      <c r="E24" s="3">
        <v>42.352941176470587</v>
      </c>
      <c r="F24" s="49"/>
      <c r="G24" s="2"/>
      <c r="H24" s="2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2"/>
      <c r="B25" s="4">
        <v>170804130033</v>
      </c>
      <c r="C25" s="3">
        <v>37.692307692307693</v>
      </c>
      <c r="D25" s="3"/>
      <c r="E25" s="3">
        <v>42.941176470588232</v>
      </c>
      <c r="F25" s="49"/>
      <c r="G25" s="2"/>
      <c r="H25" s="2"/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2"/>
      <c r="B26" s="4">
        <v>170804130036</v>
      </c>
      <c r="C26" s="3">
        <v>47.692307692307693</v>
      </c>
      <c r="D26" s="3"/>
      <c r="E26" s="3">
        <v>45.882352941176471</v>
      </c>
      <c r="F26" s="49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2"/>
      <c r="B27" s="4">
        <v>170804130045</v>
      </c>
      <c r="C27" s="3">
        <v>45.384615384615387</v>
      </c>
      <c r="D27" s="3"/>
      <c r="E27" s="3">
        <v>48.823529411764703</v>
      </c>
      <c r="F27" s="49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2"/>
      <c r="B28" s="4">
        <v>170804130047</v>
      </c>
      <c r="C28" s="3">
        <v>45.384615384615387</v>
      </c>
      <c r="D28" s="3"/>
      <c r="E28" s="3">
        <v>45.294117647058826</v>
      </c>
      <c r="F28" s="49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2"/>
      <c r="B29" s="4">
        <v>170804130048</v>
      </c>
      <c r="C29" s="3">
        <v>46.153846153846153</v>
      </c>
      <c r="D29" s="3"/>
      <c r="E29" s="3">
        <v>45.882352941176471</v>
      </c>
      <c r="F29" s="49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2"/>
      <c r="B30" s="4">
        <v>170804130049</v>
      </c>
      <c r="C30" s="3">
        <v>41.53846153846154</v>
      </c>
      <c r="D30" s="3"/>
      <c r="E30" s="3">
        <v>42.941176470588232</v>
      </c>
      <c r="F30" s="49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2"/>
      <c r="B31" s="4">
        <v>170804130050</v>
      </c>
      <c r="C31" s="3">
        <v>44.615384615384613</v>
      </c>
      <c r="D31" s="3"/>
      <c r="E31" s="3">
        <v>45.882352941176471</v>
      </c>
      <c r="F31" s="49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2"/>
      <c r="B32" s="4">
        <v>170804130051</v>
      </c>
      <c r="C32" s="3">
        <v>46.153846153846153</v>
      </c>
      <c r="D32" s="3"/>
      <c r="E32" s="3">
        <v>42.941176470588232</v>
      </c>
      <c r="F32" s="49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2"/>
      <c r="B33" s="4">
        <v>170804130052</v>
      </c>
      <c r="C33" s="3">
        <v>47.692307692307693</v>
      </c>
      <c r="D33" s="3"/>
      <c r="E33" s="3">
        <v>45.294117647058826</v>
      </c>
      <c r="F33" s="49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2"/>
      <c r="B34" s="4">
        <v>170804130053</v>
      </c>
      <c r="C34" s="3">
        <v>31.53846153846154</v>
      </c>
      <c r="D34" s="3"/>
      <c r="E34" s="3">
        <v>20</v>
      </c>
      <c r="F34" s="49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2"/>
      <c r="B35" s="4">
        <v>170804130054</v>
      </c>
      <c r="C35" s="3">
        <v>46.153846153846153</v>
      </c>
      <c r="D35" s="3"/>
      <c r="E35" s="3">
        <v>42.352941176470587</v>
      </c>
      <c r="F35" s="49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2"/>
      <c r="B36" s="4">
        <v>170804130056</v>
      </c>
      <c r="C36" s="3">
        <v>47.692307692307693</v>
      </c>
      <c r="D36" s="3"/>
      <c r="E36" s="3">
        <v>45.882352941176471</v>
      </c>
      <c r="F36" s="49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2"/>
      <c r="B37" s="4">
        <v>170804130057</v>
      </c>
      <c r="C37" s="3">
        <v>46.92307692307692</v>
      </c>
      <c r="D37" s="3"/>
      <c r="E37" s="3">
        <v>48.235294117647058</v>
      </c>
      <c r="F37" s="49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2"/>
      <c r="B38" s="4">
        <v>170804130058</v>
      </c>
      <c r="C38" s="3">
        <v>40.769230769230766</v>
      </c>
      <c r="D38" s="3"/>
      <c r="E38" s="3">
        <v>42.352941176470587</v>
      </c>
      <c r="F38" s="49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2"/>
      <c r="B39" s="4">
        <v>170804130059</v>
      </c>
      <c r="C39" s="3">
        <v>39.230769230769234</v>
      </c>
      <c r="D39" s="3"/>
      <c r="E39" s="3">
        <v>41.764705882352942</v>
      </c>
      <c r="F39" s="49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"/>
      <c r="B40" s="4">
        <v>170804130060</v>
      </c>
      <c r="C40" s="3">
        <v>42.307692307692307</v>
      </c>
      <c r="D40" s="3"/>
      <c r="E40" s="3">
        <v>49.411764705882355</v>
      </c>
      <c r="F40" s="49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2"/>
      <c r="B41" s="4">
        <v>170804130061</v>
      </c>
      <c r="C41" s="3">
        <v>48.46153846153846</v>
      </c>
      <c r="D41" s="3"/>
      <c r="E41" s="3">
        <v>49.411764705882355</v>
      </c>
      <c r="F41" s="49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2"/>
      <c r="B42" s="4">
        <v>170804130062</v>
      </c>
      <c r="C42" s="3">
        <v>46.92307692307692</v>
      </c>
      <c r="D42" s="3"/>
      <c r="E42" s="3">
        <v>48.823529411764703</v>
      </c>
      <c r="F42" s="49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2"/>
      <c r="B43" s="4">
        <v>170804130063</v>
      </c>
      <c r="C43" s="3">
        <v>46.92307692307692</v>
      </c>
      <c r="D43" s="3"/>
      <c r="E43" s="3">
        <v>46.470588235294116</v>
      </c>
      <c r="F43" s="49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2"/>
      <c r="B44" s="4">
        <v>170804130064</v>
      </c>
      <c r="C44" s="3">
        <v>37.692307692307693</v>
      </c>
      <c r="D44" s="3"/>
      <c r="E44" s="3">
        <v>30</v>
      </c>
      <c r="F44" s="49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2"/>
      <c r="B45" s="4">
        <v>170804130065</v>
      </c>
      <c r="C45" s="3">
        <v>43.07692307692308</v>
      </c>
      <c r="D45" s="3"/>
      <c r="E45" s="3">
        <v>42.941176470588232</v>
      </c>
      <c r="F45" s="49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2"/>
      <c r="B46" s="4">
        <v>170804130066</v>
      </c>
      <c r="C46" s="3">
        <v>48.46153846153846</v>
      </c>
      <c r="D46" s="3"/>
      <c r="E46" s="3">
        <v>47.647058823529413</v>
      </c>
      <c r="F46" s="49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2"/>
      <c r="B47" s="4">
        <v>170804130067</v>
      </c>
      <c r="C47" s="3">
        <v>48.46153846153846</v>
      </c>
      <c r="D47" s="3"/>
      <c r="E47" s="3">
        <v>48.235294117647058</v>
      </c>
      <c r="F47" s="49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2"/>
      <c r="B48" s="4">
        <v>170804130069</v>
      </c>
      <c r="C48" s="3">
        <v>48.46153846153846</v>
      </c>
      <c r="D48" s="3"/>
      <c r="E48" s="3">
        <v>48.823529411764703</v>
      </c>
      <c r="F48" s="49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2"/>
      <c r="B49" s="4">
        <v>170804130071</v>
      </c>
      <c r="C49" s="3">
        <v>46.92307692307692</v>
      </c>
      <c r="D49" s="3"/>
      <c r="E49" s="3">
        <v>48.235294117647058</v>
      </c>
      <c r="F49" s="49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2"/>
      <c r="B50" s="4">
        <v>170804130075</v>
      </c>
      <c r="C50" s="3">
        <v>41.53846153846154</v>
      </c>
      <c r="D50" s="3"/>
      <c r="E50" s="3">
        <v>48.235294117647058</v>
      </c>
      <c r="F50" s="49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2"/>
      <c r="B51" s="4">
        <v>170804130076</v>
      </c>
      <c r="C51" s="3">
        <v>46.92307692307692</v>
      </c>
      <c r="D51" s="3"/>
      <c r="E51" s="3">
        <v>48.235294117647058</v>
      </c>
      <c r="F51" s="49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2"/>
      <c r="B52" s="4">
        <v>170804130077</v>
      </c>
      <c r="C52" s="3">
        <v>46.153846153846153</v>
      </c>
      <c r="D52" s="3"/>
      <c r="E52" s="3">
        <v>47.058823529411768</v>
      </c>
      <c r="F52" s="49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2"/>
      <c r="B53" s="4">
        <v>170804130078</v>
      </c>
      <c r="C53" s="3">
        <v>43.07692307692308</v>
      </c>
      <c r="D53" s="3"/>
      <c r="E53" s="3">
        <v>45.882352941176471</v>
      </c>
      <c r="F53" s="49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2"/>
      <c r="B54" s="4">
        <v>170804130079</v>
      </c>
      <c r="C54" s="3">
        <v>47.692307692307693</v>
      </c>
      <c r="D54" s="3"/>
      <c r="E54" s="3">
        <v>10.588235294117647</v>
      </c>
      <c r="F54" s="49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2"/>
      <c r="B55" s="4">
        <v>170804130080</v>
      </c>
      <c r="C55" s="3">
        <v>46.92307692307692</v>
      </c>
      <c r="D55" s="3"/>
      <c r="E55" s="3">
        <v>43.529411764705884</v>
      </c>
      <c r="F55" s="49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2"/>
      <c r="B56" s="4">
        <v>170804130081</v>
      </c>
      <c r="C56" s="3">
        <v>46.92307692307692</v>
      </c>
      <c r="D56" s="3"/>
      <c r="E56" s="3">
        <v>48.235294117647058</v>
      </c>
      <c r="F56" s="49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2"/>
      <c r="B57" s="4">
        <v>170804130082</v>
      </c>
      <c r="C57" s="3">
        <v>43.846153846153847</v>
      </c>
      <c r="D57" s="3"/>
      <c r="E57" s="3">
        <v>46.470588235294116</v>
      </c>
      <c r="F57" s="49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2"/>
      <c r="B58" s="4">
        <v>170804130083</v>
      </c>
      <c r="C58" s="3">
        <v>46.92307692307692</v>
      </c>
      <c r="D58" s="3"/>
      <c r="E58" s="3">
        <v>48.823529411764703</v>
      </c>
      <c r="F58" s="49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2"/>
      <c r="B59" s="4">
        <v>170804130084</v>
      </c>
      <c r="C59" s="3">
        <v>46.153846153846153</v>
      </c>
      <c r="D59" s="3"/>
      <c r="E59" s="3">
        <v>45.882352941176471</v>
      </c>
      <c r="F59" s="49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2"/>
      <c r="B60" s="4">
        <v>170804130085</v>
      </c>
      <c r="C60" s="3">
        <v>45.384615384615387</v>
      </c>
      <c r="D60" s="3"/>
      <c r="E60" s="3">
        <v>30.588235294117649</v>
      </c>
      <c r="F60" s="49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2"/>
      <c r="B61" s="4">
        <v>170804130086</v>
      </c>
      <c r="C61" s="3">
        <v>40.769230769230766</v>
      </c>
      <c r="D61" s="3"/>
      <c r="E61" s="3">
        <v>42.352941176470587</v>
      </c>
      <c r="F61" s="49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2"/>
      <c r="B62" s="4">
        <v>170804130089</v>
      </c>
      <c r="C62" s="3">
        <v>47.692307692307693</v>
      </c>
      <c r="D62" s="3"/>
      <c r="E62" s="3">
        <v>48.823529411764703</v>
      </c>
      <c r="F62" s="49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2"/>
      <c r="B63" s="4">
        <v>170804130090</v>
      </c>
      <c r="C63" s="3">
        <v>46.92307692307692</v>
      </c>
      <c r="D63" s="3"/>
      <c r="E63" s="3">
        <v>22.352941176470587</v>
      </c>
      <c r="F63" s="49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2"/>
      <c r="B64" s="4">
        <v>170804130091</v>
      </c>
      <c r="C64" s="3">
        <v>46.92307692307692</v>
      </c>
      <c r="D64" s="3"/>
      <c r="E64" s="3">
        <v>44.117647058823529</v>
      </c>
      <c r="F64" s="49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2"/>
      <c r="B65" s="4">
        <v>170804130092</v>
      </c>
      <c r="C65" s="3">
        <v>46.92307692307692</v>
      </c>
      <c r="D65" s="3"/>
      <c r="E65" s="3">
        <v>46.470588235294116</v>
      </c>
      <c r="F65" s="49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2"/>
      <c r="B66" s="4">
        <v>170804130094</v>
      </c>
      <c r="C66" s="3">
        <v>36.153846153846153</v>
      </c>
      <c r="D66" s="3"/>
      <c r="E66" s="3">
        <v>45.882352941176471</v>
      </c>
      <c r="F66" s="49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2"/>
      <c r="B67" s="4">
        <v>170804130097</v>
      </c>
      <c r="C67" s="3">
        <v>44.615384615384613</v>
      </c>
      <c r="D67" s="3"/>
      <c r="E67" s="3">
        <v>44.705882352941174</v>
      </c>
      <c r="F67" s="49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2"/>
      <c r="B68" s="4">
        <v>170804130099</v>
      </c>
      <c r="C68" s="3">
        <v>43.07692307692308</v>
      </c>
      <c r="D68" s="3"/>
      <c r="E68" s="3">
        <v>47.058823529411768</v>
      </c>
      <c r="F68" s="49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2"/>
      <c r="B69" s="4">
        <v>170804130101</v>
      </c>
      <c r="C69" s="3">
        <v>44.615384615384613</v>
      </c>
      <c r="D69" s="3"/>
      <c r="E69" s="3">
        <v>37.058823529411768</v>
      </c>
      <c r="F69" s="49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2"/>
      <c r="B70" s="4">
        <v>170804130102</v>
      </c>
      <c r="C70" s="3">
        <v>46.153846153846153</v>
      </c>
      <c r="D70" s="3"/>
      <c r="E70" s="3">
        <v>49.411764705882355</v>
      </c>
      <c r="F70" s="49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2"/>
      <c r="B71" s="4">
        <v>170804130103</v>
      </c>
      <c r="C71" s="3">
        <v>43.846153846153847</v>
      </c>
      <c r="D71" s="3"/>
      <c r="E71" s="3">
        <v>47.058823529411768</v>
      </c>
      <c r="F71" s="49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2"/>
      <c r="B72" s="4">
        <v>170804130104</v>
      </c>
      <c r="C72" s="3">
        <v>46.92307692307692</v>
      </c>
      <c r="D72" s="3"/>
      <c r="E72" s="3">
        <v>45.294117647058826</v>
      </c>
      <c r="F72" s="49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2"/>
      <c r="B73" s="4">
        <v>170804130105</v>
      </c>
      <c r="C73" s="3">
        <v>46.92307692307692</v>
      </c>
      <c r="D73" s="3"/>
      <c r="E73" s="3">
        <v>48.823529411764703</v>
      </c>
      <c r="F73" s="49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2"/>
      <c r="B74" s="4">
        <v>170804130106</v>
      </c>
      <c r="C74" s="3">
        <v>45.384615384615387</v>
      </c>
      <c r="D74" s="3"/>
      <c r="E74" s="3">
        <v>48.235294117647058</v>
      </c>
      <c r="F74" s="49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2"/>
      <c r="B75" s="4">
        <v>170804130107</v>
      </c>
      <c r="C75" s="3">
        <v>46.92307692307692</v>
      </c>
      <c r="D75" s="3"/>
      <c r="E75" s="3">
        <v>44.705882352941174</v>
      </c>
      <c r="F75" s="49"/>
      <c r="G75" s="5"/>
      <c r="H75" s="5"/>
      <c r="I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2"/>
      <c r="B76" s="4">
        <v>170804130108</v>
      </c>
      <c r="C76" s="2">
        <v>45.384615384615387</v>
      </c>
      <c r="D76" s="2"/>
      <c r="E76" s="2">
        <v>45.882352941176471</v>
      </c>
      <c r="F76" s="2"/>
      <c r="G76" s="5"/>
      <c r="H76" s="5"/>
      <c r="I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2"/>
      <c r="B77" s="4">
        <v>170804130109</v>
      </c>
      <c r="C77" s="2">
        <v>43.07692307692308</v>
      </c>
      <c r="D77" s="2"/>
      <c r="E77" s="2">
        <v>34.117647058823529</v>
      </c>
      <c r="F77" s="2"/>
      <c r="G77" s="5"/>
      <c r="H77" s="5"/>
      <c r="I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5"/>
      <c r="B78" s="4">
        <v>170804130110</v>
      </c>
      <c r="C78" s="5">
        <v>44.615384615384613</v>
      </c>
      <c r="D78" s="5"/>
      <c r="E78" s="5">
        <v>42.941176470588232</v>
      </c>
      <c r="F78" s="5"/>
      <c r="G78" s="5"/>
      <c r="H78" s="5"/>
      <c r="I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5"/>
      <c r="B79" s="4">
        <v>170804130112</v>
      </c>
      <c r="C79" s="5">
        <v>46.92307692307692</v>
      </c>
      <c r="D79" s="5"/>
      <c r="E79" s="5">
        <v>45.294117647058826</v>
      </c>
      <c r="F79" s="5"/>
      <c r="G79" s="5"/>
      <c r="H79" s="5"/>
      <c r="I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5"/>
      <c r="B80" s="4">
        <v>170804130113</v>
      </c>
      <c r="C80" s="5">
        <v>37.692307692307693</v>
      </c>
      <c r="D80" s="5"/>
      <c r="E80" s="5">
        <v>47.647058823529413</v>
      </c>
      <c r="F80" s="5"/>
      <c r="G80" s="5"/>
      <c r="H80" s="5"/>
      <c r="I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x14ac:dyDescent="0.25">
      <c r="A81" s="5"/>
      <c r="B81" s="4">
        <v>170804130117</v>
      </c>
      <c r="C81" s="5">
        <v>45.384615384615387</v>
      </c>
      <c r="D81" s="5"/>
      <c r="E81" s="5">
        <v>49.411764705882355</v>
      </c>
      <c r="F81" s="5"/>
      <c r="G81" s="5"/>
      <c r="H81" s="5"/>
      <c r="I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 s="5"/>
      <c r="B82" s="4">
        <v>170804130118</v>
      </c>
      <c r="C82" s="5">
        <v>43.07692307692308</v>
      </c>
      <c r="D82" s="5"/>
      <c r="E82" s="5">
        <v>44.117647058823529</v>
      </c>
      <c r="F82" s="5"/>
      <c r="G82" s="5"/>
      <c r="H82" s="5"/>
      <c r="I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5"/>
      <c r="B83" s="4">
        <v>170804130119</v>
      </c>
      <c r="C83" s="5">
        <v>46.153846153846153</v>
      </c>
      <c r="D83" s="5"/>
      <c r="E83" s="5">
        <v>48.235294117647058</v>
      </c>
      <c r="F83" s="5"/>
      <c r="G83" s="5"/>
      <c r="H83" s="5"/>
      <c r="I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5"/>
      <c r="B84" s="4">
        <v>170804130120</v>
      </c>
      <c r="C84" s="5">
        <v>46.153846153846153</v>
      </c>
      <c r="D84" s="5"/>
      <c r="E84" s="5">
        <v>43.529411764705884</v>
      </c>
      <c r="F84" s="5"/>
      <c r="G84" s="5"/>
      <c r="H84" s="5"/>
      <c r="I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5"/>
      <c r="B85" s="4">
        <v>170804130123</v>
      </c>
      <c r="C85" s="5">
        <v>34.615384615384613</v>
      </c>
      <c r="D85" s="5"/>
      <c r="E85" s="5">
        <v>41.176470588235297</v>
      </c>
      <c r="F85" s="5"/>
      <c r="G85" s="5"/>
      <c r="H85" s="5"/>
      <c r="I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5"/>
      <c r="B86" s="4">
        <v>170804130124</v>
      </c>
      <c r="C86" s="5">
        <v>40.769230769230766</v>
      </c>
      <c r="D86" s="5"/>
      <c r="E86" s="5">
        <v>44.117647058823529</v>
      </c>
      <c r="F86" s="5"/>
      <c r="G86" s="5"/>
      <c r="H86" s="5"/>
      <c r="I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5"/>
      <c r="B87" s="4">
        <v>170804130125</v>
      </c>
      <c r="C87" s="5">
        <v>43.846153846153847</v>
      </c>
      <c r="D87" s="5"/>
      <c r="E87" s="5">
        <v>47.647058823529413</v>
      </c>
      <c r="F87" s="5"/>
      <c r="G87" s="5"/>
      <c r="H87" s="5"/>
      <c r="I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x14ac:dyDescent="0.25">
      <c r="A88" s="5"/>
      <c r="B88" s="4">
        <v>170804130126</v>
      </c>
      <c r="C88" s="5">
        <v>46.92307692307692</v>
      </c>
      <c r="D88" s="5"/>
      <c r="E88" s="5">
        <v>49.411764705882355</v>
      </c>
      <c r="F88" s="5"/>
      <c r="G88" s="5"/>
      <c r="H88" s="5"/>
      <c r="I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 s="5"/>
      <c r="B89" s="4">
        <v>170804130127</v>
      </c>
      <c r="C89" s="5">
        <v>39.230769230769234</v>
      </c>
      <c r="D89" s="5"/>
      <c r="E89" s="5">
        <v>45.882352941176471</v>
      </c>
      <c r="F89" s="5"/>
      <c r="G89" s="5"/>
      <c r="H89" s="5"/>
      <c r="I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5"/>
      <c r="B90" s="4">
        <v>170804130128</v>
      </c>
      <c r="C90" s="5">
        <v>44.615384615384613</v>
      </c>
      <c r="D90" s="5"/>
      <c r="E90" s="5">
        <v>48.235294117647058</v>
      </c>
      <c r="F90" s="5"/>
      <c r="G90" s="5"/>
      <c r="H90" s="5"/>
      <c r="I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5"/>
      <c r="B91" s="4">
        <v>170804130131</v>
      </c>
      <c r="C91" s="5">
        <v>36.92307692307692</v>
      </c>
      <c r="D91" s="5"/>
      <c r="E91" s="5">
        <v>28.823529411764707</v>
      </c>
      <c r="F91" s="5"/>
      <c r="G91" s="5"/>
      <c r="H91" s="5"/>
      <c r="I91" s="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5"/>
      <c r="B92" s="4">
        <v>170804130132</v>
      </c>
      <c r="C92" s="5">
        <v>36.92307692307692</v>
      </c>
      <c r="D92" s="5"/>
      <c r="E92" s="5">
        <v>47.058823529411768</v>
      </c>
      <c r="F92" s="5"/>
      <c r="G92" s="5"/>
      <c r="H92" s="5"/>
      <c r="I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5"/>
      <c r="B93" s="4">
        <v>170804130133</v>
      </c>
      <c r="C93" s="5">
        <v>43.846153846153847</v>
      </c>
      <c r="D93" s="5"/>
      <c r="E93" s="5">
        <v>47.647058823529413</v>
      </c>
      <c r="F93" s="5"/>
      <c r="G93" s="5"/>
      <c r="H93" s="5"/>
      <c r="I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5"/>
      <c r="B94" s="4">
        <v>170804130134</v>
      </c>
      <c r="C94" s="5">
        <v>43.846153846153847</v>
      </c>
      <c r="D94" s="5"/>
      <c r="E94" s="5">
        <v>45.294117647058826</v>
      </c>
      <c r="F94" s="5"/>
      <c r="G94" s="5"/>
      <c r="H94" s="5"/>
      <c r="I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5"/>
      <c r="B95" s="4">
        <v>170804130136</v>
      </c>
      <c r="C95" s="5">
        <v>41.53846153846154</v>
      </c>
      <c r="D95" s="5"/>
      <c r="E95" s="5">
        <v>47.058823529411768</v>
      </c>
      <c r="F95" s="5"/>
      <c r="G95" s="5"/>
      <c r="H95" s="5"/>
      <c r="I95" s="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x14ac:dyDescent="0.25">
      <c r="A96" s="5"/>
      <c r="B96" s="4">
        <v>170804130137</v>
      </c>
      <c r="C96" s="5">
        <v>43.07692307692308</v>
      </c>
      <c r="D96" s="5"/>
      <c r="E96" s="5">
        <v>45.882352941176471</v>
      </c>
      <c r="F96" s="5"/>
      <c r="G96" s="5"/>
      <c r="H96" s="5"/>
      <c r="I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 s="5"/>
      <c r="B97" s="4">
        <v>170804130139</v>
      </c>
      <c r="C97" s="5">
        <v>41.53846153846154</v>
      </c>
      <c r="D97" s="5"/>
      <c r="E97" s="5">
        <v>41.764705882352942</v>
      </c>
      <c r="F97" s="5"/>
      <c r="G97" s="5"/>
      <c r="H97" s="5"/>
      <c r="I97" s="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5"/>
      <c r="B98" s="4">
        <v>170804130140</v>
      </c>
      <c r="C98" s="5">
        <v>44.615384615384613</v>
      </c>
      <c r="D98" s="5"/>
      <c r="E98" s="5">
        <v>49.411764705882355</v>
      </c>
      <c r="F98" s="5"/>
      <c r="G98" s="5"/>
      <c r="H98" s="5"/>
      <c r="I98" s="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5"/>
      <c r="B99" s="4">
        <v>170804130142</v>
      </c>
      <c r="C99" s="5">
        <v>42.307692307692307</v>
      </c>
      <c r="D99" s="5"/>
      <c r="E99" s="5">
        <v>48.823529411764703</v>
      </c>
      <c r="F99" s="5"/>
      <c r="G99" s="5"/>
      <c r="H99" s="5"/>
      <c r="I99" s="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5"/>
      <c r="B100" s="4">
        <v>170804130143</v>
      </c>
      <c r="C100" s="5">
        <v>46.153846153846153</v>
      </c>
      <c r="D100" s="5"/>
      <c r="E100" s="5">
        <v>47.647058823529413</v>
      </c>
      <c r="F100" s="5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5"/>
      <c r="B101" s="4">
        <v>170804130144</v>
      </c>
      <c r="C101" s="5">
        <v>42.307692307692307</v>
      </c>
      <c r="D101" s="5"/>
      <c r="E101" s="5">
        <v>47.058823529411768</v>
      </c>
      <c r="F101" s="5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5"/>
      <c r="B102" s="4">
        <v>170804130145</v>
      </c>
      <c r="C102" s="5">
        <v>46.153846153846153</v>
      </c>
      <c r="D102" s="5"/>
      <c r="E102" s="5">
        <v>47.647058823529413</v>
      </c>
      <c r="F102" s="5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2"/>
      <c r="B103" s="4">
        <v>170804130146</v>
      </c>
      <c r="C103" s="2">
        <v>42.307692307692307</v>
      </c>
      <c r="D103" s="2"/>
      <c r="E103" s="2">
        <v>47.058823529411768</v>
      </c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2"/>
      <c r="B104" s="4">
        <v>170804130147</v>
      </c>
      <c r="C104" s="2">
        <v>45.384615384615387</v>
      </c>
      <c r="D104" s="2"/>
      <c r="E104" s="2">
        <v>47.647058823529413</v>
      </c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2"/>
      <c r="B105" s="4">
        <v>170804130148</v>
      </c>
      <c r="C105" s="2">
        <v>35.384615384615387</v>
      </c>
      <c r="D105" s="2"/>
      <c r="E105" s="2">
        <v>44.705882352941174</v>
      </c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2"/>
      <c r="B106" s="4">
        <v>170804130149</v>
      </c>
      <c r="C106" s="2">
        <v>45.384615384615387</v>
      </c>
      <c r="D106" s="2"/>
      <c r="E106" s="2">
        <v>48.235294117647058</v>
      </c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2"/>
      <c r="B107" s="4">
        <v>170804130150</v>
      </c>
      <c r="C107" s="2">
        <v>40</v>
      </c>
      <c r="D107" s="2"/>
      <c r="E107" s="2">
        <v>33.529411764705884</v>
      </c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2"/>
      <c r="B108" s="4">
        <v>170804130151</v>
      </c>
      <c r="C108" s="2">
        <v>38.46153846153846</v>
      </c>
      <c r="D108" s="2"/>
      <c r="E108" s="2">
        <v>48.235294117647058</v>
      </c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2"/>
      <c r="B109" s="4">
        <v>170804130152</v>
      </c>
      <c r="C109" s="2">
        <v>46.153846153846153</v>
      </c>
      <c r="D109" s="2"/>
      <c r="E109" s="2">
        <v>49.411764705882355</v>
      </c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2"/>
      <c r="B110" s="4">
        <v>170804130154</v>
      </c>
      <c r="C110" s="2">
        <v>43.07692307692308</v>
      </c>
      <c r="D110" s="2"/>
      <c r="E110" s="2">
        <v>49.411764705882355</v>
      </c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2"/>
      <c r="B111" s="4">
        <v>170804130155</v>
      </c>
      <c r="C111" s="2">
        <v>44.615384615384613</v>
      </c>
      <c r="D111" s="2"/>
      <c r="E111" s="2">
        <v>48.235294117647058</v>
      </c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2"/>
      <c r="B112" s="4">
        <v>170804130157</v>
      </c>
      <c r="C112" s="2">
        <v>44.615384615384613</v>
      </c>
      <c r="D112" s="2"/>
      <c r="E112" s="2">
        <v>45.294117647058826</v>
      </c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2"/>
      <c r="B113" s="4">
        <v>170804130158</v>
      </c>
      <c r="C113" s="2">
        <v>40</v>
      </c>
      <c r="D113" s="2"/>
      <c r="E113" s="2">
        <v>21.764705882352942</v>
      </c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2"/>
      <c r="B114" s="4">
        <v>170804130159</v>
      </c>
      <c r="C114" s="2">
        <v>38.46153846153846</v>
      </c>
      <c r="D114" s="2"/>
      <c r="E114" s="2">
        <v>30.588235294117649</v>
      </c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2"/>
      <c r="B115" s="4">
        <v>170804130160</v>
      </c>
      <c r="C115" s="2">
        <v>44.615384615384613</v>
      </c>
      <c r="D115" s="2"/>
      <c r="E115" s="2">
        <v>49.411764705882355</v>
      </c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2"/>
      <c r="B116" s="4">
        <v>170804130161</v>
      </c>
      <c r="C116" s="2">
        <v>36.153846153846153</v>
      </c>
      <c r="D116" s="2"/>
      <c r="E116" s="2">
        <v>12.352941176470589</v>
      </c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2"/>
      <c r="B117" s="4">
        <v>170804130162</v>
      </c>
      <c r="C117" s="2">
        <v>45.384615384615387</v>
      </c>
      <c r="D117" s="2"/>
      <c r="E117" s="2">
        <v>48.823529411764703</v>
      </c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2"/>
      <c r="B118" s="4">
        <v>170804130163</v>
      </c>
      <c r="C118" s="2">
        <v>45.384615384615387</v>
      </c>
      <c r="D118" s="2"/>
      <c r="E118" s="2">
        <v>44.705882352941174</v>
      </c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2"/>
      <c r="B119" s="4">
        <v>170804130167</v>
      </c>
      <c r="C119" s="2">
        <v>46.92307692307692</v>
      </c>
      <c r="D119" s="2"/>
      <c r="E119" s="2">
        <v>50</v>
      </c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2"/>
      <c r="B120" s="4">
        <v>170804130168</v>
      </c>
      <c r="C120" s="2">
        <v>36.153846153846153</v>
      </c>
      <c r="D120" s="2"/>
      <c r="E120" s="2">
        <v>36.470588235294116</v>
      </c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2"/>
      <c r="B121" s="4">
        <v>170804130169</v>
      </c>
      <c r="C121" s="2">
        <v>43.846153846153847</v>
      </c>
      <c r="D121" s="2"/>
      <c r="E121" s="2">
        <v>17.058823529411764</v>
      </c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2"/>
      <c r="B122" s="4">
        <v>170804130171</v>
      </c>
      <c r="C122" s="2">
        <v>43.846153846153847</v>
      </c>
      <c r="D122" s="2"/>
      <c r="E122" s="2">
        <v>46.470588235294116</v>
      </c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2"/>
      <c r="B123" s="4">
        <v>170804130172</v>
      </c>
      <c r="C123" s="2">
        <v>45.384615384615387</v>
      </c>
      <c r="D123" s="2"/>
      <c r="E123" s="2">
        <v>48.235294117647058</v>
      </c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2"/>
      <c r="B124" s="4">
        <v>170804130173</v>
      </c>
      <c r="C124" s="2">
        <v>42.307692307692307</v>
      </c>
      <c r="D124" s="2"/>
      <c r="E124" s="2">
        <v>48.823529411764703</v>
      </c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2"/>
      <c r="B125" s="4">
        <v>170804130174</v>
      </c>
      <c r="C125" s="2">
        <v>44.615384615384613</v>
      </c>
      <c r="D125" s="2"/>
      <c r="E125" s="2">
        <v>47.058823529411768</v>
      </c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2"/>
      <c r="B126" s="4">
        <v>170804130176</v>
      </c>
      <c r="C126" s="2">
        <v>46.92307692307692</v>
      </c>
      <c r="D126" s="2"/>
      <c r="E126" s="2">
        <v>49.411764705882355</v>
      </c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2"/>
      <c r="B127" s="4">
        <v>170804130177</v>
      </c>
      <c r="C127" s="2">
        <v>47.692307692307693</v>
      </c>
      <c r="D127" s="2"/>
      <c r="E127" s="2">
        <v>49.411764705882355</v>
      </c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2"/>
      <c r="B128" s="4">
        <v>170804130178</v>
      </c>
      <c r="C128" s="2">
        <v>30</v>
      </c>
      <c r="D128" s="2"/>
      <c r="E128" s="2">
        <v>35.294117647058826</v>
      </c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2"/>
      <c r="B129" s="4">
        <v>170804130179</v>
      </c>
      <c r="C129" s="2">
        <v>28.46153846153846</v>
      </c>
      <c r="D129" s="2"/>
      <c r="E129" s="2">
        <v>13.529411764705882</v>
      </c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2"/>
      <c r="B130" s="4">
        <v>170804130180</v>
      </c>
      <c r="C130" s="2">
        <v>44.615384615384613</v>
      </c>
      <c r="D130" s="2"/>
      <c r="E130" s="2">
        <v>47.058823529411768</v>
      </c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2"/>
      <c r="B131" s="4">
        <v>170804130181</v>
      </c>
      <c r="C131" s="2">
        <v>43.846153846153847</v>
      </c>
      <c r="D131" s="2"/>
      <c r="E131" s="2">
        <v>48.823529411764703</v>
      </c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2"/>
      <c r="B132" s="4">
        <v>170804130185</v>
      </c>
      <c r="C132" s="2">
        <v>44.615384615384613</v>
      </c>
      <c r="D132" s="2"/>
      <c r="E132" s="2">
        <v>47.647058823529413</v>
      </c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2"/>
      <c r="B133" s="4">
        <v>170804130186</v>
      </c>
      <c r="C133" s="2">
        <v>42.307692307692307</v>
      </c>
      <c r="D133" s="2"/>
      <c r="E133" s="2">
        <v>48.235294117647058</v>
      </c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2"/>
      <c r="B134" s="4">
        <v>170804130187</v>
      </c>
      <c r="C134" s="2">
        <v>46.92307692307692</v>
      </c>
      <c r="D134" s="2"/>
      <c r="E134" s="2">
        <v>47.647058823529413</v>
      </c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2"/>
      <c r="B135" s="4">
        <v>170804130188</v>
      </c>
      <c r="C135" s="2">
        <v>42.307692307692307</v>
      </c>
      <c r="D135" s="2"/>
      <c r="E135" s="2">
        <v>47.058823529411768</v>
      </c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2"/>
      <c r="B136" s="4">
        <v>170804130189</v>
      </c>
      <c r="C136" s="2">
        <v>46.153846153846153</v>
      </c>
      <c r="D136" s="2"/>
      <c r="E136" s="2">
        <v>49.411764705882355</v>
      </c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2"/>
      <c r="B137" s="4">
        <v>170804130190</v>
      </c>
      <c r="C137" s="2">
        <v>45.384615384615387</v>
      </c>
      <c r="D137" s="2"/>
      <c r="E137" s="2">
        <v>49.411764705882355</v>
      </c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2"/>
      <c r="B138" s="4">
        <v>170804130191</v>
      </c>
      <c r="C138" s="2">
        <v>46.153846153846153</v>
      </c>
      <c r="D138" s="2"/>
      <c r="E138" s="2">
        <v>47.647058823529413</v>
      </c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2"/>
      <c r="B139" s="4">
        <v>170804130192</v>
      </c>
      <c r="C139" s="2">
        <v>32.307692307692307</v>
      </c>
      <c r="D139" s="2"/>
      <c r="E139" s="2">
        <v>35.294117647058826</v>
      </c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2"/>
      <c r="B140" s="4">
        <v>170804130195</v>
      </c>
      <c r="C140" s="2">
        <v>47.692307692307693</v>
      </c>
      <c r="D140" s="2"/>
      <c r="E140" s="2">
        <v>47.647058823529413</v>
      </c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2"/>
      <c r="B141" s="4">
        <v>170804130196</v>
      </c>
      <c r="C141" s="2">
        <v>40</v>
      </c>
      <c r="D141" s="2"/>
      <c r="E141" s="2">
        <v>47.058823529411768</v>
      </c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2"/>
      <c r="B142" s="4">
        <v>170804130197</v>
      </c>
      <c r="C142" s="2">
        <v>37.692307692307693</v>
      </c>
      <c r="D142" s="2"/>
      <c r="E142" s="2">
        <v>42.941176470588232</v>
      </c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2"/>
      <c r="B143" s="4">
        <v>170804130198</v>
      </c>
      <c r="C143" s="2">
        <v>33.846153846153847</v>
      </c>
      <c r="D143" s="2"/>
      <c r="E143" s="2">
        <v>44.705882352941174</v>
      </c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2"/>
      <c r="B144" s="4">
        <v>170804130199</v>
      </c>
      <c r="C144" s="2">
        <v>46.153846153846153</v>
      </c>
      <c r="D144" s="2"/>
      <c r="E144" s="2">
        <v>40</v>
      </c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2"/>
      <c r="B145" s="4">
        <v>170804130200</v>
      </c>
      <c r="C145" s="2">
        <v>43.846153846153847</v>
      </c>
      <c r="D145" s="2"/>
      <c r="E145" s="2">
        <v>48.823529411764703</v>
      </c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2"/>
      <c r="B146" s="4">
        <v>170804130202</v>
      </c>
      <c r="C146" s="2">
        <v>44.615384615384613</v>
      </c>
      <c r="D146" s="2"/>
      <c r="E146" s="2">
        <v>48.823529411764703</v>
      </c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2"/>
      <c r="B147" s="4">
        <v>170804130203</v>
      </c>
      <c r="C147" s="2">
        <v>46.153846153846153</v>
      </c>
      <c r="D147" s="2"/>
      <c r="E147" s="2">
        <v>47.647058823529413</v>
      </c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2"/>
      <c r="B148" s="4">
        <v>170804130204</v>
      </c>
      <c r="C148" s="2">
        <v>43.846153846153847</v>
      </c>
      <c r="D148" s="2"/>
      <c r="E148" s="2">
        <v>47.058823529411768</v>
      </c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2"/>
      <c r="B149" s="4">
        <v>170804130205</v>
      </c>
      <c r="C149" s="2">
        <v>44.615384615384613</v>
      </c>
      <c r="D149" s="2"/>
      <c r="E149" s="2">
        <v>47.058823529411768</v>
      </c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2"/>
      <c r="B150" s="4">
        <v>170804130206</v>
      </c>
      <c r="C150" s="2">
        <v>44.615384615384613</v>
      </c>
      <c r="D150" s="2"/>
      <c r="E150" s="2">
        <v>47.058823529411768</v>
      </c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2"/>
      <c r="B151" s="4">
        <v>170804130207</v>
      </c>
      <c r="C151" s="2">
        <v>44.615384615384613</v>
      </c>
      <c r="D151" s="2"/>
      <c r="E151" s="2">
        <v>48.235294117647058</v>
      </c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2"/>
      <c r="B152" s="4">
        <v>170804130208</v>
      </c>
      <c r="C152" s="2">
        <v>46.153846153846153</v>
      </c>
      <c r="D152" s="2"/>
      <c r="E152" s="2">
        <v>45.294117647058826</v>
      </c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2"/>
      <c r="B153" s="4">
        <v>170804130209</v>
      </c>
      <c r="C153" s="2">
        <v>46.92307692307692</v>
      </c>
      <c r="D153" s="2"/>
      <c r="E153" s="2">
        <v>49.411764705882355</v>
      </c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2"/>
      <c r="B154" s="4">
        <v>170804130211</v>
      </c>
      <c r="C154" s="2">
        <v>46.153846153846153</v>
      </c>
      <c r="D154" s="2"/>
      <c r="E154" s="2">
        <v>48.235294117647058</v>
      </c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2"/>
      <c r="B155" s="4">
        <v>170804130212</v>
      </c>
      <c r="C155" s="2">
        <v>43.07692307692308</v>
      </c>
      <c r="D155" s="2"/>
      <c r="E155" s="2">
        <v>47.058823529411768</v>
      </c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2"/>
      <c r="B156" s="4">
        <v>170804130213</v>
      </c>
      <c r="C156" s="2">
        <v>43.07692307692308</v>
      </c>
      <c r="D156" s="2"/>
      <c r="E156" s="2">
        <v>46.470588235294116</v>
      </c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2"/>
      <c r="B157" s="4">
        <v>170804130214</v>
      </c>
      <c r="C157" s="2">
        <v>44.615384615384613</v>
      </c>
      <c r="D157" s="2"/>
      <c r="E157" s="2">
        <v>47.058823529411768</v>
      </c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2"/>
      <c r="B158" s="4">
        <v>170804130216</v>
      </c>
      <c r="C158" s="2">
        <v>41.53846153846154</v>
      </c>
      <c r="D158" s="2"/>
      <c r="E158" s="2">
        <v>42.941176470588232</v>
      </c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2"/>
      <c r="B159" s="4">
        <v>170804130217</v>
      </c>
      <c r="C159" s="2">
        <v>46.153846153846153</v>
      </c>
      <c r="D159" s="2"/>
      <c r="E159" s="2">
        <v>47.058823529411768</v>
      </c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2"/>
      <c r="B160" s="4">
        <v>170804130218</v>
      </c>
      <c r="C160" s="2">
        <v>45.384615384615387</v>
      </c>
      <c r="D160" s="2"/>
      <c r="E160" s="2">
        <v>47.058823529411768</v>
      </c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2"/>
      <c r="B161" s="4">
        <v>170804130220</v>
      </c>
      <c r="C161" s="2">
        <v>46.153846153846153</v>
      </c>
      <c r="D161" s="2"/>
      <c r="E161" s="2">
        <v>48.235294117647058</v>
      </c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2"/>
      <c r="B162" s="4">
        <v>170804130221</v>
      </c>
      <c r="C162" s="2">
        <v>47.692307692307693</v>
      </c>
      <c r="D162" s="2"/>
      <c r="E162" s="2">
        <v>50</v>
      </c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2"/>
      <c r="B163" s="4">
        <v>170804130222</v>
      </c>
      <c r="C163" s="2">
        <v>46.92307692307692</v>
      </c>
      <c r="D163" s="2"/>
      <c r="E163" s="2">
        <v>49.411764705882355</v>
      </c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2"/>
      <c r="B164" s="4">
        <v>170804130223</v>
      </c>
      <c r="C164" s="2">
        <v>45.384615384615387</v>
      </c>
      <c r="D164" s="2"/>
      <c r="E164" s="2">
        <v>47.647058823529413</v>
      </c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2"/>
      <c r="B165" s="4">
        <v>170804130224</v>
      </c>
      <c r="C165" s="2">
        <v>43.846153846153847</v>
      </c>
      <c r="D165" s="2"/>
      <c r="E165" s="2">
        <v>47.058823529411768</v>
      </c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2"/>
      <c r="B166" s="4">
        <v>170804130226</v>
      </c>
      <c r="C166" s="2">
        <v>42.307692307692307</v>
      </c>
      <c r="D166" s="2"/>
      <c r="E166" s="2">
        <v>45.294117647058826</v>
      </c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2"/>
      <c r="B167" s="4">
        <v>170804130227</v>
      </c>
      <c r="C167" s="2">
        <v>43.846153846153847</v>
      </c>
      <c r="D167" s="2"/>
      <c r="E167" s="2">
        <v>47.058823529411768</v>
      </c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2"/>
      <c r="B168" s="4">
        <v>170804130229</v>
      </c>
      <c r="C168" s="2">
        <v>46.92307692307692</v>
      </c>
      <c r="D168" s="2"/>
      <c r="E168" s="2">
        <v>47.647058823529413</v>
      </c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2"/>
      <c r="B169" s="4">
        <v>170804130231</v>
      </c>
      <c r="C169" s="2">
        <v>45.384615384615387</v>
      </c>
      <c r="D169" s="2"/>
      <c r="E169" s="2">
        <v>48.823529411764703</v>
      </c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2"/>
      <c r="B170" s="4">
        <v>170804130233</v>
      </c>
      <c r="C170" s="2">
        <v>47.692307692307693</v>
      </c>
      <c r="D170" s="2"/>
      <c r="E170" s="2">
        <v>48.235294117647058</v>
      </c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2"/>
      <c r="B171" s="4">
        <v>170804130234</v>
      </c>
      <c r="C171" s="2">
        <v>45.384615384615387</v>
      </c>
      <c r="D171" s="2"/>
      <c r="E171" s="2">
        <v>47.647058823529413</v>
      </c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2"/>
      <c r="B172" s="4">
        <v>170804130241</v>
      </c>
      <c r="C172" s="2">
        <v>36.92307692307692</v>
      </c>
      <c r="D172" s="2"/>
      <c r="E172" s="2">
        <v>26.470588235294116</v>
      </c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2"/>
      <c r="B173" s="4">
        <v>170804130242</v>
      </c>
      <c r="C173" s="2">
        <v>45.384615384615387</v>
      </c>
      <c r="D173" s="2"/>
      <c r="E173" s="2">
        <v>47.647058823529413</v>
      </c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2"/>
      <c r="B174" s="4">
        <v>170804130243</v>
      </c>
      <c r="C174" s="2">
        <v>43.846153846153847</v>
      </c>
      <c r="D174" s="2"/>
      <c r="E174" s="2">
        <v>47.647058823529413</v>
      </c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2"/>
      <c r="B175" s="4">
        <v>170804130244</v>
      </c>
      <c r="C175" s="2">
        <v>42.307692307692307</v>
      </c>
      <c r="D175" s="2"/>
      <c r="E175" s="2">
        <v>47.058823529411768</v>
      </c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2"/>
      <c r="B176" s="4">
        <v>170804130245</v>
      </c>
      <c r="C176" s="2">
        <v>44.615384615384613</v>
      </c>
      <c r="D176" s="2"/>
      <c r="E176" s="2">
        <v>48.823529411764703</v>
      </c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2"/>
      <c r="B177" s="4">
        <v>170804130246</v>
      </c>
      <c r="C177" s="2">
        <v>26.153846153846153</v>
      </c>
      <c r="D177" s="2"/>
      <c r="E177" s="2">
        <v>40.588235294117645</v>
      </c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2"/>
      <c r="B178" s="4">
        <v>170804130247</v>
      </c>
      <c r="C178" s="2">
        <v>40</v>
      </c>
      <c r="D178" s="2"/>
      <c r="E178" s="2">
        <v>45.294117647058826</v>
      </c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2"/>
      <c r="B179" s="4">
        <v>170804130248</v>
      </c>
      <c r="C179" s="2">
        <v>43.846153846153847</v>
      </c>
      <c r="D179" s="2"/>
      <c r="E179" s="2">
        <v>47.058823529411768</v>
      </c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2"/>
      <c r="B180" s="4">
        <v>170804130249</v>
      </c>
      <c r="C180" s="2">
        <v>44.615384615384613</v>
      </c>
      <c r="D180" s="2"/>
      <c r="E180" s="2">
        <v>45.882352941176471</v>
      </c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2"/>
      <c r="B181" s="4">
        <v>170804130250</v>
      </c>
      <c r="C181" s="2">
        <v>36.92307692307692</v>
      </c>
      <c r="D181" s="2"/>
      <c r="E181" s="2">
        <v>43.529411764705884</v>
      </c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x14ac:dyDescent="0.25">
      <c r="A182" s="2"/>
      <c r="B182" s="4">
        <v>170804130253</v>
      </c>
      <c r="C182" s="2">
        <v>40</v>
      </c>
      <c r="D182" s="2"/>
      <c r="E182" s="2">
        <v>43.529411764705884</v>
      </c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2"/>
      <c r="B183" s="4">
        <v>170804130254</v>
      </c>
      <c r="C183" s="2">
        <v>46.153846153846153</v>
      </c>
      <c r="D183" s="2"/>
      <c r="E183" s="2">
        <v>46.470588235294116</v>
      </c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2"/>
      <c r="B184" s="4">
        <v>170804130255</v>
      </c>
      <c r="C184" s="2">
        <v>43.07692307692308</v>
      </c>
      <c r="D184" s="2"/>
      <c r="E184" s="2">
        <v>49.411764705882355</v>
      </c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2"/>
      <c r="B185" s="4">
        <v>170804130256</v>
      </c>
      <c r="C185" s="2">
        <v>45.384615384615387</v>
      </c>
      <c r="D185" s="2"/>
      <c r="E185" s="2">
        <v>48.235294117647058</v>
      </c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2"/>
      <c r="B186" s="4">
        <v>170804130257</v>
      </c>
      <c r="C186" s="2">
        <v>32.307692307692307</v>
      </c>
      <c r="D186" s="2"/>
      <c r="E186" s="2">
        <v>38.823529411764703</v>
      </c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2"/>
      <c r="B187" s="4">
        <v>170804130258</v>
      </c>
      <c r="C187" s="2">
        <v>43.07692307692308</v>
      </c>
      <c r="D187" s="2"/>
      <c r="E187" s="2">
        <v>49.411764705882355</v>
      </c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2"/>
      <c r="B188" s="4">
        <v>170804130259</v>
      </c>
      <c r="C188" s="2">
        <v>30</v>
      </c>
      <c r="D188" s="2"/>
      <c r="E188" s="2">
        <v>44.117647058823529</v>
      </c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2"/>
      <c r="B189" s="4">
        <v>170804130260</v>
      </c>
      <c r="C189" s="2">
        <v>43.07692307692308</v>
      </c>
      <c r="D189" s="2"/>
      <c r="E189" s="2">
        <v>46.470588235294116</v>
      </c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2"/>
      <c r="B190" s="4">
        <v>170804130262</v>
      </c>
      <c r="C190" s="2">
        <v>36.153846153846153</v>
      </c>
      <c r="D190" s="2"/>
      <c r="E190" s="2">
        <v>44.705882352941174</v>
      </c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2"/>
      <c r="B191" s="4">
        <v>170804130263</v>
      </c>
      <c r="C191" s="2">
        <v>40</v>
      </c>
      <c r="D191" s="2"/>
      <c r="E191" s="2">
        <v>44.117647058823529</v>
      </c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2"/>
      <c r="B192" s="4">
        <v>170804130264</v>
      </c>
      <c r="C192" s="2">
        <v>43.07692307692308</v>
      </c>
      <c r="D192" s="2"/>
      <c r="E192" s="2">
        <v>46.470588235294116</v>
      </c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2"/>
      <c r="B193" s="4">
        <v>170804130265</v>
      </c>
      <c r="C193" s="2">
        <v>43.07692307692308</v>
      </c>
      <c r="D193" s="2"/>
      <c r="E193" s="2">
        <v>42.352941176470587</v>
      </c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2"/>
      <c r="B194" s="4">
        <v>170804130266</v>
      </c>
      <c r="C194" s="2">
        <v>41.53846153846154</v>
      </c>
      <c r="D194" s="2"/>
      <c r="E194" s="2">
        <v>47.647058823529413</v>
      </c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2"/>
      <c r="B195" s="4">
        <v>170804130267</v>
      </c>
      <c r="C195" s="2">
        <v>42.307692307692307</v>
      </c>
      <c r="D195" s="2"/>
      <c r="E195" s="2">
        <v>48.235294117647058</v>
      </c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2"/>
      <c r="B196" s="4">
        <v>170804130269</v>
      </c>
      <c r="C196" s="2">
        <v>43.846153846153847</v>
      </c>
      <c r="D196" s="2"/>
      <c r="E196" s="2">
        <v>47.058823529411768</v>
      </c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2"/>
      <c r="B197" s="4">
        <v>170804130270</v>
      </c>
      <c r="C197" s="2">
        <v>41.53846153846154</v>
      </c>
      <c r="D197" s="2"/>
      <c r="E197" s="2">
        <v>43.529411764705884</v>
      </c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2"/>
      <c r="B198" s="4">
        <v>170804130271</v>
      </c>
      <c r="C198" s="2">
        <v>45.384615384615387</v>
      </c>
      <c r="D198" s="2"/>
      <c r="E198" s="2">
        <v>48.823529411764703</v>
      </c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2"/>
      <c r="B199" s="4">
        <v>170804130272</v>
      </c>
      <c r="C199" s="2">
        <v>40.769230769230766</v>
      </c>
      <c r="D199" s="2"/>
      <c r="E199" s="2">
        <v>42.352941176470587</v>
      </c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2"/>
      <c r="B200" s="4">
        <v>170804130273</v>
      </c>
      <c r="C200" s="2">
        <v>44.615384615384613</v>
      </c>
      <c r="D200" s="2"/>
      <c r="E200" s="2">
        <v>50</v>
      </c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2"/>
      <c r="B201" s="4">
        <v>170804130274</v>
      </c>
      <c r="C201" s="2">
        <v>41.53846153846154</v>
      </c>
      <c r="D201" s="2"/>
      <c r="E201" s="2">
        <v>44.117647058823529</v>
      </c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2"/>
      <c r="B202" s="4">
        <v>170804130275</v>
      </c>
      <c r="C202" s="2">
        <v>36.153846153846153</v>
      </c>
      <c r="D202" s="2"/>
      <c r="E202" s="2">
        <v>38.235294117647058</v>
      </c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2"/>
      <c r="B203" s="4">
        <v>170804130276</v>
      </c>
      <c r="C203" s="2">
        <v>40.769230769230766</v>
      </c>
      <c r="D203" s="2"/>
      <c r="E203" s="2">
        <v>46.470588235294116</v>
      </c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2"/>
      <c r="B204" s="4">
        <v>170804130279</v>
      </c>
      <c r="C204" s="2">
        <v>37.692307692307693</v>
      </c>
      <c r="D204" s="2"/>
      <c r="E204" s="2">
        <v>45.294117647058826</v>
      </c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2"/>
      <c r="B205" s="4">
        <v>170804130280</v>
      </c>
      <c r="C205" s="2">
        <v>45.384615384615387</v>
      </c>
      <c r="D205" s="2"/>
      <c r="E205" s="2">
        <v>48.235294117647058</v>
      </c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2"/>
      <c r="B206" s="4">
        <v>170804130281</v>
      </c>
      <c r="C206" s="2">
        <v>47.692307692307693</v>
      </c>
      <c r="D206" s="2"/>
      <c r="E206" s="2">
        <v>45.882352941176471</v>
      </c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2"/>
      <c r="B207" s="4">
        <v>170804130283</v>
      </c>
      <c r="C207" s="2">
        <v>46.153846153846153</v>
      </c>
      <c r="D207" s="2"/>
      <c r="E207" s="2">
        <v>48.823529411764703</v>
      </c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2"/>
      <c r="B208" s="4">
        <v>170804130284</v>
      </c>
      <c r="C208" s="2">
        <v>46.92307692307692</v>
      </c>
      <c r="D208" s="2"/>
      <c r="E208" s="2">
        <v>49.411764705882355</v>
      </c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2"/>
      <c r="B209" s="4">
        <v>170804130285</v>
      </c>
      <c r="C209" s="2">
        <v>47.692307692307693</v>
      </c>
      <c r="D209" s="2"/>
      <c r="E209" s="2">
        <v>45.294117647058826</v>
      </c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2"/>
      <c r="B210" s="4">
        <v>170804130286</v>
      </c>
      <c r="C210" s="2">
        <v>47.692307692307693</v>
      </c>
      <c r="D210" s="2"/>
      <c r="E210" s="2">
        <v>47.647058823529413</v>
      </c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2"/>
      <c r="B211" s="4">
        <v>170804130287</v>
      </c>
      <c r="C211" s="2">
        <v>46.153846153846153</v>
      </c>
      <c r="D211" s="2"/>
      <c r="E211" s="2">
        <v>47.058823529411768</v>
      </c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2"/>
      <c r="B212" s="4">
        <v>170804130288</v>
      </c>
      <c r="C212" s="2">
        <v>41.53846153846154</v>
      </c>
      <c r="D212" s="2"/>
      <c r="E212" s="2">
        <v>45.882352941176471</v>
      </c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2"/>
      <c r="B213" s="4">
        <v>170804130289</v>
      </c>
      <c r="C213" s="2">
        <v>39.230769230769234</v>
      </c>
      <c r="D213" s="2"/>
      <c r="E213" s="2">
        <v>14.117647058823529</v>
      </c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2"/>
      <c r="B214" s="4">
        <v>170804130291</v>
      </c>
      <c r="C214" s="2">
        <v>45.384615384615387</v>
      </c>
      <c r="D214" s="2"/>
      <c r="E214" s="2">
        <v>49.411764705882355</v>
      </c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2"/>
      <c r="B215" s="4">
        <v>170804130292</v>
      </c>
      <c r="C215" s="2">
        <v>44.615384615384613</v>
      </c>
      <c r="D215" s="2"/>
      <c r="E215" s="2">
        <v>48.823529411764703</v>
      </c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2"/>
      <c r="B216" s="4">
        <v>170804130293</v>
      </c>
      <c r="C216" s="2">
        <v>44.615384615384613</v>
      </c>
      <c r="D216" s="2"/>
      <c r="E216" s="2">
        <v>47.058823529411768</v>
      </c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2"/>
      <c r="B217" s="4">
        <v>170804130294</v>
      </c>
      <c r="C217" s="2">
        <v>34.615384615384613</v>
      </c>
      <c r="D217" s="2"/>
      <c r="E217" s="2">
        <v>37.647058823529413</v>
      </c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2"/>
      <c r="B218" s="4">
        <v>170804130295</v>
      </c>
      <c r="C218" s="2">
        <v>43.07692307692308</v>
      </c>
      <c r="D218" s="2"/>
      <c r="E218" s="2">
        <v>48.235294117647058</v>
      </c>
      <c r="F218" s="2"/>
    </row>
    <row r="219" spans="1:25" x14ac:dyDescent="0.25">
      <c r="A219" s="2"/>
      <c r="B219" s="4">
        <v>170804130296</v>
      </c>
      <c r="C219" s="2">
        <v>41.53846153846154</v>
      </c>
      <c r="D219" s="2"/>
      <c r="E219" s="2">
        <v>45.882352941176471</v>
      </c>
      <c r="F219" s="2"/>
    </row>
    <row r="220" spans="1:25" x14ac:dyDescent="0.25">
      <c r="A220" s="2"/>
      <c r="B220" s="4">
        <v>170804130297</v>
      </c>
      <c r="C220" s="2">
        <v>43.07692307692308</v>
      </c>
      <c r="D220" s="2"/>
      <c r="E220" s="2">
        <v>48.823529411764703</v>
      </c>
      <c r="F220" s="2"/>
    </row>
    <row r="221" spans="1:25" x14ac:dyDescent="0.25">
      <c r="B221" s="4">
        <v>170804130298</v>
      </c>
      <c r="C221" s="5">
        <v>30.76923076923077</v>
      </c>
      <c r="D221" s="5"/>
      <c r="E221" s="5">
        <v>45.294117647058826</v>
      </c>
      <c r="F221" s="5"/>
    </row>
    <row r="222" spans="1:25" x14ac:dyDescent="0.25">
      <c r="B222" s="4">
        <v>170804130299</v>
      </c>
      <c r="C222" s="5">
        <v>37.692307692307693</v>
      </c>
      <c r="D222" s="5"/>
      <c r="E222" s="5">
        <v>45.294117647058826</v>
      </c>
      <c r="F222" s="5"/>
    </row>
    <row r="223" spans="1:25" x14ac:dyDescent="0.25">
      <c r="B223" s="4">
        <v>170804130300</v>
      </c>
      <c r="C223" s="5">
        <v>43.07692307692308</v>
      </c>
      <c r="D223" s="5"/>
      <c r="E223" s="5">
        <v>48.823529411764703</v>
      </c>
      <c r="F223" s="5"/>
    </row>
    <row r="224" spans="1:25" x14ac:dyDescent="0.25">
      <c r="B224" s="4">
        <v>170804130302</v>
      </c>
      <c r="C224" s="5">
        <v>44.615384615384613</v>
      </c>
      <c r="D224" s="5"/>
      <c r="E224" s="5">
        <v>31.176470588235293</v>
      </c>
      <c r="F224" s="5"/>
    </row>
    <row r="225" spans="2:6" x14ac:dyDescent="0.25">
      <c r="B225" s="4">
        <v>170804130303</v>
      </c>
      <c r="C225" s="5">
        <v>43.846153846153847</v>
      </c>
      <c r="D225" s="5"/>
      <c r="E225" s="5">
        <v>47.058823529411768</v>
      </c>
      <c r="F225" s="5"/>
    </row>
    <row r="226" spans="2:6" x14ac:dyDescent="0.25">
      <c r="B226" s="4">
        <v>170804130304</v>
      </c>
      <c r="C226" s="5">
        <v>44.615384615384613</v>
      </c>
      <c r="D226" s="5"/>
      <c r="E226" s="5">
        <v>40.588235294117645</v>
      </c>
      <c r="F226" s="5"/>
    </row>
    <row r="227" spans="2:6" x14ac:dyDescent="0.25">
      <c r="B227" s="4">
        <v>170804130306</v>
      </c>
      <c r="C227" s="5">
        <v>44.615384615384613</v>
      </c>
      <c r="D227" s="5"/>
      <c r="E227" s="5">
        <v>47.058823529411768</v>
      </c>
      <c r="F227" s="5"/>
    </row>
    <row r="228" spans="2:6" x14ac:dyDescent="0.25">
      <c r="B228" s="4">
        <v>170804130307</v>
      </c>
      <c r="C228" s="5">
        <v>46.153846153846153</v>
      </c>
      <c r="D228" s="5"/>
      <c r="E228" s="5">
        <v>48.823529411764703</v>
      </c>
      <c r="F228" s="5"/>
    </row>
    <row r="229" spans="2:6" x14ac:dyDescent="0.25">
      <c r="B229" s="4">
        <v>170804130308</v>
      </c>
      <c r="C229" s="5">
        <v>39.230769230769234</v>
      </c>
      <c r="D229" s="5"/>
      <c r="E229" s="5">
        <v>47.058823529411768</v>
      </c>
      <c r="F229" s="5"/>
    </row>
    <row r="230" spans="2:6" x14ac:dyDescent="0.25">
      <c r="B230" s="4">
        <v>170804130309</v>
      </c>
      <c r="C230" s="5">
        <v>43.846153846153847</v>
      </c>
      <c r="D230" s="5"/>
      <c r="E230" s="5">
        <v>40</v>
      </c>
      <c r="F230" s="5"/>
    </row>
    <row r="231" spans="2:6" x14ac:dyDescent="0.25">
      <c r="B231" s="4">
        <v>170804130310</v>
      </c>
      <c r="C231" s="5">
        <v>43.846153846153847</v>
      </c>
      <c r="D231" s="5"/>
      <c r="E231" s="5">
        <v>45.882352941176471</v>
      </c>
      <c r="F231" s="5"/>
    </row>
    <row r="232" spans="2:6" x14ac:dyDescent="0.25">
      <c r="B232" s="4">
        <v>170804130311</v>
      </c>
      <c r="C232" s="5">
        <v>43.846153846153847</v>
      </c>
      <c r="D232" s="5"/>
      <c r="E232" s="5">
        <v>48.823529411764703</v>
      </c>
      <c r="F232" s="5"/>
    </row>
    <row r="233" spans="2:6" x14ac:dyDescent="0.25">
      <c r="B233" s="4">
        <v>170804130312</v>
      </c>
      <c r="C233" s="5">
        <v>45.384615384615387</v>
      </c>
      <c r="D233" s="5"/>
      <c r="E233" s="5">
        <v>46.470588235294116</v>
      </c>
      <c r="F233" s="5"/>
    </row>
    <row r="234" spans="2:6" x14ac:dyDescent="0.25">
      <c r="B234" s="4">
        <v>170804130314</v>
      </c>
      <c r="C234" s="5">
        <v>43.846153846153847</v>
      </c>
      <c r="D234" s="5"/>
      <c r="E234" s="5">
        <v>45.882352941176471</v>
      </c>
      <c r="F234" s="5"/>
    </row>
    <row r="235" spans="2:6" x14ac:dyDescent="0.25">
      <c r="B235" s="4">
        <v>170804130315</v>
      </c>
      <c r="C235" s="5">
        <v>43.846153846153847</v>
      </c>
      <c r="D235" s="5"/>
      <c r="E235" s="5">
        <v>48.235294117647058</v>
      </c>
      <c r="F235" s="5"/>
    </row>
    <row r="236" spans="2:6" x14ac:dyDescent="0.25">
      <c r="B236" s="4">
        <v>170804130317</v>
      </c>
      <c r="C236" s="5">
        <v>47.692307692307693</v>
      </c>
      <c r="D236" s="5"/>
      <c r="E236" s="5">
        <v>48.823529411764703</v>
      </c>
      <c r="F236" s="5"/>
    </row>
    <row r="237" spans="2:6" x14ac:dyDescent="0.25">
      <c r="B237" s="4">
        <v>170804130318</v>
      </c>
      <c r="C237" s="5">
        <v>33.846153846153847</v>
      </c>
      <c r="D237" s="5"/>
      <c r="E237" s="5">
        <v>25.294117647058822</v>
      </c>
      <c r="F237" s="5"/>
    </row>
    <row r="238" spans="2:6" x14ac:dyDescent="0.25">
      <c r="B238" s="4">
        <v>170804130319</v>
      </c>
      <c r="C238" s="5">
        <v>39.230769230769234</v>
      </c>
      <c r="D238" s="5"/>
      <c r="E238" s="5">
        <v>34.117647058823529</v>
      </c>
      <c r="F238" s="5"/>
    </row>
    <row r="239" spans="2:6" x14ac:dyDescent="0.25">
      <c r="B239" s="4">
        <v>170804130320</v>
      </c>
      <c r="C239" s="5">
        <v>45.384615384615387</v>
      </c>
      <c r="D239" s="5"/>
      <c r="E239" s="5">
        <v>14.117647058823529</v>
      </c>
      <c r="F239" s="5"/>
    </row>
    <row r="240" spans="2:6" x14ac:dyDescent="0.25">
      <c r="B240" s="4">
        <v>170804130322</v>
      </c>
      <c r="C240" s="5">
        <v>43.07692307692308</v>
      </c>
      <c r="D240" s="5"/>
      <c r="E240" s="5">
        <v>34.705882352941174</v>
      </c>
      <c r="F240" s="5"/>
    </row>
    <row r="241" spans="2:6" x14ac:dyDescent="0.25">
      <c r="B241" s="4">
        <v>170804130323</v>
      </c>
      <c r="C241" s="5">
        <v>37.692307692307693</v>
      </c>
      <c r="D241" s="5"/>
      <c r="E241" s="5">
        <v>45.882352941176471</v>
      </c>
      <c r="F241" s="5"/>
    </row>
    <row r="242" spans="2:6" x14ac:dyDescent="0.25">
      <c r="B242" s="4">
        <v>170804130324</v>
      </c>
      <c r="C242" s="5">
        <v>45.384615384615387</v>
      </c>
      <c r="D242" s="5"/>
      <c r="E242" s="5">
        <v>48.823529411764703</v>
      </c>
      <c r="F242" s="5"/>
    </row>
    <row r="243" spans="2:6" x14ac:dyDescent="0.25">
      <c r="B243" s="4">
        <v>170804130325</v>
      </c>
      <c r="C243" s="5">
        <v>43.846153846153847</v>
      </c>
      <c r="D243" s="5"/>
      <c r="E243" s="5">
        <v>38.823529411764703</v>
      </c>
      <c r="F243" s="5"/>
    </row>
    <row r="244" spans="2:6" x14ac:dyDescent="0.25">
      <c r="B244" s="4">
        <v>170804130326</v>
      </c>
      <c r="C244" s="5">
        <v>43.07692307692308</v>
      </c>
      <c r="D244" s="5"/>
      <c r="E244" s="5">
        <v>42.941176470588232</v>
      </c>
      <c r="F244" s="5"/>
    </row>
    <row r="245" spans="2:6" x14ac:dyDescent="0.25">
      <c r="B245" s="4">
        <v>170804130327</v>
      </c>
      <c r="C245" s="5">
        <v>44.615384615384613</v>
      </c>
      <c r="D245" s="5"/>
      <c r="E245" s="5">
        <v>38.235294117647058</v>
      </c>
      <c r="F245" s="5"/>
    </row>
    <row r="246" spans="2:6" x14ac:dyDescent="0.25">
      <c r="B246" s="4">
        <v>170804130328</v>
      </c>
      <c r="C246" s="5">
        <v>40.769230769230766</v>
      </c>
      <c r="D246" s="5"/>
      <c r="E246" s="5">
        <v>20</v>
      </c>
      <c r="F246" s="5"/>
    </row>
    <row r="247" spans="2:6" x14ac:dyDescent="0.25">
      <c r="B247" s="4">
        <v>170804130329</v>
      </c>
      <c r="C247" s="5">
        <v>42.307692307692307</v>
      </c>
      <c r="D247" s="5"/>
      <c r="E247" s="5">
        <v>48.235294117647058</v>
      </c>
      <c r="F247" s="5"/>
    </row>
    <row r="248" spans="2:6" x14ac:dyDescent="0.25">
      <c r="B248" s="4">
        <v>170804130330</v>
      </c>
      <c r="C248" s="5">
        <v>42.307692307692307</v>
      </c>
      <c r="D248" s="5"/>
      <c r="E248" s="5">
        <v>49.411764705882355</v>
      </c>
      <c r="F248" s="5"/>
    </row>
    <row r="249" spans="2:6" x14ac:dyDescent="0.25">
      <c r="B249" s="4">
        <v>170804130331</v>
      </c>
      <c r="C249" s="5">
        <v>45.384615384615387</v>
      </c>
      <c r="D249" s="5"/>
      <c r="E249" s="5">
        <v>50</v>
      </c>
      <c r="F249" s="5"/>
    </row>
    <row r="250" spans="2:6" x14ac:dyDescent="0.25">
      <c r="B250" s="4">
        <v>170804130332</v>
      </c>
      <c r="C250" s="5">
        <v>30.76923076923077</v>
      </c>
      <c r="D250" s="5"/>
      <c r="E250" s="5">
        <v>40.588235294117645</v>
      </c>
      <c r="F250" s="5"/>
    </row>
    <row r="251" spans="2:6" x14ac:dyDescent="0.25">
      <c r="B251" s="4">
        <v>170804130333</v>
      </c>
      <c r="C251" s="5">
        <v>42.307692307692307</v>
      </c>
      <c r="D251" s="5"/>
      <c r="E251" s="5">
        <v>47.647058823529413</v>
      </c>
      <c r="F251" s="5"/>
    </row>
    <row r="252" spans="2:6" x14ac:dyDescent="0.25">
      <c r="B252" s="4">
        <v>170804130334</v>
      </c>
      <c r="C252" s="5">
        <v>43.07692307692308</v>
      </c>
      <c r="D252" s="5"/>
      <c r="E252" s="5">
        <v>49.411764705882355</v>
      </c>
      <c r="F252" s="5"/>
    </row>
    <row r="253" spans="2:6" x14ac:dyDescent="0.25">
      <c r="B253" s="4">
        <v>170804130336</v>
      </c>
      <c r="C253" s="5">
        <v>45.384615384615387</v>
      </c>
      <c r="D253" s="5"/>
      <c r="E253" s="5">
        <v>49.411764705882355</v>
      </c>
      <c r="F253" s="5"/>
    </row>
    <row r="254" spans="2:6" x14ac:dyDescent="0.25">
      <c r="B254" s="4">
        <v>170804130337</v>
      </c>
      <c r="C254" s="5">
        <v>36.92307692307692</v>
      </c>
      <c r="D254" s="5"/>
      <c r="E254" s="5">
        <v>40.588235294117645</v>
      </c>
      <c r="F254" s="5"/>
    </row>
    <row r="255" spans="2:6" x14ac:dyDescent="0.25">
      <c r="B255" s="4">
        <v>170804130338</v>
      </c>
      <c r="C255" s="5">
        <v>45.384615384615387</v>
      </c>
      <c r="D255" s="5"/>
      <c r="E255" s="5">
        <v>45.882352941176471</v>
      </c>
      <c r="F255" s="5"/>
    </row>
    <row r="256" spans="2:6" x14ac:dyDescent="0.25">
      <c r="B256" s="4">
        <v>170804130339</v>
      </c>
      <c r="C256" s="5">
        <v>43.07692307692308</v>
      </c>
      <c r="D256" s="5"/>
      <c r="E256" s="5">
        <v>45.294117647058826</v>
      </c>
      <c r="F256" s="5"/>
    </row>
    <row r="257" spans="2:6" x14ac:dyDescent="0.25">
      <c r="B257" s="4">
        <v>170804130341</v>
      </c>
      <c r="C257" s="5">
        <v>40.769230769230766</v>
      </c>
      <c r="D257" s="5"/>
      <c r="E257" s="5">
        <v>44.705882352941174</v>
      </c>
      <c r="F257" s="5"/>
    </row>
    <row r="258" spans="2:6" x14ac:dyDescent="0.25">
      <c r="B258" s="4">
        <v>170804130342</v>
      </c>
      <c r="C258" s="5">
        <v>42.307692307692307</v>
      </c>
      <c r="D258" s="5"/>
      <c r="E258" s="5">
        <v>35.882352941176471</v>
      </c>
      <c r="F258" s="5"/>
    </row>
    <row r="259" spans="2:6" x14ac:dyDescent="0.25">
      <c r="B259" s="4">
        <v>170804130343</v>
      </c>
      <c r="C259" s="5">
        <v>43.07692307692308</v>
      </c>
      <c r="D259" s="5"/>
      <c r="E259" s="5">
        <v>47.058823529411768</v>
      </c>
      <c r="F259" s="5"/>
    </row>
    <row r="260" spans="2:6" x14ac:dyDescent="0.25">
      <c r="B260" s="4">
        <v>170804130344</v>
      </c>
      <c r="C260" s="5">
        <v>42.307692307692307</v>
      </c>
      <c r="D260" s="5"/>
      <c r="E260" s="5">
        <v>11.764705882352942</v>
      </c>
      <c r="F260" s="5"/>
    </row>
    <row r="261" spans="2:6" x14ac:dyDescent="0.25">
      <c r="B261" s="4">
        <v>170804130345</v>
      </c>
      <c r="C261" s="5">
        <v>47.692307692307693</v>
      </c>
      <c r="D261" s="5"/>
      <c r="E261" s="5">
        <v>44.117647058823529</v>
      </c>
      <c r="F261" s="5"/>
    </row>
    <row r="262" spans="2:6" x14ac:dyDescent="0.25">
      <c r="B262" s="4">
        <v>170804130346</v>
      </c>
      <c r="C262" s="5">
        <v>38.46153846153846</v>
      </c>
      <c r="D262" s="5"/>
      <c r="E262" s="5">
        <v>34.705882352941174</v>
      </c>
      <c r="F262" s="5"/>
    </row>
    <row r="263" spans="2:6" x14ac:dyDescent="0.25">
      <c r="B263" s="4">
        <v>170804130347</v>
      </c>
      <c r="C263" s="5">
        <v>42.307692307692307</v>
      </c>
      <c r="D263" s="5"/>
      <c r="E263" s="5">
        <v>46.470588235294116</v>
      </c>
      <c r="F263" s="5"/>
    </row>
    <row r="264" spans="2:6" x14ac:dyDescent="0.25">
      <c r="B264" s="4">
        <v>170804130348</v>
      </c>
      <c r="C264" s="5">
        <v>40.769230769230766</v>
      </c>
      <c r="D264" s="5"/>
      <c r="E264" s="5">
        <v>47.647058823529413</v>
      </c>
      <c r="F264" s="5"/>
    </row>
    <row r="265" spans="2:6" x14ac:dyDescent="0.25">
      <c r="B265" s="4">
        <v>170804130349</v>
      </c>
      <c r="C265" s="5">
        <v>46.92307692307692</v>
      </c>
      <c r="D265" s="5"/>
      <c r="E265" s="5">
        <v>50</v>
      </c>
      <c r="F265" s="5"/>
    </row>
    <row r="266" spans="2:6" x14ac:dyDescent="0.25">
      <c r="B266" s="4">
        <v>170804130350</v>
      </c>
      <c r="C266" s="5">
        <v>39.230769230769234</v>
      </c>
      <c r="D266" s="5"/>
      <c r="E266" s="5">
        <v>34.117647058823529</v>
      </c>
      <c r="F266" s="5"/>
    </row>
    <row r="267" spans="2:6" x14ac:dyDescent="0.25">
      <c r="B267" s="4">
        <v>170804130351</v>
      </c>
      <c r="C267" s="5">
        <v>45.384615384615387</v>
      </c>
      <c r="D267" s="5"/>
      <c r="E267" s="5">
        <v>47.058823529411768</v>
      </c>
      <c r="F267" s="5"/>
    </row>
    <row r="268" spans="2:6" x14ac:dyDescent="0.25">
      <c r="B268" s="4">
        <v>170804130353</v>
      </c>
      <c r="C268" s="5">
        <v>42.307692307692307</v>
      </c>
      <c r="D268" s="5"/>
      <c r="E268" s="5">
        <v>44.705882352941174</v>
      </c>
      <c r="F268" s="5"/>
    </row>
    <row r="269" spans="2:6" x14ac:dyDescent="0.25">
      <c r="B269" s="4">
        <v>170804130354</v>
      </c>
      <c r="C269" s="5">
        <v>42.307692307692307</v>
      </c>
      <c r="D269" s="5"/>
      <c r="E269" s="5">
        <v>44.705882352941174</v>
      </c>
      <c r="F269" s="5"/>
    </row>
    <row r="270" spans="2:6" x14ac:dyDescent="0.25">
      <c r="B270" s="4">
        <v>170804130356</v>
      </c>
      <c r="C270" s="5">
        <v>43.846153846153847</v>
      </c>
      <c r="D270" s="5"/>
      <c r="E270" s="5">
        <v>45.882352941176471</v>
      </c>
      <c r="F270" s="5"/>
    </row>
    <row r="271" spans="2:6" x14ac:dyDescent="0.25">
      <c r="B271" s="4">
        <v>170804130357</v>
      </c>
      <c r="C271" s="5">
        <v>41.53846153846154</v>
      </c>
      <c r="D271" s="5"/>
      <c r="E271" s="5">
        <v>43.529411764705884</v>
      </c>
      <c r="F271" s="5"/>
    </row>
    <row r="272" spans="2:6" x14ac:dyDescent="0.25">
      <c r="B272" s="4">
        <v>170804130358</v>
      </c>
      <c r="C272" s="5">
        <v>45.384615384615387</v>
      </c>
      <c r="D272" s="5"/>
      <c r="E272" s="5">
        <v>47.647058823529413</v>
      </c>
      <c r="F272" s="5"/>
    </row>
    <row r="273" spans="2:6" x14ac:dyDescent="0.25">
      <c r="B273" s="4">
        <v>170804130359</v>
      </c>
      <c r="C273" s="5">
        <v>43.07692307692308</v>
      </c>
      <c r="D273" s="5"/>
      <c r="E273" s="5">
        <v>48.823529411764703</v>
      </c>
      <c r="F273" s="5"/>
    </row>
    <row r="274" spans="2:6" x14ac:dyDescent="0.25">
      <c r="B274" s="4">
        <v>170804130360</v>
      </c>
      <c r="C274" s="5">
        <v>44.615384615384613</v>
      </c>
      <c r="D274" s="5"/>
      <c r="E274" s="5">
        <v>50</v>
      </c>
      <c r="F274" s="5"/>
    </row>
    <row r="275" spans="2:6" x14ac:dyDescent="0.25">
      <c r="B275" s="4">
        <v>170804130361</v>
      </c>
      <c r="C275" s="5">
        <v>39.230769230769234</v>
      </c>
      <c r="D275" s="5"/>
      <c r="E275" s="5">
        <v>32.941176470588232</v>
      </c>
      <c r="F275" s="5"/>
    </row>
    <row r="276" spans="2:6" x14ac:dyDescent="0.25">
      <c r="B276" s="4">
        <v>170804130362</v>
      </c>
      <c r="C276" s="5">
        <v>46.92307692307692</v>
      </c>
      <c r="D276" s="5"/>
      <c r="E276" s="5">
        <v>47.058823529411768</v>
      </c>
      <c r="F276" s="5"/>
    </row>
    <row r="277" spans="2:6" x14ac:dyDescent="0.25">
      <c r="B277" s="4">
        <v>170804130363</v>
      </c>
      <c r="C277" s="5">
        <v>40.769230769230766</v>
      </c>
      <c r="D277" s="5"/>
      <c r="E277" s="5">
        <v>47.058823529411768</v>
      </c>
      <c r="F277" s="5"/>
    </row>
    <row r="278" spans="2:6" x14ac:dyDescent="0.25">
      <c r="B278" s="4">
        <v>170804130365</v>
      </c>
      <c r="C278" s="5">
        <v>43.07692307692308</v>
      </c>
      <c r="D278" s="5"/>
      <c r="E278" s="5">
        <v>48.823529411764703</v>
      </c>
      <c r="F278" s="5"/>
    </row>
    <row r="279" spans="2:6" x14ac:dyDescent="0.25">
      <c r="B279" s="4"/>
      <c r="C279" s="5"/>
      <c r="D279" s="5"/>
      <c r="E279" s="5"/>
      <c r="F279" s="5"/>
    </row>
    <row r="280" spans="2:6" x14ac:dyDescent="0.25">
      <c r="B280" s="4"/>
      <c r="C280" s="5"/>
      <c r="D280" s="5"/>
      <c r="E280" s="5"/>
      <c r="F280" s="5"/>
    </row>
    <row r="281" spans="2:6" x14ac:dyDescent="0.25">
      <c r="B281" s="4"/>
      <c r="C281" s="5"/>
      <c r="D281" s="5"/>
      <c r="E281" s="5"/>
      <c r="F281" s="5"/>
    </row>
  </sheetData>
  <mergeCells count="15">
    <mergeCell ref="A1:E1"/>
    <mergeCell ref="G1:P1"/>
    <mergeCell ref="A2:E2"/>
    <mergeCell ref="A3:E3"/>
    <mergeCell ref="R3:Z7"/>
    <mergeCell ref="A4:E4"/>
    <mergeCell ref="A5:E5"/>
    <mergeCell ref="H17:I17"/>
    <mergeCell ref="H18:I18"/>
    <mergeCell ref="G10:J10"/>
    <mergeCell ref="G11:J11"/>
    <mergeCell ref="G12:J12"/>
    <mergeCell ref="G13:J13"/>
    <mergeCell ref="G14:J14"/>
    <mergeCell ref="G16:I16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21E8-8FC8-499A-8C93-C3E0DAFCCC28}">
  <dimension ref="A1:Y220"/>
  <sheetViews>
    <sheetView workbookViewId="0">
      <selection activeCell="K15" sqref="K15:X15"/>
    </sheetView>
  </sheetViews>
  <sheetFormatPr defaultColWidth="6.5703125" defaultRowHeight="15" x14ac:dyDescent="0.25"/>
  <cols>
    <col min="1" max="1" width="12.7109375" style="2" customWidth="1"/>
    <col min="2" max="3" width="15.140625" style="2" bestFit="1" customWidth="1"/>
    <col min="4" max="4" width="9.5703125" style="2" customWidth="1"/>
    <col min="5" max="5" width="12.85546875" style="2" bestFit="1" customWidth="1"/>
    <col min="6" max="6" width="10" style="2" customWidth="1"/>
    <col min="7" max="7" width="49.5703125" style="2" customWidth="1"/>
    <col min="8" max="8" width="8.85546875" style="2" customWidth="1"/>
    <col min="9" max="9" width="8.7109375" style="2" customWidth="1"/>
    <col min="10" max="10" width="9.85546875" style="1" customWidth="1"/>
    <col min="11" max="11" width="12.5703125" style="1" customWidth="1"/>
    <col min="12" max="12" width="7.7109375" style="1" customWidth="1"/>
    <col min="13" max="13" width="6.85546875" style="1" customWidth="1"/>
    <col min="14" max="249" width="8.85546875" style="1" customWidth="1"/>
    <col min="250" max="250" width="24.7109375" style="1" customWidth="1"/>
    <col min="251" max="251" width="6" style="1" bestFit="1" customWidth="1"/>
    <col min="252" max="255" width="5.85546875" style="1" bestFit="1" customWidth="1"/>
    <col min="256" max="16384" width="6.5703125" style="1"/>
  </cols>
  <sheetData>
    <row r="1" spans="1:25" ht="20.100000000000001" customHeight="1" x14ac:dyDescent="0.25">
      <c r="A1" s="192" t="s">
        <v>52</v>
      </c>
      <c r="B1" s="193"/>
      <c r="C1" s="193"/>
      <c r="D1" s="193"/>
      <c r="E1" s="193"/>
      <c r="F1" s="194"/>
      <c r="G1" s="169"/>
      <c r="H1" s="169"/>
      <c r="I1" s="169"/>
      <c r="J1" s="169"/>
      <c r="K1" s="169"/>
      <c r="L1" s="169"/>
      <c r="M1" s="169"/>
      <c r="X1" s="29"/>
      <c r="Y1" s="29"/>
    </row>
    <row r="2" spans="1:25" ht="20.100000000000001" customHeight="1" x14ac:dyDescent="0.25">
      <c r="A2" s="170" t="s">
        <v>51</v>
      </c>
      <c r="B2" s="170"/>
      <c r="C2" s="170"/>
      <c r="D2" s="170"/>
      <c r="E2" s="170"/>
      <c r="F2" s="170"/>
      <c r="G2" s="26" t="s">
        <v>50</v>
      </c>
      <c r="H2" s="17"/>
      <c r="I2" s="15"/>
      <c r="X2" s="29"/>
      <c r="Y2" s="29"/>
    </row>
    <row r="3" spans="1:25" ht="27" customHeight="1" x14ac:dyDescent="0.25">
      <c r="A3" s="192" t="s">
        <v>49</v>
      </c>
      <c r="B3" s="193"/>
      <c r="C3" s="193"/>
      <c r="D3" s="193"/>
      <c r="E3" s="193"/>
      <c r="F3" s="194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  <c r="X3" s="29"/>
      <c r="Y3" s="29"/>
    </row>
    <row r="4" spans="1:25" ht="32.450000000000003" customHeight="1" x14ac:dyDescent="0.25">
      <c r="A4" s="166" t="s">
        <v>42</v>
      </c>
      <c r="B4" s="167"/>
      <c r="C4" s="167"/>
      <c r="D4" s="167"/>
      <c r="E4" s="167"/>
      <c r="F4" s="168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  <c r="X4" s="29"/>
      <c r="Y4" s="29"/>
    </row>
    <row r="5" spans="1:25" ht="20.100000000000001" customHeight="1" x14ac:dyDescent="0.25">
      <c r="A5" s="166" t="s">
        <v>39</v>
      </c>
      <c r="B5" s="167"/>
      <c r="C5" s="167"/>
      <c r="D5" s="167"/>
      <c r="E5" s="167"/>
      <c r="F5" s="168"/>
      <c r="G5" s="26" t="s">
        <v>38</v>
      </c>
      <c r="H5" s="40">
        <f>D12</f>
        <v>54.761904761904766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  <c r="X5" s="29"/>
      <c r="Y5" s="29"/>
    </row>
    <row r="6" spans="1:25" ht="20.100000000000001" customHeight="1" x14ac:dyDescent="0.25">
      <c r="B6" s="25" t="s">
        <v>36</v>
      </c>
      <c r="C6" s="37" t="s">
        <v>35</v>
      </c>
      <c r="D6" s="37" t="s">
        <v>33</v>
      </c>
      <c r="E6" s="37" t="s">
        <v>34</v>
      </c>
      <c r="F6" s="37" t="s">
        <v>33</v>
      </c>
      <c r="G6" s="26" t="s">
        <v>32</v>
      </c>
      <c r="H6" s="36">
        <f>F12</f>
        <v>81.904761904761898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  <c r="X6" s="29"/>
      <c r="Y6" s="29"/>
    </row>
    <row r="7" spans="1:25" ht="42.75" customHeight="1" x14ac:dyDescent="0.25">
      <c r="B7" s="25" t="s">
        <v>30</v>
      </c>
      <c r="C7" s="23" t="s">
        <v>29</v>
      </c>
      <c r="D7" s="23"/>
      <c r="E7" s="23" t="s">
        <v>29</v>
      </c>
      <c r="F7" s="23"/>
      <c r="G7" s="27" t="s">
        <v>28</v>
      </c>
      <c r="H7" s="33">
        <f>AVERAGE(H5:H6)</f>
        <v>68.333333333333329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  <c r="X7" s="29"/>
      <c r="Y7" s="29"/>
    </row>
    <row r="8" spans="1:25" ht="24.95" customHeight="1" x14ac:dyDescent="0.25">
      <c r="B8" s="25" t="s">
        <v>26</v>
      </c>
      <c r="C8" s="23" t="s">
        <v>25</v>
      </c>
      <c r="D8" s="23"/>
      <c r="E8" s="23" t="s">
        <v>24</v>
      </c>
      <c r="F8" s="28"/>
      <c r="G8" s="27" t="s">
        <v>23</v>
      </c>
      <c r="H8" s="26" t="s">
        <v>22</v>
      </c>
      <c r="I8" s="15"/>
    </row>
    <row r="9" spans="1:25" ht="24.95" customHeight="1" x14ac:dyDescent="0.25">
      <c r="B9" s="25" t="s">
        <v>21</v>
      </c>
      <c r="C9" s="23" t="s">
        <v>20</v>
      </c>
      <c r="D9" s="23"/>
      <c r="E9" s="23" t="s">
        <v>20</v>
      </c>
      <c r="F9" s="23"/>
    </row>
    <row r="10" spans="1:25" ht="24.95" customHeight="1" x14ac:dyDescent="0.25">
      <c r="B10" s="25" t="s">
        <v>19</v>
      </c>
      <c r="C10" s="23">
        <f>25*2</f>
        <v>50</v>
      </c>
      <c r="D10" s="23">
        <f>(0.6*50)</f>
        <v>30</v>
      </c>
      <c r="E10" s="24">
        <v>50</v>
      </c>
      <c r="F10" s="23">
        <f>(0.6*50)</f>
        <v>30</v>
      </c>
      <c r="G10" s="176"/>
      <c r="H10" s="177"/>
      <c r="I10" s="177"/>
      <c r="J10" s="178"/>
      <c r="K10" s="22" t="s">
        <v>18</v>
      </c>
      <c r="L10" s="22" t="s">
        <v>17</v>
      </c>
      <c r="M10" s="21" t="s">
        <v>16</v>
      </c>
      <c r="N10" s="21" t="s">
        <v>15</v>
      </c>
      <c r="O10" s="21" t="s">
        <v>14</v>
      </c>
      <c r="P10" s="21" t="s">
        <v>13</v>
      </c>
      <c r="Q10" s="21" t="s">
        <v>12</v>
      </c>
      <c r="R10" s="21" t="s">
        <v>11</v>
      </c>
      <c r="S10" s="21" t="s">
        <v>10</v>
      </c>
      <c r="T10" s="21" t="s">
        <v>9</v>
      </c>
      <c r="U10" s="21" t="s">
        <v>8</v>
      </c>
      <c r="V10" s="21" t="s">
        <v>7</v>
      </c>
      <c r="W10" s="21" t="s">
        <v>6</v>
      </c>
      <c r="X10" s="21"/>
      <c r="Y10" s="21"/>
    </row>
    <row r="11" spans="1:25" ht="24.95" customHeight="1" x14ac:dyDescent="0.25">
      <c r="B11" s="4">
        <v>170804130001</v>
      </c>
      <c r="C11" s="20">
        <v>20</v>
      </c>
      <c r="D11" s="3">
        <f>COUNTIF(C11:C220,"&gt;="&amp;D10)</f>
        <v>115</v>
      </c>
      <c r="E11" s="3">
        <v>40</v>
      </c>
      <c r="F11" s="3">
        <f>COUNTIF(E11:E220,"&gt;="&amp;F10)</f>
        <v>172</v>
      </c>
      <c r="G11" s="182" t="s">
        <v>5</v>
      </c>
      <c r="H11" s="183"/>
      <c r="I11" s="183"/>
      <c r="J11" s="184"/>
      <c r="K11" s="17">
        <v>2</v>
      </c>
      <c r="L11" s="17">
        <v>3</v>
      </c>
      <c r="M11" s="17">
        <v>1</v>
      </c>
      <c r="N11" s="17">
        <v>3</v>
      </c>
      <c r="O11" s="17">
        <v>1</v>
      </c>
      <c r="P11" s="17">
        <v>3</v>
      </c>
      <c r="Q11" s="17">
        <v>2</v>
      </c>
      <c r="R11" s="17">
        <v>3</v>
      </c>
      <c r="S11" s="17">
        <v>2</v>
      </c>
      <c r="T11" s="17">
        <v>3</v>
      </c>
      <c r="U11" s="17">
        <v>3</v>
      </c>
      <c r="V11" s="17">
        <v>3</v>
      </c>
      <c r="W11" s="17">
        <v>2</v>
      </c>
      <c r="X11" s="15"/>
      <c r="Y11" s="15"/>
    </row>
    <row r="12" spans="1:25" ht="24.95" customHeight="1" x14ac:dyDescent="0.25">
      <c r="B12" s="4">
        <v>170804130004</v>
      </c>
      <c r="C12" s="3">
        <f>16.25*2</f>
        <v>32.5</v>
      </c>
      <c r="D12" s="19">
        <f>(115/210)*100</f>
        <v>54.761904761904766</v>
      </c>
      <c r="E12" s="3">
        <v>38.333333333333336</v>
      </c>
      <c r="F12" s="19">
        <f>(172/210)*100</f>
        <v>81.904761904761898</v>
      </c>
      <c r="G12" s="182" t="s">
        <v>4</v>
      </c>
      <c r="H12" s="183"/>
      <c r="I12" s="183"/>
      <c r="J12" s="184"/>
      <c r="K12" s="18">
        <v>3</v>
      </c>
      <c r="L12" s="18">
        <v>1</v>
      </c>
      <c r="M12" s="17">
        <v>2</v>
      </c>
      <c r="N12" s="17">
        <v>2</v>
      </c>
      <c r="O12" s="17">
        <v>1</v>
      </c>
      <c r="P12" s="17">
        <v>3</v>
      </c>
      <c r="Q12" s="17">
        <v>3</v>
      </c>
      <c r="R12" s="17">
        <v>3</v>
      </c>
      <c r="S12" s="17">
        <v>1</v>
      </c>
      <c r="T12" s="17">
        <v>3</v>
      </c>
      <c r="U12" s="17">
        <v>2</v>
      </c>
      <c r="V12" s="17">
        <v>3</v>
      </c>
      <c r="W12" s="17">
        <v>3</v>
      </c>
      <c r="X12" s="15"/>
      <c r="Y12" s="15"/>
    </row>
    <row r="13" spans="1:25" ht="24.95" customHeight="1" x14ac:dyDescent="0.25">
      <c r="B13" s="4">
        <v>170804130005</v>
      </c>
      <c r="C13" s="3">
        <v>25</v>
      </c>
      <c r="D13" s="3"/>
      <c r="E13" s="3">
        <v>38.333333333333336</v>
      </c>
      <c r="F13" s="3"/>
      <c r="G13" s="182" t="s">
        <v>3</v>
      </c>
      <c r="H13" s="183"/>
      <c r="I13" s="183"/>
      <c r="J13" s="184"/>
      <c r="K13" s="18">
        <v>1</v>
      </c>
      <c r="L13" s="18">
        <v>1</v>
      </c>
      <c r="M13" s="17">
        <v>2</v>
      </c>
      <c r="N13" s="17">
        <v>1</v>
      </c>
      <c r="O13" s="17">
        <v>2</v>
      </c>
      <c r="P13" s="17">
        <v>2</v>
      </c>
      <c r="Q13" s="17">
        <v>1</v>
      </c>
      <c r="R13" s="17">
        <v>3</v>
      </c>
      <c r="S13" s="17">
        <v>3</v>
      </c>
      <c r="T13" s="17">
        <v>2</v>
      </c>
      <c r="U13" s="17">
        <v>3</v>
      </c>
      <c r="V13" s="17">
        <v>2</v>
      </c>
      <c r="W13" s="17">
        <v>3</v>
      </c>
      <c r="X13" s="15"/>
      <c r="Y13" s="15"/>
    </row>
    <row r="14" spans="1:25" ht="24.95" customHeight="1" x14ac:dyDescent="0.25">
      <c r="B14" s="4">
        <v>170804130006</v>
      </c>
      <c r="C14" s="3">
        <v>22.5</v>
      </c>
      <c r="D14" s="3"/>
      <c r="E14" s="3">
        <v>31.666666666666668</v>
      </c>
      <c r="F14" s="3"/>
      <c r="G14" s="215" t="s">
        <v>2</v>
      </c>
      <c r="H14" s="185"/>
      <c r="I14" s="185"/>
      <c r="J14" s="186"/>
      <c r="K14" s="16">
        <f t="shared" ref="K14:W14" si="0">AVERAGE(K11:K13)</f>
        <v>2</v>
      </c>
      <c r="L14" s="16">
        <f t="shared" si="0"/>
        <v>1.6666666666666667</v>
      </c>
      <c r="M14" s="16">
        <f t="shared" si="0"/>
        <v>1.6666666666666667</v>
      </c>
      <c r="N14" s="16">
        <f t="shared" si="0"/>
        <v>2</v>
      </c>
      <c r="O14" s="16">
        <f t="shared" si="0"/>
        <v>1.3333333333333333</v>
      </c>
      <c r="P14" s="16">
        <f t="shared" si="0"/>
        <v>2.6666666666666665</v>
      </c>
      <c r="Q14" s="16">
        <f t="shared" si="0"/>
        <v>2</v>
      </c>
      <c r="R14" s="16">
        <f t="shared" si="0"/>
        <v>3</v>
      </c>
      <c r="S14" s="16">
        <f t="shared" si="0"/>
        <v>2</v>
      </c>
      <c r="T14" s="16">
        <f t="shared" si="0"/>
        <v>2.6666666666666665</v>
      </c>
      <c r="U14" s="16">
        <f t="shared" si="0"/>
        <v>2.6666666666666665</v>
      </c>
      <c r="V14" s="16">
        <f t="shared" si="0"/>
        <v>2.6666666666666665</v>
      </c>
      <c r="W14" s="16">
        <f t="shared" si="0"/>
        <v>2.6666666666666665</v>
      </c>
      <c r="X14" s="15"/>
      <c r="Y14" s="15"/>
    </row>
    <row r="15" spans="1:25" ht="24.95" customHeight="1" x14ac:dyDescent="0.25">
      <c r="B15" s="4">
        <v>170804130009</v>
      </c>
      <c r="C15" s="3">
        <v>37.5</v>
      </c>
      <c r="D15" s="3"/>
      <c r="E15" s="3">
        <v>43.333333333333336</v>
      </c>
      <c r="F15" s="3"/>
      <c r="G15" s="216" t="s">
        <v>1</v>
      </c>
      <c r="H15" s="217"/>
      <c r="I15" s="217"/>
      <c r="J15" s="218"/>
      <c r="K15" s="14">
        <f t="shared" ref="K15:W15" si="1">(68.33*K14)/100</f>
        <v>1.3666</v>
      </c>
      <c r="L15" s="14">
        <f t="shared" si="1"/>
        <v>1.1388333333333334</v>
      </c>
      <c r="M15" s="14">
        <f t="shared" si="1"/>
        <v>1.1388333333333334</v>
      </c>
      <c r="N15" s="14">
        <f t="shared" si="1"/>
        <v>1.3666</v>
      </c>
      <c r="O15" s="14">
        <f t="shared" si="1"/>
        <v>0.91106666666666658</v>
      </c>
      <c r="P15" s="14">
        <f t="shared" si="1"/>
        <v>1.8221333333333332</v>
      </c>
      <c r="Q15" s="14">
        <f t="shared" si="1"/>
        <v>1.3666</v>
      </c>
      <c r="R15" s="14">
        <f t="shared" si="1"/>
        <v>2.0499000000000001</v>
      </c>
      <c r="S15" s="14">
        <f t="shared" si="1"/>
        <v>1.3666</v>
      </c>
      <c r="T15" s="14">
        <f t="shared" si="1"/>
        <v>1.8221333333333332</v>
      </c>
      <c r="U15" s="14">
        <f t="shared" si="1"/>
        <v>1.8221333333333332</v>
      </c>
      <c r="V15" s="14">
        <f t="shared" si="1"/>
        <v>1.8221333333333332</v>
      </c>
      <c r="W15" s="14">
        <f t="shared" si="1"/>
        <v>1.8221333333333332</v>
      </c>
      <c r="X15" s="13"/>
      <c r="Y15" s="13"/>
    </row>
    <row r="16" spans="1:25" ht="24.95" customHeight="1" x14ac:dyDescent="0.25">
      <c r="B16" s="4">
        <v>170804130010</v>
      </c>
      <c r="C16" s="3">
        <v>35</v>
      </c>
      <c r="D16" s="3"/>
      <c r="E16" s="3">
        <v>36.666666666666664</v>
      </c>
      <c r="F16" s="8"/>
      <c r="G16" s="12"/>
      <c r="H16" s="12"/>
      <c r="I16" s="12"/>
      <c r="J16" s="12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2:25" ht="15" customHeight="1" x14ac:dyDescent="0.25">
      <c r="B17" s="4">
        <v>170804130012</v>
      </c>
      <c r="C17" s="3">
        <v>32.5</v>
      </c>
      <c r="D17" s="3"/>
      <c r="E17" s="3">
        <v>36.666666666666664</v>
      </c>
      <c r="F17" s="8"/>
      <c r="G17" s="12"/>
      <c r="H17" s="12"/>
      <c r="I17" s="12"/>
      <c r="J17" s="12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2:25" ht="24.95" customHeight="1" x14ac:dyDescent="0.25">
      <c r="B18" s="4">
        <v>170804130017</v>
      </c>
      <c r="C18" s="3">
        <v>20</v>
      </c>
      <c r="D18" s="3"/>
      <c r="E18" s="3">
        <v>31.666666666666668</v>
      </c>
      <c r="F18" s="3"/>
      <c r="G18" s="10"/>
      <c r="H18" s="9"/>
      <c r="I18" s="9"/>
      <c r="J18" s="9"/>
    </row>
    <row r="19" spans="2:25" ht="24.95" customHeight="1" x14ac:dyDescent="0.25">
      <c r="B19" s="4">
        <v>170804130021</v>
      </c>
      <c r="C19" s="3">
        <v>20</v>
      </c>
      <c r="D19" s="3"/>
      <c r="E19" s="3">
        <v>35</v>
      </c>
      <c r="F19" s="3"/>
    </row>
    <row r="20" spans="2:25" ht="24.95" customHeight="1" x14ac:dyDescent="0.25">
      <c r="B20" s="4">
        <v>170804130027</v>
      </c>
      <c r="C20" s="3">
        <v>22.5</v>
      </c>
      <c r="D20" s="3"/>
      <c r="E20" s="3">
        <v>31.666666666666668</v>
      </c>
      <c r="F20" s="8"/>
      <c r="G20" s="7"/>
      <c r="H20" s="7"/>
      <c r="I20" s="7"/>
    </row>
    <row r="21" spans="2:25" ht="24.95" customHeight="1" x14ac:dyDescent="0.25">
      <c r="B21" s="4">
        <v>170804130028</v>
      </c>
      <c r="C21" s="3">
        <v>22.5</v>
      </c>
      <c r="D21" s="3"/>
      <c r="E21" s="3">
        <v>38.333333333333336</v>
      </c>
      <c r="F21" s="8"/>
      <c r="G21" s="7"/>
      <c r="H21" s="7"/>
      <c r="I21" s="7"/>
      <c r="K21" s="7"/>
    </row>
    <row r="22" spans="2:25" ht="24.95" customHeight="1" x14ac:dyDescent="0.25">
      <c r="B22" s="4">
        <v>170804130031</v>
      </c>
      <c r="C22" s="3">
        <v>32.5</v>
      </c>
      <c r="D22" s="3"/>
      <c r="E22" s="3">
        <v>40</v>
      </c>
      <c r="F22" s="8"/>
      <c r="G22" s="7"/>
      <c r="H22" s="7"/>
      <c r="I22" s="7"/>
    </row>
    <row r="23" spans="2:25" ht="24.95" customHeight="1" x14ac:dyDescent="0.25">
      <c r="B23" s="4">
        <v>170804130032</v>
      </c>
      <c r="C23" s="3">
        <v>37.5</v>
      </c>
      <c r="D23" s="3"/>
      <c r="E23" s="3">
        <v>36.666666666666664</v>
      </c>
      <c r="F23" s="3"/>
    </row>
    <row r="24" spans="2:25" ht="24.95" customHeight="1" x14ac:dyDescent="0.25">
      <c r="B24" s="4">
        <v>170804130036</v>
      </c>
      <c r="C24" s="3">
        <v>30</v>
      </c>
      <c r="D24" s="3"/>
      <c r="E24" s="3">
        <v>41.666666666666664</v>
      </c>
      <c r="F24" s="3"/>
    </row>
    <row r="25" spans="2:25" ht="24.95" customHeight="1" x14ac:dyDescent="0.25">
      <c r="B25" s="4">
        <v>170804130045</v>
      </c>
      <c r="C25" s="3">
        <v>20</v>
      </c>
      <c r="D25" s="3"/>
      <c r="E25" s="3">
        <v>31.666666666666668</v>
      </c>
      <c r="F25" s="3"/>
    </row>
    <row r="26" spans="2:25" ht="24.95" customHeight="1" x14ac:dyDescent="0.25">
      <c r="B26" s="4">
        <v>170804130047</v>
      </c>
      <c r="C26" s="3">
        <v>35</v>
      </c>
      <c r="D26" s="3"/>
      <c r="E26" s="3">
        <v>40</v>
      </c>
      <c r="F26" s="3"/>
    </row>
    <row r="27" spans="2:25" ht="24.95" customHeight="1" x14ac:dyDescent="0.25">
      <c r="B27" s="4">
        <v>170804130048</v>
      </c>
      <c r="C27" s="3">
        <v>37.5</v>
      </c>
      <c r="D27" s="3"/>
      <c r="E27" s="3">
        <v>36.666666666666664</v>
      </c>
      <c r="F27" s="3"/>
    </row>
    <row r="28" spans="2:25" ht="24.95" customHeight="1" x14ac:dyDescent="0.25">
      <c r="B28" s="4">
        <v>170804130049</v>
      </c>
      <c r="C28" s="3">
        <v>22.5</v>
      </c>
      <c r="D28" s="3"/>
      <c r="E28" s="3">
        <v>31.666666666666668</v>
      </c>
      <c r="F28" s="3"/>
    </row>
    <row r="29" spans="2:25" ht="24.95" customHeight="1" x14ac:dyDescent="0.25">
      <c r="B29" s="4">
        <v>170804130050</v>
      </c>
      <c r="C29" s="3">
        <v>25</v>
      </c>
      <c r="D29" s="3"/>
      <c r="E29" s="3">
        <v>25</v>
      </c>
      <c r="F29" s="3"/>
    </row>
    <row r="30" spans="2:25" ht="24.95" customHeight="1" x14ac:dyDescent="0.25">
      <c r="B30" s="4">
        <v>170804130051</v>
      </c>
      <c r="C30" s="3">
        <v>27.5</v>
      </c>
      <c r="D30" s="3"/>
      <c r="E30" s="3">
        <v>36.666666666666664</v>
      </c>
      <c r="F30" s="3"/>
    </row>
    <row r="31" spans="2:25" ht="24.95" customHeight="1" x14ac:dyDescent="0.25">
      <c r="B31" s="4">
        <v>170804130052</v>
      </c>
      <c r="C31" s="3">
        <v>37.5</v>
      </c>
      <c r="D31" s="3"/>
      <c r="E31" s="3">
        <v>48.333333333333336</v>
      </c>
      <c r="F31" s="3"/>
    </row>
    <row r="32" spans="2:25" ht="24.95" customHeight="1" x14ac:dyDescent="0.25">
      <c r="B32" s="4">
        <v>170804130053</v>
      </c>
      <c r="C32" s="3">
        <v>20</v>
      </c>
      <c r="D32" s="3"/>
      <c r="E32" s="3">
        <v>20</v>
      </c>
      <c r="F32" s="3"/>
    </row>
    <row r="33" spans="2:6" ht="24.95" customHeight="1" x14ac:dyDescent="0.25">
      <c r="B33" s="4">
        <v>170804130054</v>
      </c>
      <c r="C33" s="3">
        <v>32.5</v>
      </c>
      <c r="D33" s="3"/>
      <c r="E33" s="3">
        <v>33.333333333333336</v>
      </c>
      <c r="F33" s="3"/>
    </row>
    <row r="34" spans="2:6" ht="24.95" customHeight="1" x14ac:dyDescent="0.25">
      <c r="B34" s="4">
        <v>170804130056</v>
      </c>
      <c r="C34" s="3">
        <v>22.5</v>
      </c>
      <c r="D34" s="3"/>
      <c r="E34" s="3">
        <v>26.666666666666668</v>
      </c>
      <c r="F34" s="3"/>
    </row>
    <row r="35" spans="2:6" ht="24.95" customHeight="1" x14ac:dyDescent="0.25">
      <c r="B35" s="4">
        <v>170804130057</v>
      </c>
      <c r="C35" s="3">
        <v>22.5</v>
      </c>
      <c r="D35" s="3"/>
      <c r="E35" s="3">
        <v>30</v>
      </c>
      <c r="F35" s="3"/>
    </row>
    <row r="36" spans="2:6" ht="24.95" customHeight="1" x14ac:dyDescent="0.25">
      <c r="B36" s="4">
        <v>170804130058</v>
      </c>
      <c r="C36" s="3">
        <v>27.5</v>
      </c>
      <c r="D36" s="3"/>
      <c r="E36" s="3">
        <v>35</v>
      </c>
      <c r="F36" s="3"/>
    </row>
    <row r="37" spans="2:6" ht="24.95" customHeight="1" x14ac:dyDescent="0.25">
      <c r="B37" s="4">
        <v>170804130059</v>
      </c>
      <c r="C37" s="3">
        <v>20</v>
      </c>
      <c r="D37" s="3"/>
      <c r="E37" s="3">
        <v>23.333333333333332</v>
      </c>
      <c r="F37" s="3"/>
    </row>
    <row r="38" spans="2:6" ht="24.95" customHeight="1" x14ac:dyDescent="0.25">
      <c r="B38" s="4">
        <v>170804130060</v>
      </c>
      <c r="C38" s="3">
        <v>27.5</v>
      </c>
      <c r="D38" s="3"/>
      <c r="E38" s="3">
        <v>43.333333333333336</v>
      </c>
      <c r="F38" s="3"/>
    </row>
    <row r="39" spans="2:6" ht="24.95" customHeight="1" x14ac:dyDescent="0.25">
      <c r="B39" s="4">
        <v>170804130061</v>
      </c>
      <c r="C39" s="3">
        <v>27.5</v>
      </c>
      <c r="D39" s="3"/>
      <c r="E39" s="3">
        <v>35</v>
      </c>
      <c r="F39" s="3"/>
    </row>
    <row r="40" spans="2:6" ht="24.95" customHeight="1" x14ac:dyDescent="0.25">
      <c r="B40" s="4">
        <v>170804130062</v>
      </c>
      <c r="C40" s="3">
        <v>25</v>
      </c>
      <c r="D40" s="3"/>
      <c r="E40" s="3">
        <v>36.666666666666664</v>
      </c>
      <c r="F40" s="3"/>
    </row>
    <row r="41" spans="2:6" ht="24.95" customHeight="1" x14ac:dyDescent="0.25">
      <c r="B41" s="4">
        <v>170804130063</v>
      </c>
      <c r="C41" s="3">
        <v>27.5</v>
      </c>
      <c r="D41" s="3"/>
      <c r="E41" s="3">
        <v>45</v>
      </c>
      <c r="F41" s="3"/>
    </row>
    <row r="42" spans="2:6" ht="24.95" customHeight="1" x14ac:dyDescent="0.25">
      <c r="B42" s="4">
        <v>170804130065</v>
      </c>
      <c r="C42" s="3">
        <v>17.5</v>
      </c>
      <c r="D42" s="3"/>
      <c r="E42" s="3">
        <v>38.333333333333336</v>
      </c>
      <c r="F42" s="3"/>
    </row>
    <row r="43" spans="2:6" ht="24.95" customHeight="1" x14ac:dyDescent="0.25">
      <c r="B43" s="4">
        <v>170804130066</v>
      </c>
      <c r="C43" s="3">
        <v>25</v>
      </c>
      <c r="D43" s="3"/>
      <c r="E43" s="3">
        <v>38.333333333333336</v>
      </c>
      <c r="F43" s="3"/>
    </row>
    <row r="44" spans="2:6" ht="24.95" customHeight="1" x14ac:dyDescent="0.25">
      <c r="B44" s="4">
        <v>170804130067</v>
      </c>
      <c r="C44" s="3">
        <v>27.5</v>
      </c>
      <c r="D44" s="3"/>
      <c r="E44" s="3">
        <v>41.666666666666664</v>
      </c>
      <c r="F44" s="3"/>
    </row>
    <row r="45" spans="2:6" ht="24.95" customHeight="1" x14ac:dyDescent="0.25">
      <c r="B45" s="4">
        <v>170804130069</v>
      </c>
      <c r="C45" s="3">
        <v>32.5</v>
      </c>
      <c r="D45" s="3"/>
      <c r="E45" s="3">
        <v>41.666666666666664</v>
      </c>
      <c r="F45" s="3"/>
    </row>
    <row r="46" spans="2:6" ht="24.95" customHeight="1" x14ac:dyDescent="0.25">
      <c r="B46" s="4">
        <v>170804130071</v>
      </c>
      <c r="C46" s="3">
        <v>27.5</v>
      </c>
      <c r="D46" s="3"/>
      <c r="E46" s="3">
        <v>23.333333333333332</v>
      </c>
      <c r="F46" s="3"/>
    </row>
    <row r="47" spans="2:6" ht="24.95" customHeight="1" x14ac:dyDescent="0.25">
      <c r="B47" s="4">
        <v>170804130075</v>
      </c>
      <c r="C47" s="3">
        <v>22.5</v>
      </c>
      <c r="D47" s="3"/>
      <c r="E47" s="3">
        <v>38.333333333333336</v>
      </c>
      <c r="F47" s="3"/>
    </row>
    <row r="48" spans="2:6" ht="24.95" customHeight="1" x14ac:dyDescent="0.25">
      <c r="B48" s="4">
        <v>170804130076</v>
      </c>
      <c r="C48" s="3">
        <v>22.5</v>
      </c>
      <c r="D48" s="3"/>
      <c r="E48" s="3">
        <v>41.666666666666664</v>
      </c>
      <c r="F48" s="3"/>
    </row>
    <row r="49" spans="2:6" ht="24.95" customHeight="1" x14ac:dyDescent="0.25">
      <c r="B49" s="4">
        <v>170804130077</v>
      </c>
      <c r="C49" s="3">
        <v>30</v>
      </c>
      <c r="D49" s="3"/>
      <c r="E49" s="3">
        <v>36.666666666666664</v>
      </c>
      <c r="F49" s="3"/>
    </row>
    <row r="50" spans="2:6" ht="24.95" customHeight="1" x14ac:dyDescent="0.25">
      <c r="B50" s="4">
        <v>170804130078</v>
      </c>
      <c r="C50" s="3">
        <v>32.5</v>
      </c>
      <c r="D50" s="3"/>
      <c r="E50" s="3">
        <v>36.666666666666664</v>
      </c>
      <c r="F50" s="3"/>
    </row>
    <row r="51" spans="2:6" ht="24.95" customHeight="1" x14ac:dyDescent="0.25">
      <c r="B51" s="4">
        <v>170804130079</v>
      </c>
      <c r="C51" s="3">
        <v>37.5</v>
      </c>
      <c r="D51" s="3"/>
      <c r="E51" s="3">
        <v>40</v>
      </c>
      <c r="F51" s="3"/>
    </row>
    <row r="52" spans="2:6" ht="24.95" customHeight="1" x14ac:dyDescent="0.25">
      <c r="B52" s="4">
        <v>170804130080</v>
      </c>
      <c r="C52" s="3">
        <v>20</v>
      </c>
      <c r="D52" s="3"/>
      <c r="E52" s="3">
        <v>31.666666666666668</v>
      </c>
      <c r="F52" s="3"/>
    </row>
    <row r="53" spans="2:6" ht="24.95" customHeight="1" x14ac:dyDescent="0.25">
      <c r="B53" s="4">
        <v>170804130081</v>
      </c>
      <c r="C53" s="3">
        <v>27.5</v>
      </c>
      <c r="D53" s="3"/>
      <c r="E53" s="3">
        <v>31.666666666666668</v>
      </c>
      <c r="F53" s="3"/>
    </row>
    <row r="54" spans="2:6" ht="24.95" customHeight="1" x14ac:dyDescent="0.25">
      <c r="B54" s="4">
        <v>170804130082</v>
      </c>
      <c r="C54" s="3">
        <v>25</v>
      </c>
      <c r="D54" s="3"/>
      <c r="E54" s="3">
        <v>28.333333333333332</v>
      </c>
      <c r="F54" s="3"/>
    </row>
    <row r="55" spans="2:6" ht="24.95" customHeight="1" x14ac:dyDescent="0.25">
      <c r="B55" s="4">
        <v>170804130083</v>
      </c>
      <c r="C55" s="3">
        <v>25</v>
      </c>
      <c r="D55" s="3"/>
      <c r="E55" s="3">
        <v>36.666666666666664</v>
      </c>
      <c r="F55" s="3"/>
    </row>
    <row r="56" spans="2:6" ht="24.95" customHeight="1" x14ac:dyDescent="0.25">
      <c r="B56" s="4">
        <v>170804130084</v>
      </c>
      <c r="C56" s="3">
        <v>22.5</v>
      </c>
      <c r="D56" s="3"/>
      <c r="E56" s="3">
        <v>38.333333333333336</v>
      </c>
      <c r="F56" s="3"/>
    </row>
    <row r="57" spans="2:6" ht="24.95" customHeight="1" x14ac:dyDescent="0.25">
      <c r="B57" s="4">
        <v>170804130085</v>
      </c>
      <c r="C57" s="3">
        <v>17.5</v>
      </c>
      <c r="D57" s="3"/>
      <c r="E57" s="3">
        <v>33.333333333333336</v>
      </c>
      <c r="F57" s="3"/>
    </row>
    <row r="58" spans="2:6" ht="24.95" customHeight="1" x14ac:dyDescent="0.25">
      <c r="B58" s="4">
        <v>170804130089</v>
      </c>
      <c r="C58" s="3">
        <v>20</v>
      </c>
      <c r="D58" s="3"/>
      <c r="E58" s="3">
        <v>28.333333333333332</v>
      </c>
      <c r="F58" s="3"/>
    </row>
    <row r="59" spans="2:6" ht="24.95" customHeight="1" x14ac:dyDescent="0.25">
      <c r="B59" s="4">
        <v>170804130090</v>
      </c>
      <c r="C59" s="3">
        <v>27.5</v>
      </c>
      <c r="D59" s="3"/>
      <c r="E59" s="3">
        <v>35</v>
      </c>
      <c r="F59" s="3"/>
    </row>
    <row r="60" spans="2:6" ht="24.95" customHeight="1" x14ac:dyDescent="0.25">
      <c r="B60" s="4">
        <v>170804130091</v>
      </c>
      <c r="C60" s="3">
        <v>42.5</v>
      </c>
      <c r="D60" s="3"/>
      <c r="E60" s="3">
        <v>33.333333333333336</v>
      </c>
      <c r="F60" s="3"/>
    </row>
    <row r="61" spans="2:6" ht="24.95" customHeight="1" x14ac:dyDescent="0.25">
      <c r="B61" s="4">
        <v>170804130092</v>
      </c>
      <c r="C61" s="3">
        <v>40</v>
      </c>
      <c r="D61" s="3"/>
      <c r="E61" s="3">
        <v>40</v>
      </c>
      <c r="F61" s="3"/>
    </row>
    <row r="62" spans="2:6" ht="24.95" customHeight="1" x14ac:dyDescent="0.25">
      <c r="B62" s="4">
        <v>170804130093</v>
      </c>
      <c r="C62" s="3">
        <v>20</v>
      </c>
      <c r="D62" s="3"/>
      <c r="E62" s="3">
        <v>23.333333333333332</v>
      </c>
      <c r="F62" s="3"/>
    </row>
    <row r="63" spans="2:6" ht="24.95" customHeight="1" x14ac:dyDescent="0.25">
      <c r="B63" s="4">
        <v>170804130094</v>
      </c>
      <c r="C63" s="3">
        <v>30</v>
      </c>
      <c r="D63" s="3"/>
      <c r="E63" s="3">
        <v>26.666666666666668</v>
      </c>
      <c r="F63" s="3"/>
    </row>
    <row r="64" spans="2:6" ht="24.95" customHeight="1" x14ac:dyDescent="0.25">
      <c r="B64" s="4">
        <v>170804130096</v>
      </c>
      <c r="C64" s="3">
        <v>30</v>
      </c>
      <c r="D64" s="3"/>
      <c r="E64" s="3">
        <v>31.666666666666668</v>
      </c>
      <c r="F64" s="3"/>
    </row>
    <row r="65" spans="1:12" ht="24.95" customHeight="1" x14ac:dyDescent="0.25">
      <c r="B65" s="4">
        <v>170804130097</v>
      </c>
      <c r="C65" s="3">
        <v>32.5</v>
      </c>
      <c r="D65" s="3"/>
      <c r="E65" s="3">
        <v>40</v>
      </c>
      <c r="F65" s="3"/>
    </row>
    <row r="66" spans="1:12" ht="24.95" customHeight="1" x14ac:dyDescent="0.25">
      <c r="B66" s="4">
        <v>170804130101</v>
      </c>
      <c r="C66" s="3">
        <v>25</v>
      </c>
      <c r="D66" s="3"/>
      <c r="E66" s="3">
        <v>31.666666666666668</v>
      </c>
      <c r="F66" s="3"/>
    </row>
    <row r="67" spans="1:12" ht="24.95" customHeight="1" x14ac:dyDescent="0.25">
      <c r="B67" s="4">
        <v>170804130102</v>
      </c>
      <c r="C67" s="3">
        <v>32.5</v>
      </c>
      <c r="D67" s="3"/>
      <c r="E67" s="3">
        <v>31.666666666666668</v>
      </c>
      <c r="F67" s="3"/>
    </row>
    <row r="68" spans="1:12" ht="24.95" customHeight="1" x14ac:dyDescent="0.25">
      <c r="B68" s="4">
        <v>170804130103</v>
      </c>
      <c r="C68" s="3">
        <v>30</v>
      </c>
      <c r="D68" s="3"/>
      <c r="E68" s="3">
        <v>33.333333333333336</v>
      </c>
      <c r="F68" s="3"/>
    </row>
    <row r="69" spans="1:12" ht="24.95" customHeight="1" x14ac:dyDescent="0.25">
      <c r="B69" s="4">
        <v>170804130104</v>
      </c>
      <c r="C69" s="3">
        <v>32.5</v>
      </c>
      <c r="D69" s="3"/>
      <c r="E69" s="3">
        <v>40</v>
      </c>
      <c r="F69" s="3"/>
    </row>
    <row r="70" spans="1:12" ht="24.95" customHeight="1" x14ac:dyDescent="0.25">
      <c r="B70" s="4">
        <v>170804130105</v>
      </c>
      <c r="C70" s="3">
        <v>40</v>
      </c>
      <c r="D70" s="3"/>
      <c r="E70" s="3">
        <v>38.333333333333336</v>
      </c>
      <c r="F70" s="3"/>
    </row>
    <row r="71" spans="1:12" ht="24.95" customHeight="1" x14ac:dyDescent="0.25">
      <c r="B71" s="4">
        <v>170804130106</v>
      </c>
      <c r="C71" s="3">
        <v>42.5</v>
      </c>
      <c r="D71" s="3"/>
      <c r="E71" s="3">
        <v>41.666666666666664</v>
      </c>
      <c r="F71" s="3"/>
    </row>
    <row r="72" spans="1:12" ht="24.95" customHeight="1" x14ac:dyDescent="0.25">
      <c r="B72" s="4">
        <v>170804130107</v>
      </c>
      <c r="C72" s="3">
        <v>35</v>
      </c>
      <c r="D72" s="3"/>
      <c r="E72" s="3">
        <v>45</v>
      </c>
      <c r="F72" s="3"/>
    </row>
    <row r="73" spans="1:12" ht="24.95" customHeight="1" x14ac:dyDescent="0.25">
      <c r="B73" s="4">
        <v>170804130108</v>
      </c>
      <c r="C73" s="3">
        <v>35</v>
      </c>
      <c r="D73" s="3"/>
      <c r="E73" s="3">
        <v>31.666666666666668</v>
      </c>
      <c r="F73" s="3"/>
    </row>
    <row r="74" spans="1:12" ht="24.95" customHeight="1" x14ac:dyDescent="0.25">
      <c r="B74" s="4">
        <v>170804130109</v>
      </c>
      <c r="C74" s="3">
        <v>37.5</v>
      </c>
      <c r="D74" s="3"/>
      <c r="E74" s="3">
        <v>33.333333333333336</v>
      </c>
      <c r="F74" s="3"/>
    </row>
    <row r="75" spans="1:12" ht="24.95" customHeight="1" x14ac:dyDescent="0.25">
      <c r="B75" s="4">
        <v>170804130110</v>
      </c>
      <c r="C75" s="3">
        <v>32.5</v>
      </c>
      <c r="D75" s="3"/>
      <c r="E75" s="3">
        <v>31.666666666666668</v>
      </c>
      <c r="F75" s="3"/>
    </row>
    <row r="76" spans="1:12" x14ac:dyDescent="0.25">
      <c r="B76" s="4">
        <v>170804130112</v>
      </c>
      <c r="C76" s="2">
        <v>27.5</v>
      </c>
      <c r="D76" s="3"/>
      <c r="E76" s="2">
        <v>38.333333333333336</v>
      </c>
      <c r="F76" s="3"/>
    </row>
    <row r="77" spans="1:12" x14ac:dyDescent="0.25">
      <c r="B77" s="4">
        <v>170804130113</v>
      </c>
      <c r="C77" s="2">
        <v>30</v>
      </c>
      <c r="D77" s="3"/>
      <c r="E77" s="2">
        <v>35</v>
      </c>
      <c r="F77" s="3"/>
    </row>
    <row r="78" spans="1:12" x14ac:dyDescent="0.25">
      <c r="A78" s="5"/>
      <c r="B78" s="4" t="s">
        <v>0</v>
      </c>
      <c r="C78" s="5">
        <v>37.5</v>
      </c>
      <c r="D78" s="3"/>
      <c r="E78" s="5">
        <v>36.666666666666664</v>
      </c>
      <c r="F78" s="3"/>
      <c r="G78" s="5"/>
      <c r="H78" s="5"/>
      <c r="I78" s="5"/>
      <c r="J78"/>
      <c r="K78"/>
      <c r="L78"/>
    </row>
    <row r="79" spans="1:12" x14ac:dyDescent="0.25">
      <c r="A79" s="5"/>
      <c r="B79" s="4">
        <v>170804130118</v>
      </c>
      <c r="C79" s="5">
        <v>30</v>
      </c>
      <c r="D79" s="3"/>
      <c r="E79" s="5">
        <v>36.666666666666664</v>
      </c>
      <c r="F79" s="3"/>
      <c r="G79" s="5"/>
      <c r="H79" s="5"/>
      <c r="I79" s="5"/>
      <c r="J79"/>
      <c r="K79"/>
      <c r="L79"/>
    </row>
    <row r="80" spans="1:12" x14ac:dyDescent="0.25">
      <c r="A80" s="5"/>
      <c r="B80" s="4">
        <v>170804130119</v>
      </c>
      <c r="C80" s="5">
        <v>32.5</v>
      </c>
      <c r="D80" s="3"/>
      <c r="E80" s="5">
        <v>28.333333333333332</v>
      </c>
      <c r="F80" s="3"/>
      <c r="G80" s="5"/>
      <c r="H80" s="5"/>
      <c r="I80" s="5"/>
      <c r="J80"/>
      <c r="K80"/>
      <c r="L80"/>
    </row>
    <row r="81" spans="1:12" x14ac:dyDescent="0.25">
      <c r="A81" s="5"/>
      <c r="B81" s="4">
        <v>170804130120</v>
      </c>
      <c r="C81" s="5">
        <v>35</v>
      </c>
      <c r="D81" s="3"/>
      <c r="E81" s="5">
        <v>28.333333333333332</v>
      </c>
      <c r="F81" s="3"/>
      <c r="G81" s="5"/>
      <c r="H81" s="5"/>
      <c r="I81" s="5"/>
      <c r="J81"/>
      <c r="K81"/>
      <c r="L81"/>
    </row>
    <row r="82" spans="1:12" x14ac:dyDescent="0.25">
      <c r="A82" s="5"/>
      <c r="B82" s="4">
        <v>170804130125</v>
      </c>
      <c r="C82" s="5">
        <v>42.5</v>
      </c>
      <c r="D82" s="3"/>
      <c r="E82" s="5">
        <v>35</v>
      </c>
      <c r="F82" s="3"/>
      <c r="G82" s="5"/>
      <c r="H82" s="5"/>
      <c r="I82" s="5"/>
      <c r="J82"/>
      <c r="K82"/>
      <c r="L82"/>
    </row>
    <row r="83" spans="1:12" x14ac:dyDescent="0.25">
      <c r="A83" s="5"/>
      <c r="B83" s="4">
        <v>170804130126</v>
      </c>
      <c r="C83" s="5">
        <v>42.5</v>
      </c>
      <c r="D83" s="3"/>
      <c r="E83" s="5">
        <v>41.666666666666664</v>
      </c>
      <c r="F83" s="3"/>
      <c r="G83" s="5"/>
      <c r="H83" s="5"/>
      <c r="I83" s="5"/>
      <c r="J83"/>
      <c r="K83"/>
      <c r="L83"/>
    </row>
    <row r="84" spans="1:12" s="6" customFormat="1" ht="15.75" x14ac:dyDescent="0.25">
      <c r="A84" s="5"/>
      <c r="B84" s="4">
        <v>170804130127</v>
      </c>
      <c r="C84" s="5">
        <v>32.5</v>
      </c>
      <c r="D84" s="3"/>
      <c r="E84" s="5">
        <v>30</v>
      </c>
      <c r="F84" s="3"/>
      <c r="G84" s="5"/>
      <c r="H84" s="5"/>
      <c r="I84" s="5"/>
      <c r="J84"/>
      <c r="K84"/>
      <c r="L84"/>
    </row>
    <row r="85" spans="1:12" x14ac:dyDescent="0.25">
      <c r="A85" s="5"/>
      <c r="B85" s="4">
        <v>170804130128</v>
      </c>
      <c r="C85" s="5">
        <v>37.5</v>
      </c>
      <c r="D85" s="3"/>
      <c r="E85" s="5">
        <v>35</v>
      </c>
      <c r="F85" s="3"/>
      <c r="G85" s="5"/>
      <c r="H85" s="5"/>
      <c r="I85" s="5"/>
      <c r="J85"/>
      <c r="K85"/>
      <c r="L85"/>
    </row>
    <row r="86" spans="1:12" x14ac:dyDescent="0.25">
      <c r="A86" s="5"/>
      <c r="B86" s="4">
        <v>170804130132</v>
      </c>
      <c r="C86" s="5">
        <v>22.5</v>
      </c>
      <c r="D86" s="3"/>
      <c r="E86" s="5">
        <v>33.333333333333336</v>
      </c>
      <c r="F86" s="3"/>
      <c r="G86" s="5"/>
      <c r="H86" s="5"/>
      <c r="I86" s="5"/>
      <c r="J86"/>
      <c r="K86"/>
      <c r="L86"/>
    </row>
    <row r="87" spans="1:12" x14ac:dyDescent="0.25">
      <c r="A87" s="5"/>
      <c r="B87" s="4">
        <v>170804130133</v>
      </c>
      <c r="C87" s="5">
        <v>30</v>
      </c>
      <c r="D87" s="3"/>
      <c r="E87" s="5">
        <v>35</v>
      </c>
      <c r="F87" s="3"/>
      <c r="G87" s="5"/>
      <c r="H87" s="5"/>
      <c r="I87" s="5"/>
      <c r="J87"/>
      <c r="K87"/>
      <c r="L87"/>
    </row>
    <row r="88" spans="1:12" x14ac:dyDescent="0.25">
      <c r="A88" s="5"/>
      <c r="B88" s="4">
        <v>170804130134</v>
      </c>
      <c r="C88" s="5">
        <v>35</v>
      </c>
      <c r="D88" s="3"/>
      <c r="E88" s="5">
        <v>33.333333333333336</v>
      </c>
      <c r="F88" s="3"/>
      <c r="G88" s="5"/>
      <c r="H88" s="5"/>
      <c r="I88" s="5"/>
      <c r="J88"/>
      <c r="K88"/>
      <c r="L88"/>
    </row>
    <row r="89" spans="1:12" x14ac:dyDescent="0.25">
      <c r="A89" s="5"/>
      <c r="B89" s="4">
        <v>170804130135</v>
      </c>
      <c r="C89" s="5">
        <v>35</v>
      </c>
      <c r="D89" s="3"/>
      <c r="E89" s="5">
        <v>41.666666666666664</v>
      </c>
      <c r="F89" s="3"/>
      <c r="G89" s="5"/>
      <c r="H89" s="5"/>
      <c r="I89" s="5"/>
      <c r="J89"/>
      <c r="K89"/>
      <c r="L89"/>
    </row>
    <row r="90" spans="1:12" x14ac:dyDescent="0.25">
      <c r="A90" s="5"/>
      <c r="B90" s="4">
        <v>170804130136</v>
      </c>
      <c r="C90" s="5">
        <v>27.5</v>
      </c>
      <c r="D90" s="3"/>
      <c r="E90" s="5">
        <v>25</v>
      </c>
      <c r="F90" s="3"/>
      <c r="G90" s="5"/>
      <c r="H90" s="5"/>
      <c r="I90" s="5"/>
      <c r="J90"/>
      <c r="K90"/>
      <c r="L90"/>
    </row>
    <row r="91" spans="1:12" s="6" customFormat="1" ht="15.75" x14ac:dyDescent="0.25">
      <c r="A91" s="5"/>
      <c r="B91" s="4">
        <v>170804130137</v>
      </c>
      <c r="C91" s="5">
        <v>32.5</v>
      </c>
      <c r="D91" s="3"/>
      <c r="E91" s="5">
        <v>31.666666666666668</v>
      </c>
      <c r="F91" s="3"/>
      <c r="G91" s="5"/>
      <c r="H91" s="5"/>
      <c r="I91" s="5"/>
      <c r="J91"/>
      <c r="K91"/>
      <c r="L91"/>
    </row>
    <row r="92" spans="1:12" x14ac:dyDescent="0.25">
      <c r="A92" s="5"/>
      <c r="B92" s="4">
        <v>170804130140</v>
      </c>
      <c r="C92" s="5">
        <v>40</v>
      </c>
      <c r="D92" s="3"/>
      <c r="E92" s="5">
        <v>35</v>
      </c>
      <c r="F92" s="3"/>
      <c r="G92" s="5"/>
      <c r="H92" s="5"/>
      <c r="I92" s="5"/>
      <c r="J92"/>
      <c r="K92"/>
      <c r="L92"/>
    </row>
    <row r="93" spans="1:12" x14ac:dyDescent="0.25">
      <c r="A93" s="5"/>
      <c r="B93" s="4">
        <v>170804130142</v>
      </c>
      <c r="C93" s="5">
        <v>35</v>
      </c>
      <c r="D93" s="3"/>
      <c r="E93" s="5">
        <v>30</v>
      </c>
      <c r="F93" s="3"/>
      <c r="G93" s="5"/>
      <c r="H93" s="5"/>
      <c r="I93" s="5"/>
      <c r="J93"/>
      <c r="K93"/>
      <c r="L93"/>
    </row>
    <row r="94" spans="1:12" x14ac:dyDescent="0.25">
      <c r="A94" s="5"/>
      <c r="B94" s="4">
        <v>170804130143</v>
      </c>
      <c r="C94" s="5">
        <v>32.5</v>
      </c>
      <c r="D94" s="3"/>
      <c r="E94" s="5">
        <v>40</v>
      </c>
      <c r="F94" s="3"/>
      <c r="G94" s="5"/>
      <c r="H94" s="5"/>
      <c r="I94" s="5"/>
      <c r="J94"/>
      <c r="K94"/>
      <c r="L94"/>
    </row>
    <row r="95" spans="1:12" x14ac:dyDescent="0.25">
      <c r="A95" s="5"/>
      <c r="B95" s="4">
        <v>170804130144</v>
      </c>
      <c r="C95" s="5">
        <v>37.5</v>
      </c>
      <c r="D95" s="3"/>
      <c r="E95" s="5">
        <v>36.666666666666664</v>
      </c>
      <c r="F95" s="3"/>
      <c r="G95" s="5"/>
      <c r="H95" s="5"/>
      <c r="I95" s="5"/>
      <c r="J95"/>
      <c r="K95"/>
      <c r="L95"/>
    </row>
    <row r="96" spans="1:12" x14ac:dyDescent="0.25">
      <c r="A96" s="5"/>
      <c r="B96" s="4">
        <v>170804130145</v>
      </c>
      <c r="C96" s="5">
        <v>40</v>
      </c>
      <c r="D96" s="3"/>
      <c r="E96" s="5">
        <v>40</v>
      </c>
      <c r="F96" s="3"/>
      <c r="G96" s="5"/>
      <c r="H96" s="5"/>
      <c r="I96" s="5"/>
      <c r="J96"/>
      <c r="K96"/>
      <c r="L96"/>
    </row>
    <row r="97" spans="1:12" x14ac:dyDescent="0.25">
      <c r="A97" s="5"/>
      <c r="B97" s="4">
        <v>170804130146</v>
      </c>
      <c r="C97" s="5">
        <v>32.5</v>
      </c>
      <c r="D97" s="3"/>
      <c r="E97" s="5">
        <v>35</v>
      </c>
      <c r="F97" s="3"/>
      <c r="G97" s="5"/>
      <c r="H97" s="5"/>
      <c r="I97" s="5"/>
      <c r="J97"/>
      <c r="K97"/>
      <c r="L97"/>
    </row>
    <row r="98" spans="1:12" x14ac:dyDescent="0.25">
      <c r="A98" s="5"/>
      <c r="B98" s="4">
        <v>170804130147</v>
      </c>
      <c r="C98" s="5">
        <v>32.5</v>
      </c>
      <c r="D98" s="3"/>
      <c r="E98" s="5">
        <v>33.333333333333336</v>
      </c>
      <c r="F98" s="3"/>
      <c r="G98" s="5"/>
      <c r="H98" s="5"/>
      <c r="I98" s="5"/>
      <c r="J98"/>
      <c r="K98"/>
      <c r="L98"/>
    </row>
    <row r="99" spans="1:12" s="6" customFormat="1" ht="15.75" x14ac:dyDescent="0.25">
      <c r="A99" s="5"/>
      <c r="B99" s="4">
        <v>170804130149</v>
      </c>
      <c r="C99" s="5">
        <v>30</v>
      </c>
      <c r="D99" s="3"/>
      <c r="E99" s="5">
        <v>33.333333333333336</v>
      </c>
      <c r="F99" s="3"/>
      <c r="G99" s="5"/>
      <c r="H99" s="5"/>
      <c r="I99" s="5"/>
      <c r="J99"/>
      <c r="K99"/>
      <c r="L99"/>
    </row>
    <row r="100" spans="1:12" x14ac:dyDescent="0.25">
      <c r="A100" s="5"/>
      <c r="B100" s="4">
        <v>170804130150</v>
      </c>
      <c r="C100" s="5">
        <v>35</v>
      </c>
      <c r="D100" s="3"/>
      <c r="E100" s="5">
        <v>41.666666666666664</v>
      </c>
      <c r="F100" s="3"/>
      <c r="G100" s="5"/>
      <c r="H100" s="5"/>
      <c r="I100" s="5"/>
      <c r="J100"/>
      <c r="K100"/>
      <c r="L100"/>
    </row>
    <row r="101" spans="1:12" x14ac:dyDescent="0.25">
      <c r="A101" s="5"/>
      <c r="B101" s="4">
        <v>170804130151</v>
      </c>
      <c r="C101" s="5">
        <v>37.5</v>
      </c>
      <c r="D101" s="3"/>
      <c r="E101" s="5">
        <v>31.666666666666668</v>
      </c>
      <c r="F101" s="3"/>
      <c r="G101" s="5"/>
      <c r="H101" s="5"/>
      <c r="I101" s="5"/>
      <c r="J101"/>
      <c r="K101"/>
      <c r="L101"/>
    </row>
    <row r="102" spans="1:12" x14ac:dyDescent="0.25">
      <c r="A102" s="5"/>
      <c r="B102" s="4">
        <v>170804130152</v>
      </c>
      <c r="C102" s="5">
        <v>42.5</v>
      </c>
      <c r="D102" s="3"/>
      <c r="E102" s="5">
        <v>40</v>
      </c>
      <c r="F102" s="3"/>
      <c r="G102" s="5"/>
      <c r="H102" s="5"/>
      <c r="I102" s="5"/>
      <c r="J102"/>
      <c r="K102"/>
      <c r="L102"/>
    </row>
    <row r="103" spans="1:12" x14ac:dyDescent="0.25">
      <c r="B103" s="4">
        <v>170804130154</v>
      </c>
      <c r="C103" s="2">
        <v>35</v>
      </c>
      <c r="D103" s="3"/>
      <c r="E103" s="2">
        <v>31.666666666666668</v>
      </c>
      <c r="F103" s="3"/>
    </row>
    <row r="104" spans="1:12" x14ac:dyDescent="0.25">
      <c r="B104" s="4">
        <v>170804130155</v>
      </c>
      <c r="C104" s="2">
        <v>32.5</v>
      </c>
      <c r="D104" s="3"/>
      <c r="E104" s="2">
        <v>36.666666666666664</v>
      </c>
      <c r="F104" s="3"/>
    </row>
    <row r="105" spans="1:12" x14ac:dyDescent="0.25">
      <c r="B105" s="4">
        <v>170804130157</v>
      </c>
      <c r="C105" s="2">
        <v>35</v>
      </c>
      <c r="D105" s="3"/>
      <c r="E105" s="2">
        <v>31.666666666666668</v>
      </c>
      <c r="F105" s="3"/>
    </row>
    <row r="106" spans="1:12" x14ac:dyDescent="0.25">
      <c r="B106" s="4">
        <v>170804130160</v>
      </c>
      <c r="C106" s="2">
        <v>27.5</v>
      </c>
      <c r="D106" s="3"/>
      <c r="E106" s="2">
        <v>36.666666666666664</v>
      </c>
      <c r="F106" s="3"/>
    </row>
    <row r="107" spans="1:12" x14ac:dyDescent="0.25">
      <c r="B107" s="4">
        <v>170804130161</v>
      </c>
      <c r="C107" s="2">
        <v>35</v>
      </c>
      <c r="D107" s="3"/>
      <c r="E107" s="2">
        <v>36.666666666666664</v>
      </c>
      <c r="F107" s="3"/>
    </row>
    <row r="108" spans="1:12" x14ac:dyDescent="0.25">
      <c r="B108" s="4">
        <v>170804130162</v>
      </c>
      <c r="C108" s="2">
        <v>40</v>
      </c>
      <c r="D108" s="3"/>
      <c r="E108" s="2">
        <v>36.666666666666664</v>
      </c>
      <c r="F108" s="3"/>
    </row>
    <row r="109" spans="1:12" x14ac:dyDescent="0.25">
      <c r="B109" s="4">
        <v>170804130163</v>
      </c>
      <c r="C109" s="2">
        <v>37.5</v>
      </c>
      <c r="D109" s="3"/>
      <c r="E109" s="2">
        <v>33.333333333333336</v>
      </c>
      <c r="F109" s="3"/>
    </row>
    <row r="110" spans="1:12" x14ac:dyDescent="0.25">
      <c r="B110" s="4">
        <v>170804130166</v>
      </c>
      <c r="C110" s="2">
        <v>17.5</v>
      </c>
      <c r="D110" s="3"/>
      <c r="E110" s="2">
        <v>31.666666666666668</v>
      </c>
      <c r="F110" s="3"/>
    </row>
    <row r="111" spans="1:12" x14ac:dyDescent="0.25">
      <c r="B111" s="4">
        <v>170804130167</v>
      </c>
      <c r="C111" s="2">
        <v>32.5</v>
      </c>
      <c r="D111" s="3"/>
      <c r="E111" s="2">
        <v>40</v>
      </c>
      <c r="F111" s="3"/>
    </row>
    <row r="112" spans="1:12" x14ac:dyDescent="0.25">
      <c r="B112" s="4">
        <v>170804130168</v>
      </c>
      <c r="C112" s="2">
        <v>30</v>
      </c>
      <c r="D112" s="3"/>
      <c r="E112" s="2">
        <v>35</v>
      </c>
      <c r="F112" s="3"/>
    </row>
    <row r="113" spans="2:6" x14ac:dyDescent="0.25">
      <c r="B113" s="4">
        <v>170804130169</v>
      </c>
      <c r="C113" s="2">
        <v>37.5</v>
      </c>
      <c r="D113" s="3"/>
      <c r="E113" s="2">
        <v>41.666666666666664</v>
      </c>
      <c r="F113" s="3"/>
    </row>
    <row r="114" spans="2:6" x14ac:dyDescent="0.25">
      <c r="B114" s="4">
        <v>170804130171</v>
      </c>
      <c r="C114" s="2">
        <v>22.5</v>
      </c>
      <c r="D114" s="3"/>
      <c r="E114" s="2">
        <v>20</v>
      </c>
      <c r="F114" s="3"/>
    </row>
    <row r="115" spans="2:6" x14ac:dyDescent="0.25">
      <c r="B115" s="4">
        <v>170804130172</v>
      </c>
      <c r="C115" s="2">
        <v>32.5</v>
      </c>
      <c r="D115" s="3"/>
      <c r="E115" s="2">
        <v>36.666666666666664</v>
      </c>
      <c r="F115" s="3"/>
    </row>
    <row r="116" spans="2:6" x14ac:dyDescent="0.25">
      <c r="B116" s="4">
        <v>170804130173</v>
      </c>
      <c r="C116" s="2">
        <v>27.5</v>
      </c>
      <c r="D116" s="3"/>
      <c r="E116" s="2">
        <v>28.333333333333332</v>
      </c>
      <c r="F116" s="3"/>
    </row>
    <row r="117" spans="2:6" x14ac:dyDescent="0.25">
      <c r="B117" s="4">
        <v>170804130174</v>
      </c>
      <c r="C117" s="2">
        <v>32.5</v>
      </c>
      <c r="D117" s="3"/>
      <c r="E117" s="2">
        <v>35</v>
      </c>
      <c r="F117" s="3"/>
    </row>
    <row r="118" spans="2:6" x14ac:dyDescent="0.25">
      <c r="B118" s="4">
        <v>170804130176</v>
      </c>
      <c r="C118" s="2">
        <v>45</v>
      </c>
      <c r="D118" s="3"/>
      <c r="E118" s="2">
        <v>36.666666666666664</v>
      </c>
      <c r="F118" s="3"/>
    </row>
    <row r="119" spans="2:6" x14ac:dyDescent="0.25">
      <c r="B119" s="4">
        <v>170804130177</v>
      </c>
      <c r="C119" s="2">
        <v>40</v>
      </c>
      <c r="D119" s="3"/>
      <c r="E119" s="2">
        <v>36.666666666666664</v>
      </c>
      <c r="F119" s="3"/>
    </row>
    <row r="120" spans="2:6" x14ac:dyDescent="0.25">
      <c r="B120" s="4">
        <v>170804130178</v>
      </c>
      <c r="C120" s="2">
        <v>27.5</v>
      </c>
      <c r="D120" s="3"/>
      <c r="E120" s="2">
        <v>31.666666666666668</v>
      </c>
      <c r="F120" s="3"/>
    </row>
    <row r="121" spans="2:6" x14ac:dyDescent="0.25">
      <c r="B121" s="4">
        <v>170804130180</v>
      </c>
      <c r="C121" s="2">
        <v>30</v>
      </c>
      <c r="D121" s="3"/>
      <c r="E121" s="2">
        <v>31.666666666666668</v>
      </c>
      <c r="F121" s="3"/>
    </row>
    <row r="122" spans="2:6" x14ac:dyDescent="0.25">
      <c r="B122" s="4">
        <v>170804130181</v>
      </c>
      <c r="C122" s="2">
        <v>37.5</v>
      </c>
      <c r="D122" s="3"/>
      <c r="E122" s="2">
        <v>31.666666666666668</v>
      </c>
      <c r="F122" s="3"/>
    </row>
    <row r="123" spans="2:6" x14ac:dyDescent="0.25">
      <c r="B123" s="4">
        <v>170804130183</v>
      </c>
      <c r="C123" s="2">
        <v>37.5</v>
      </c>
      <c r="D123" s="3"/>
      <c r="E123" s="2">
        <v>35</v>
      </c>
      <c r="F123" s="3"/>
    </row>
    <row r="124" spans="2:6" x14ac:dyDescent="0.25">
      <c r="B124" s="4">
        <v>170804130185</v>
      </c>
      <c r="C124" s="2">
        <v>35</v>
      </c>
      <c r="D124" s="3"/>
      <c r="E124" s="2">
        <v>38.333333333333336</v>
      </c>
      <c r="F124" s="3"/>
    </row>
    <row r="125" spans="2:6" x14ac:dyDescent="0.25">
      <c r="B125" s="4">
        <v>170804130186</v>
      </c>
      <c r="C125" s="2">
        <v>37.5</v>
      </c>
      <c r="D125" s="3"/>
      <c r="E125" s="2">
        <v>38.333333333333336</v>
      </c>
      <c r="F125" s="3"/>
    </row>
    <row r="126" spans="2:6" x14ac:dyDescent="0.25">
      <c r="B126" s="4">
        <v>170804130187</v>
      </c>
      <c r="C126" s="2">
        <v>30</v>
      </c>
      <c r="D126" s="3"/>
      <c r="E126" s="2">
        <v>23.333333333333332</v>
      </c>
      <c r="F126" s="3"/>
    </row>
    <row r="127" spans="2:6" x14ac:dyDescent="0.25">
      <c r="B127" s="4">
        <v>170804130188</v>
      </c>
      <c r="C127" s="2">
        <v>35</v>
      </c>
      <c r="D127" s="3"/>
      <c r="E127" s="2">
        <v>26.666666666666668</v>
      </c>
      <c r="F127" s="3"/>
    </row>
    <row r="128" spans="2:6" x14ac:dyDescent="0.25">
      <c r="B128" s="4">
        <v>170804130190</v>
      </c>
      <c r="C128" s="2">
        <v>37.5</v>
      </c>
      <c r="D128" s="3"/>
      <c r="E128" s="2">
        <v>45</v>
      </c>
      <c r="F128" s="3"/>
    </row>
    <row r="129" spans="2:6" x14ac:dyDescent="0.25">
      <c r="B129" s="4">
        <v>170804130191</v>
      </c>
      <c r="C129" s="2">
        <v>37.5</v>
      </c>
      <c r="D129" s="3"/>
      <c r="E129" s="2">
        <v>35</v>
      </c>
      <c r="F129" s="3"/>
    </row>
    <row r="130" spans="2:6" x14ac:dyDescent="0.25">
      <c r="B130" s="4">
        <v>170804130195</v>
      </c>
      <c r="C130" s="2">
        <v>45</v>
      </c>
      <c r="D130" s="3"/>
      <c r="E130" s="2">
        <v>38.333333333333336</v>
      </c>
      <c r="F130" s="3"/>
    </row>
    <row r="131" spans="2:6" x14ac:dyDescent="0.25">
      <c r="B131" s="4">
        <v>170804130196</v>
      </c>
      <c r="C131" s="2">
        <v>35</v>
      </c>
      <c r="D131" s="3"/>
      <c r="E131" s="2">
        <v>33.333333333333336</v>
      </c>
      <c r="F131" s="3"/>
    </row>
    <row r="132" spans="2:6" x14ac:dyDescent="0.25">
      <c r="B132" s="4">
        <v>170804130197</v>
      </c>
      <c r="C132" s="2">
        <v>27.5</v>
      </c>
      <c r="D132" s="3"/>
      <c r="E132" s="2">
        <v>25</v>
      </c>
      <c r="F132" s="3"/>
    </row>
    <row r="133" spans="2:6" x14ac:dyDescent="0.25">
      <c r="B133" s="4">
        <v>170804130198</v>
      </c>
      <c r="C133" s="2">
        <v>30</v>
      </c>
      <c r="D133" s="3"/>
      <c r="E133" s="2">
        <v>31.666666666666668</v>
      </c>
      <c r="F133" s="3"/>
    </row>
    <row r="134" spans="2:6" x14ac:dyDescent="0.25">
      <c r="B134" s="4">
        <v>170804130200</v>
      </c>
      <c r="C134" s="2">
        <v>37.5</v>
      </c>
      <c r="D134" s="3"/>
      <c r="E134" s="2">
        <v>36.666666666666664</v>
      </c>
      <c r="F134" s="3"/>
    </row>
    <row r="135" spans="2:6" x14ac:dyDescent="0.25">
      <c r="B135" s="4">
        <v>170804130202</v>
      </c>
      <c r="C135" s="2">
        <v>37.5</v>
      </c>
      <c r="D135" s="3"/>
      <c r="E135" s="2">
        <v>36.666666666666664</v>
      </c>
      <c r="F135" s="3"/>
    </row>
    <row r="136" spans="2:6" x14ac:dyDescent="0.25">
      <c r="B136" s="4">
        <v>170804130203</v>
      </c>
      <c r="C136" s="2">
        <v>32.5</v>
      </c>
      <c r="D136" s="3"/>
      <c r="E136" s="2">
        <v>36.666666666666664</v>
      </c>
      <c r="F136" s="3"/>
    </row>
    <row r="137" spans="2:6" x14ac:dyDescent="0.25">
      <c r="B137" s="4">
        <v>170804130204</v>
      </c>
      <c r="C137" s="2">
        <v>40</v>
      </c>
      <c r="D137" s="3"/>
      <c r="E137" s="2">
        <v>31.666666666666668</v>
      </c>
      <c r="F137" s="3"/>
    </row>
    <row r="138" spans="2:6" x14ac:dyDescent="0.25">
      <c r="B138" s="4">
        <v>170804130205</v>
      </c>
      <c r="C138" s="2">
        <v>25</v>
      </c>
      <c r="D138" s="3"/>
      <c r="E138" s="2">
        <v>26.666666666666668</v>
      </c>
      <c r="F138" s="3"/>
    </row>
    <row r="139" spans="2:6" x14ac:dyDescent="0.25">
      <c r="B139" s="4">
        <v>170804130206</v>
      </c>
      <c r="C139" s="2">
        <v>35</v>
      </c>
      <c r="D139" s="3"/>
      <c r="E139" s="2">
        <v>35</v>
      </c>
      <c r="F139" s="3"/>
    </row>
    <row r="140" spans="2:6" x14ac:dyDescent="0.25">
      <c r="B140" s="4">
        <v>170804130207</v>
      </c>
      <c r="C140" s="2">
        <v>40</v>
      </c>
      <c r="D140" s="3"/>
      <c r="E140" s="2">
        <v>35</v>
      </c>
      <c r="F140" s="3"/>
    </row>
    <row r="141" spans="2:6" x14ac:dyDescent="0.25">
      <c r="B141" s="4">
        <v>170804130208</v>
      </c>
      <c r="C141" s="2">
        <v>37.5</v>
      </c>
      <c r="D141" s="3"/>
      <c r="E141" s="2">
        <v>33.333333333333336</v>
      </c>
      <c r="F141" s="3"/>
    </row>
    <row r="142" spans="2:6" x14ac:dyDescent="0.25">
      <c r="B142" s="4">
        <v>170804130209</v>
      </c>
      <c r="C142" s="2">
        <v>40</v>
      </c>
      <c r="D142" s="3"/>
      <c r="E142" s="2">
        <v>36.666666666666664</v>
      </c>
      <c r="F142" s="3"/>
    </row>
    <row r="143" spans="2:6" x14ac:dyDescent="0.25">
      <c r="B143" s="4">
        <v>170804130211</v>
      </c>
      <c r="C143" s="2">
        <v>40</v>
      </c>
      <c r="D143" s="3"/>
      <c r="E143" s="2">
        <v>38.333333333333336</v>
      </c>
      <c r="F143" s="3"/>
    </row>
    <row r="144" spans="2:6" x14ac:dyDescent="0.25">
      <c r="B144" s="4">
        <v>170804130212</v>
      </c>
      <c r="C144" s="2">
        <v>40</v>
      </c>
      <c r="D144" s="3"/>
      <c r="E144" s="2">
        <v>33.333333333333336</v>
      </c>
      <c r="F144" s="3"/>
    </row>
    <row r="145" spans="2:6" x14ac:dyDescent="0.25">
      <c r="B145" s="4">
        <v>170804130213</v>
      </c>
      <c r="C145" s="2">
        <v>37.5</v>
      </c>
      <c r="D145" s="3"/>
      <c r="E145" s="2">
        <v>31.666666666666668</v>
      </c>
      <c r="F145" s="3"/>
    </row>
    <row r="146" spans="2:6" x14ac:dyDescent="0.25">
      <c r="B146" s="4">
        <v>170804130214</v>
      </c>
      <c r="C146" s="2">
        <v>35</v>
      </c>
      <c r="D146" s="3"/>
      <c r="E146" s="2">
        <v>41.666666666666664</v>
      </c>
      <c r="F146" s="3"/>
    </row>
    <row r="147" spans="2:6" x14ac:dyDescent="0.25">
      <c r="B147" s="4">
        <v>170804130216</v>
      </c>
      <c r="C147" s="2">
        <v>37.5</v>
      </c>
      <c r="D147" s="3"/>
      <c r="E147" s="2">
        <v>33.333333333333336</v>
      </c>
      <c r="F147" s="3"/>
    </row>
    <row r="148" spans="2:6" x14ac:dyDescent="0.25">
      <c r="B148" s="4">
        <v>170804130217</v>
      </c>
      <c r="C148" s="2">
        <v>40</v>
      </c>
      <c r="D148" s="3"/>
      <c r="E148" s="2">
        <v>36.666666666666664</v>
      </c>
      <c r="F148" s="3"/>
    </row>
    <row r="149" spans="2:6" x14ac:dyDescent="0.25">
      <c r="B149" s="4">
        <v>170804130218</v>
      </c>
      <c r="C149" s="2">
        <v>32.5</v>
      </c>
      <c r="D149" s="3"/>
      <c r="E149" s="2">
        <v>31.666666666666668</v>
      </c>
      <c r="F149" s="3"/>
    </row>
    <row r="150" spans="2:6" x14ac:dyDescent="0.25">
      <c r="B150" s="4">
        <v>170804130220</v>
      </c>
      <c r="C150" s="2">
        <v>27.5</v>
      </c>
      <c r="D150" s="3"/>
      <c r="E150" s="2">
        <v>31.666666666666668</v>
      </c>
      <c r="F150" s="3"/>
    </row>
    <row r="151" spans="2:6" x14ac:dyDescent="0.25">
      <c r="B151" s="4">
        <v>170804130221</v>
      </c>
      <c r="C151" s="2">
        <v>37.5</v>
      </c>
      <c r="D151" s="3"/>
      <c r="E151" s="2">
        <v>41.666666666666664</v>
      </c>
      <c r="F151" s="3"/>
    </row>
    <row r="152" spans="2:6" x14ac:dyDescent="0.25">
      <c r="B152" s="4">
        <v>170804130222</v>
      </c>
      <c r="C152" s="2">
        <v>35</v>
      </c>
      <c r="D152" s="3"/>
      <c r="E152" s="2">
        <v>31.666666666666668</v>
      </c>
      <c r="F152" s="3"/>
    </row>
    <row r="153" spans="2:6" x14ac:dyDescent="0.25">
      <c r="B153" s="4">
        <v>170804130223</v>
      </c>
      <c r="C153" s="2">
        <v>35</v>
      </c>
      <c r="D153" s="3"/>
      <c r="E153" s="2">
        <v>41.666666666666664</v>
      </c>
      <c r="F153" s="3"/>
    </row>
    <row r="154" spans="2:6" x14ac:dyDescent="0.25">
      <c r="B154" s="4">
        <v>170804130224</v>
      </c>
      <c r="C154" s="2">
        <v>37.5</v>
      </c>
      <c r="D154" s="3"/>
      <c r="E154" s="2">
        <v>40</v>
      </c>
      <c r="F154" s="3"/>
    </row>
    <row r="155" spans="2:6" x14ac:dyDescent="0.25">
      <c r="B155" s="4">
        <v>170804130226</v>
      </c>
      <c r="C155" s="2">
        <v>27.5</v>
      </c>
      <c r="D155" s="3"/>
      <c r="E155" s="2">
        <v>26.666666666666668</v>
      </c>
      <c r="F155" s="3"/>
    </row>
    <row r="156" spans="2:6" x14ac:dyDescent="0.25">
      <c r="B156" s="4">
        <v>170804130227</v>
      </c>
      <c r="C156" s="2">
        <v>20</v>
      </c>
      <c r="D156" s="3"/>
      <c r="E156" s="2">
        <v>28.333333333333332</v>
      </c>
      <c r="F156" s="3"/>
    </row>
    <row r="157" spans="2:6" x14ac:dyDescent="0.25">
      <c r="B157" s="4">
        <v>170804130229</v>
      </c>
      <c r="C157" s="2">
        <v>37.5</v>
      </c>
      <c r="D157" s="3"/>
      <c r="E157" s="2">
        <v>33.333333333333336</v>
      </c>
      <c r="F157" s="3"/>
    </row>
    <row r="158" spans="2:6" x14ac:dyDescent="0.25">
      <c r="B158" s="4">
        <v>170804130231</v>
      </c>
      <c r="C158" s="2">
        <v>22.5</v>
      </c>
      <c r="D158" s="3"/>
      <c r="E158" s="2">
        <v>40</v>
      </c>
      <c r="F158" s="3"/>
    </row>
    <row r="159" spans="2:6" x14ac:dyDescent="0.25">
      <c r="B159" s="4">
        <v>170804130233</v>
      </c>
      <c r="C159" s="2">
        <v>22.5</v>
      </c>
      <c r="D159" s="3"/>
      <c r="E159" s="2">
        <v>33.333333333333336</v>
      </c>
      <c r="F159" s="3"/>
    </row>
    <row r="160" spans="2:6" x14ac:dyDescent="0.25">
      <c r="B160" s="4">
        <v>170804130234</v>
      </c>
      <c r="C160" s="2">
        <v>35</v>
      </c>
      <c r="D160" s="3"/>
      <c r="E160" s="2">
        <v>33.333333333333336</v>
      </c>
      <c r="F160" s="3"/>
    </row>
    <row r="161" spans="2:6" x14ac:dyDescent="0.25">
      <c r="B161" s="4">
        <v>170804130240</v>
      </c>
      <c r="C161" s="2">
        <v>27.5</v>
      </c>
      <c r="D161" s="3"/>
      <c r="E161" s="2">
        <v>36.666666666666664</v>
      </c>
      <c r="F161" s="3"/>
    </row>
    <row r="162" spans="2:6" x14ac:dyDescent="0.25">
      <c r="B162" s="4">
        <v>170804130241</v>
      </c>
      <c r="C162" s="2">
        <v>22.5</v>
      </c>
      <c r="D162" s="3"/>
      <c r="E162" s="2">
        <v>23.333333333333332</v>
      </c>
      <c r="F162" s="3"/>
    </row>
    <row r="163" spans="2:6" x14ac:dyDescent="0.25">
      <c r="B163" s="4">
        <v>170804130242</v>
      </c>
      <c r="C163" s="2">
        <v>10</v>
      </c>
      <c r="D163" s="3"/>
      <c r="E163" s="2">
        <v>28.333333333333332</v>
      </c>
      <c r="F163" s="3"/>
    </row>
    <row r="164" spans="2:6" x14ac:dyDescent="0.25">
      <c r="B164" s="4">
        <v>170804130243</v>
      </c>
      <c r="C164" s="2">
        <v>20</v>
      </c>
      <c r="D164" s="3"/>
      <c r="E164" s="2">
        <v>28.333333333333332</v>
      </c>
      <c r="F164" s="3"/>
    </row>
    <row r="165" spans="2:6" x14ac:dyDescent="0.25">
      <c r="B165" s="4">
        <v>170804130244</v>
      </c>
      <c r="C165" s="2">
        <v>20</v>
      </c>
      <c r="D165" s="3"/>
      <c r="E165" s="2">
        <v>35</v>
      </c>
      <c r="F165" s="3"/>
    </row>
    <row r="166" spans="2:6" x14ac:dyDescent="0.25">
      <c r="B166" s="4">
        <v>170804130245</v>
      </c>
      <c r="C166" s="2">
        <v>32.5</v>
      </c>
      <c r="D166" s="3"/>
      <c r="E166" s="2">
        <v>40</v>
      </c>
      <c r="F166" s="3"/>
    </row>
    <row r="167" spans="2:6" x14ac:dyDescent="0.25">
      <c r="B167" s="4">
        <v>170804130246</v>
      </c>
      <c r="C167" s="2">
        <v>15</v>
      </c>
      <c r="D167" s="3"/>
      <c r="E167" s="2">
        <v>28.333333333333332</v>
      </c>
      <c r="F167" s="3"/>
    </row>
    <row r="168" spans="2:6" x14ac:dyDescent="0.25">
      <c r="B168" s="4">
        <v>170804130247</v>
      </c>
      <c r="C168" s="2">
        <v>22.5</v>
      </c>
      <c r="D168" s="3"/>
      <c r="E168" s="2">
        <v>26.666666666666668</v>
      </c>
      <c r="F168" s="3"/>
    </row>
    <row r="169" spans="2:6" x14ac:dyDescent="0.25">
      <c r="B169" s="4">
        <v>170804130248</v>
      </c>
      <c r="C169" s="2">
        <v>22.5</v>
      </c>
      <c r="D169" s="3"/>
      <c r="E169" s="2">
        <v>35</v>
      </c>
      <c r="F169" s="3"/>
    </row>
    <row r="170" spans="2:6" x14ac:dyDescent="0.25">
      <c r="B170" s="4">
        <v>170804130249</v>
      </c>
      <c r="C170" s="2">
        <v>20</v>
      </c>
      <c r="D170" s="3"/>
      <c r="E170" s="2">
        <v>26.666666666666668</v>
      </c>
      <c r="F170" s="3"/>
    </row>
    <row r="171" spans="2:6" x14ac:dyDescent="0.25">
      <c r="B171" s="4">
        <v>170804130250</v>
      </c>
      <c r="C171" s="2">
        <v>12.5</v>
      </c>
      <c r="D171" s="3"/>
      <c r="E171" s="2">
        <v>30</v>
      </c>
      <c r="F171" s="3"/>
    </row>
    <row r="172" spans="2:6" x14ac:dyDescent="0.25">
      <c r="B172" s="4">
        <v>170804130253</v>
      </c>
      <c r="C172" s="2">
        <v>22.5</v>
      </c>
      <c r="D172" s="3"/>
      <c r="E172" s="2">
        <v>25</v>
      </c>
      <c r="F172" s="3"/>
    </row>
    <row r="173" spans="2:6" x14ac:dyDescent="0.25">
      <c r="B173" s="4">
        <v>170804130254</v>
      </c>
      <c r="C173" s="2">
        <v>30</v>
      </c>
      <c r="D173" s="3"/>
      <c r="E173" s="2">
        <v>40</v>
      </c>
      <c r="F173" s="3"/>
    </row>
    <row r="174" spans="2:6" x14ac:dyDescent="0.25">
      <c r="B174" s="4">
        <v>170804130255</v>
      </c>
      <c r="C174" s="2">
        <v>22.5</v>
      </c>
      <c r="D174" s="3"/>
      <c r="E174" s="2">
        <v>38.333333333333336</v>
      </c>
      <c r="F174" s="3"/>
    </row>
    <row r="175" spans="2:6" x14ac:dyDescent="0.25">
      <c r="B175" s="4">
        <v>170804130256</v>
      </c>
      <c r="C175" s="2">
        <v>25</v>
      </c>
      <c r="D175" s="3"/>
      <c r="E175" s="2">
        <v>40</v>
      </c>
      <c r="F175" s="3"/>
    </row>
    <row r="176" spans="2:6" x14ac:dyDescent="0.25">
      <c r="B176" s="4">
        <v>170804130258</v>
      </c>
      <c r="C176" s="2">
        <v>40</v>
      </c>
      <c r="D176" s="3"/>
      <c r="E176" s="2">
        <v>45</v>
      </c>
      <c r="F176" s="3"/>
    </row>
    <row r="177" spans="2:6" x14ac:dyDescent="0.25">
      <c r="B177" s="4">
        <v>170804130259</v>
      </c>
      <c r="C177" s="2">
        <v>22.5</v>
      </c>
      <c r="D177" s="3"/>
      <c r="E177" s="2">
        <v>35</v>
      </c>
      <c r="F177" s="3"/>
    </row>
    <row r="178" spans="2:6" x14ac:dyDescent="0.25">
      <c r="B178" s="4">
        <v>170804130260</v>
      </c>
      <c r="C178" s="2">
        <v>27.5</v>
      </c>
      <c r="D178" s="3"/>
      <c r="E178" s="2">
        <v>38.333333333333336</v>
      </c>
      <c r="F178" s="3"/>
    </row>
    <row r="179" spans="2:6" x14ac:dyDescent="0.25">
      <c r="B179" s="4">
        <v>170804130263</v>
      </c>
      <c r="C179" s="2">
        <v>20</v>
      </c>
      <c r="D179" s="3"/>
      <c r="E179" s="2">
        <v>30</v>
      </c>
      <c r="F179" s="3"/>
    </row>
    <row r="180" spans="2:6" x14ac:dyDescent="0.25">
      <c r="B180" s="4">
        <v>170804130264</v>
      </c>
      <c r="C180" s="2">
        <v>37.5</v>
      </c>
      <c r="D180" s="3"/>
      <c r="E180" s="2">
        <v>43.333333333333336</v>
      </c>
      <c r="F180" s="3"/>
    </row>
    <row r="181" spans="2:6" x14ac:dyDescent="0.25">
      <c r="B181" s="4">
        <v>170804130265</v>
      </c>
      <c r="C181" s="2">
        <v>20</v>
      </c>
      <c r="D181" s="3"/>
      <c r="E181" s="2">
        <v>28.333333333333332</v>
      </c>
      <c r="F181" s="3"/>
    </row>
    <row r="182" spans="2:6" x14ac:dyDescent="0.25">
      <c r="B182" s="4">
        <v>170804130266</v>
      </c>
      <c r="C182" s="2">
        <v>20</v>
      </c>
      <c r="D182" s="3"/>
      <c r="E182" s="2">
        <v>21.666666666666668</v>
      </c>
      <c r="F182" s="3"/>
    </row>
    <row r="183" spans="2:6" x14ac:dyDescent="0.25">
      <c r="B183" s="4">
        <v>170804130267</v>
      </c>
      <c r="C183" s="2">
        <v>35</v>
      </c>
      <c r="D183" s="3"/>
      <c r="E183" s="2">
        <v>41.666666666666664</v>
      </c>
      <c r="F183" s="3"/>
    </row>
    <row r="184" spans="2:6" x14ac:dyDescent="0.25">
      <c r="B184" s="4">
        <v>170804130268</v>
      </c>
      <c r="C184" s="2">
        <v>27.5</v>
      </c>
      <c r="D184" s="3"/>
      <c r="E184" s="2">
        <v>36.666666666666664</v>
      </c>
      <c r="F184" s="3"/>
    </row>
    <row r="185" spans="2:6" x14ac:dyDescent="0.25">
      <c r="B185" s="4">
        <v>170804130269</v>
      </c>
      <c r="C185" s="2">
        <v>27.5</v>
      </c>
      <c r="D185" s="3"/>
      <c r="E185" s="2">
        <v>36.666666666666664</v>
      </c>
      <c r="F185" s="3"/>
    </row>
    <row r="186" spans="2:6" x14ac:dyDescent="0.25">
      <c r="B186" s="4">
        <v>170804130270</v>
      </c>
      <c r="C186" s="2">
        <v>17.5</v>
      </c>
      <c r="D186" s="3"/>
      <c r="E186" s="2">
        <v>21.666666666666668</v>
      </c>
      <c r="F186" s="3"/>
    </row>
    <row r="187" spans="2:6" x14ac:dyDescent="0.25">
      <c r="B187" s="4">
        <v>170804130271</v>
      </c>
      <c r="C187" s="2">
        <v>27.5</v>
      </c>
      <c r="D187" s="3"/>
      <c r="E187" s="2">
        <v>43.333333333333336</v>
      </c>
      <c r="F187" s="3"/>
    </row>
    <row r="188" spans="2:6" x14ac:dyDescent="0.25">
      <c r="B188" s="4">
        <v>170804130272</v>
      </c>
      <c r="C188" s="2">
        <v>25</v>
      </c>
      <c r="D188" s="3"/>
      <c r="E188" s="2">
        <v>31.666666666666668</v>
      </c>
      <c r="F188" s="3"/>
    </row>
    <row r="189" spans="2:6" x14ac:dyDescent="0.25">
      <c r="B189" s="4">
        <v>170804130273</v>
      </c>
      <c r="C189" s="2">
        <v>37.5</v>
      </c>
      <c r="D189" s="3"/>
      <c r="E189" s="2">
        <v>28.333333333333332</v>
      </c>
      <c r="F189" s="3"/>
    </row>
    <row r="190" spans="2:6" x14ac:dyDescent="0.25">
      <c r="B190" s="4">
        <v>170804130275</v>
      </c>
      <c r="C190" s="2">
        <v>22.5</v>
      </c>
      <c r="D190" s="3"/>
      <c r="E190" s="2">
        <v>23.333333333333332</v>
      </c>
      <c r="F190" s="3"/>
    </row>
    <row r="191" spans="2:6" x14ac:dyDescent="0.25">
      <c r="B191" s="4">
        <v>170804130276</v>
      </c>
      <c r="C191" s="2">
        <v>25</v>
      </c>
      <c r="D191" s="3"/>
      <c r="E191" s="2">
        <v>33.333333333333336</v>
      </c>
      <c r="F191" s="3"/>
    </row>
    <row r="192" spans="2:6" x14ac:dyDescent="0.25">
      <c r="B192" s="4">
        <v>170804130277</v>
      </c>
      <c r="C192" s="2">
        <v>20</v>
      </c>
      <c r="D192" s="3"/>
      <c r="E192" s="2">
        <v>21.666666666666668</v>
      </c>
      <c r="F192" s="3"/>
    </row>
    <row r="193" spans="2:6" x14ac:dyDescent="0.25">
      <c r="B193" s="4">
        <v>170804130278</v>
      </c>
      <c r="C193" s="2">
        <v>15</v>
      </c>
      <c r="D193" s="3"/>
      <c r="E193" s="2">
        <v>30</v>
      </c>
      <c r="F193" s="3"/>
    </row>
    <row r="194" spans="2:6" x14ac:dyDescent="0.25">
      <c r="B194" s="4">
        <v>170804130279</v>
      </c>
      <c r="C194" s="2">
        <v>15</v>
      </c>
      <c r="D194" s="3"/>
      <c r="E194" s="2">
        <v>25</v>
      </c>
      <c r="F194" s="3"/>
    </row>
    <row r="195" spans="2:6" x14ac:dyDescent="0.25">
      <c r="B195" s="4">
        <v>170804130280</v>
      </c>
      <c r="C195" s="2">
        <v>30</v>
      </c>
      <c r="D195" s="3"/>
      <c r="E195" s="2">
        <v>31.666666666666668</v>
      </c>
      <c r="F195" s="3"/>
    </row>
    <row r="196" spans="2:6" x14ac:dyDescent="0.25">
      <c r="B196" s="4">
        <v>170804130281</v>
      </c>
      <c r="C196" s="2">
        <v>35</v>
      </c>
      <c r="D196" s="3"/>
      <c r="E196" s="2">
        <v>35</v>
      </c>
      <c r="F196" s="3"/>
    </row>
    <row r="197" spans="2:6" x14ac:dyDescent="0.25">
      <c r="B197" s="4">
        <v>170804130282</v>
      </c>
      <c r="C197" s="2">
        <v>15</v>
      </c>
      <c r="D197" s="3"/>
      <c r="E197" s="2">
        <v>31.666666666666668</v>
      </c>
      <c r="F197" s="3"/>
    </row>
    <row r="198" spans="2:6" x14ac:dyDescent="0.25">
      <c r="B198" s="4">
        <v>170804130283</v>
      </c>
      <c r="C198" s="2">
        <v>40</v>
      </c>
      <c r="D198" s="3"/>
      <c r="E198" s="2">
        <v>46.666666666666664</v>
      </c>
      <c r="F198" s="3"/>
    </row>
    <row r="199" spans="2:6" x14ac:dyDescent="0.25">
      <c r="B199" s="4">
        <v>170804130284</v>
      </c>
      <c r="C199" s="2">
        <v>22.5</v>
      </c>
      <c r="D199" s="3"/>
      <c r="E199" s="2">
        <v>36.666666666666664</v>
      </c>
      <c r="F199" s="3"/>
    </row>
    <row r="200" spans="2:6" x14ac:dyDescent="0.25">
      <c r="B200" s="4">
        <v>170804130285</v>
      </c>
      <c r="C200" s="2">
        <v>22.5</v>
      </c>
      <c r="D200" s="3"/>
      <c r="E200" s="2">
        <v>31.666666666666668</v>
      </c>
      <c r="F200" s="3"/>
    </row>
    <row r="201" spans="2:6" x14ac:dyDescent="0.25">
      <c r="B201" s="4">
        <v>170804130286</v>
      </c>
      <c r="C201" s="2">
        <v>32.5</v>
      </c>
      <c r="D201" s="3"/>
      <c r="E201" s="2">
        <v>43.333333333333336</v>
      </c>
      <c r="F201" s="3"/>
    </row>
    <row r="202" spans="2:6" x14ac:dyDescent="0.25">
      <c r="B202" s="4">
        <v>170804130287</v>
      </c>
      <c r="C202" s="2">
        <v>30</v>
      </c>
      <c r="D202" s="3"/>
      <c r="E202" s="2">
        <v>33.333333333333336</v>
      </c>
      <c r="F202" s="3"/>
    </row>
    <row r="203" spans="2:6" x14ac:dyDescent="0.25">
      <c r="B203" s="4">
        <v>170804130288</v>
      </c>
      <c r="C203" s="2">
        <v>25</v>
      </c>
      <c r="D203" s="3"/>
      <c r="E203" s="2">
        <v>38.333333333333336</v>
      </c>
      <c r="F203" s="3"/>
    </row>
    <row r="204" spans="2:6" x14ac:dyDescent="0.25">
      <c r="B204" s="4">
        <v>170804130289</v>
      </c>
      <c r="C204" s="2">
        <v>25</v>
      </c>
      <c r="D204" s="3"/>
      <c r="E204" s="2">
        <v>30</v>
      </c>
      <c r="F204" s="3"/>
    </row>
    <row r="205" spans="2:6" x14ac:dyDescent="0.25">
      <c r="B205" s="4">
        <v>170804130291</v>
      </c>
      <c r="C205" s="2">
        <v>35</v>
      </c>
      <c r="D205" s="3"/>
      <c r="E205" s="2">
        <v>38.333333333333336</v>
      </c>
      <c r="F205" s="3"/>
    </row>
    <row r="206" spans="2:6" x14ac:dyDescent="0.25">
      <c r="B206" s="4">
        <v>170804130292</v>
      </c>
      <c r="C206" s="2">
        <v>25</v>
      </c>
      <c r="D206" s="3"/>
      <c r="E206" s="2">
        <v>21.666666666666668</v>
      </c>
      <c r="F206" s="3"/>
    </row>
    <row r="207" spans="2:6" x14ac:dyDescent="0.25">
      <c r="B207" s="4">
        <v>170804130293</v>
      </c>
      <c r="C207" s="2">
        <v>20</v>
      </c>
      <c r="D207" s="3"/>
      <c r="E207" s="2">
        <v>30</v>
      </c>
      <c r="F207" s="3"/>
    </row>
    <row r="208" spans="2:6" x14ac:dyDescent="0.25">
      <c r="B208" s="4">
        <v>170804130294</v>
      </c>
      <c r="C208" s="2">
        <v>15</v>
      </c>
      <c r="D208" s="3"/>
      <c r="E208" s="2">
        <v>25</v>
      </c>
      <c r="F208" s="3"/>
    </row>
    <row r="209" spans="2:6" x14ac:dyDescent="0.25">
      <c r="B209" s="4">
        <v>170804130297</v>
      </c>
      <c r="C209" s="2">
        <v>32.5</v>
      </c>
      <c r="D209" s="3"/>
      <c r="E209" s="2">
        <v>35</v>
      </c>
      <c r="F209" s="3"/>
    </row>
    <row r="210" spans="2:6" x14ac:dyDescent="0.25">
      <c r="B210" s="4">
        <v>170804130298</v>
      </c>
      <c r="C210" s="2">
        <v>20</v>
      </c>
      <c r="D210" s="3"/>
      <c r="E210" s="2">
        <v>18.333333333333332</v>
      </c>
      <c r="F210" s="3"/>
    </row>
    <row r="211" spans="2:6" x14ac:dyDescent="0.25">
      <c r="B211" s="4">
        <v>170804130299</v>
      </c>
      <c r="C211" s="2">
        <v>27.5</v>
      </c>
      <c r="D211" s="3"/>
      <c r="E211" s="2">
        <v>36.666666666666664</v>
      </c>
      <c r="F211" s="3"/>
    </row>
    <row r="212" spans="2:6" x14ac:dyDescent="0.25">
      <c r="B212" s="4">
        <v>170804130300</v>
      </c>
      <c r="C212" s="2">
        <v>22.5</v>
      </c>
      <c r="D212" s="3"/>
      <c r="E212" s="2">
        <v>38.333333333333336</v>
      </c>
      <c r="F212" s="3"/>
    </row>
    <row r="213" spans="2:6" x14ac:dyDescent="0.25">
      <c r="B213" s="4">
        <v>170804130303</v>
      </c>
      <c r="C213" s="2">
        <v>30</v>
      </c>
      <c r="D213" s="3"/>
      <c r="E213" s="2">
        <v>38.333333333333336</v>
      </c>
      <c r="F213" s="3"/>
    </row>
    <row r="214" spans="2:6" x14ac:dyDescent="0.25">
      <c r="B214" s="4">
        <v>170804130305</v>
      </c>
      <c r="C214" s="2">
        <v>17.5</v>
      </c>
      <c r="D214" s="3"/>
      <c r="E214" s="2">
        <v>30</v>
      </c>
      <c r="F214" s="3"/>
    </row>
    <row r="215" spans="2:6" x14ac:dyDescent="0.25">
      <c r="B215" s="4">
        <v>170804130306</v>
      </c>
      <c r="C215" s="2">
        <v>25</v>
      </c>
      <c r="D215" s="3"/>
      <c r="E215" s="2">
        <v>36.666666666666664</v>
      </c>
      <c r="F215" s="3"/>
    </row>
    <row r="216" spans="2:6" x14ac:dyDescent="0.25">
      <c r="B216" s="4">
        <v>170804130307</v>
      </c>
      <c r="C216" s="2">
        <v>32.5</v>
      </c>
      <c r="D216" s="3"/>
      <c r="E216" s="2">
        <v>43.333333333333336</v>
      </c>
      <c r="F216" s="3"/>
    </row>
    <row r="217" spans="2:6" x14ac:dyDescent="0.25">
      <c r="B217" s="4">
        <v>170804130308</v>
      </c>
      <c r="C217" s="2">
        <v>22.5</v>
      </c>
      <c r="D217" s="3"/>
      <c r="E217" s="2">
        <v>28.333333333333332</v>
      </c>
      <c r="F217" s="3"/>
    </row>
    <row r="218" spans="2:6" x14ac:dyDescent="0.25">
      <c r="B218" s="4">
        <v>170804130310</v>
      </c>
      <c r="C218" s="2">
        <v>25</v>
      </c>
      <c r="D218" s="3"/>
      <c r="E218" s="2">
        <v>30</v>
      </c>
      <c r="F218" s="3"/>
    </row>
    <row r="219" spans="2:6" x14ac:dyDescent="0.25">
      <c r="B219" s="4">
        <v>170804130311</v>
      </c>
      <c r="C219" s="2">
        <v>20</v>
      </c>
      <c r="D219" s="3"/>
      <c r="E219" s="2">
        <v>36.666666666666664</v>
      </c>
      <c r="F219" s="3"/>
    </row>
    <row r="220" spans="2:6" x14ac:dyDescent="0.25">
      <c r="B220" s="4">
        <v>170804130314</v>
      </c>
      <c r="C220" s="2">
        <v>30</v>
      </c>
      <c r="D220" s="3"/>
      <c r="E220" s="2">
        <v>35</v>
      </c>
      <c r="F220" s="3"/>
    </row>
  </sheetData>
  <mergeCells count="13">
    <mergeCell ref="G15:J15"/>
    <mergeCell ref="A2:F2"/>
    <mergeCell ref="A3:F3"/>
    <mergeCell ref="G10:J10"/>
    <mergeCell ref="G11:J11"/>
    <mergeCell ref="G12:J12"/>
    <mergeCell ref="G13:J13"/>
    <mergeCell ref="G14:J14"/>
    <mergeCell ref="A1:F1"/>
    <mergeCell ref="A4:F4"/>
    <mergeCell ref="A5:F5"/>
    <mergeCell ref="G1:M1"/>
    <mergeCell ref="O3:W7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330C-71D4-42B4-9186-9BA9F8BBAA68}">
  <dimension ref="A1:W291"/>
  <sheetViews>
    <sheetView zoomScale="85" zoomScaleNormal="85" workbookViewId="0">
      <selection activeCell="H18" sqref="H18"/>
    </sheetView>
  </sheetViews>
  <sheetFormatPr defaultColWidth="5.85546875" defaultRowHeight="15" x14ac:dyDescent="0.25"/>
  <cols>
    <col min="1" max="1" width="12.5703125" style="2" customWidth="1"/>
    <col min="2" max="2" width="20.85546875" style="2" customWidth="1"/>
    <col min="3" max="4" width="17.140625" style="2" customWidth="1"/>
    <col min="5" max="6" width="25.85546875" style="2" customWidth="1"/>
    <col min="7" max="7" width="26.42578125" style="2" customWidth="1"/>
    <col min="8" max="8" width="16.42578125" style="1" customWidth="1"/>
    <col min="9" max="9" width="14.42578125" style="1" customWidth="1"/>
    <col min="10" max="10" width="9.42578125" style="1" customWidth="1"/>
    <col min="11" max="11" width="16.5703125" style="1" customWidth="1"/>
    <col min="12" max="12" width="12.42578125" style="1" customWidth="1"/>
    <col min="13" max="13" width="9.5703125" style="1" customWidth="1"/>
    <col min="14" max="14" width="15.5703125" style="1" customWidth="1"/>
    <col min="15" max="246" width="8.85546875" style="1" customWidth="1"/>
    <col min="247" max="247" width="24.5703125" style="1" customWidth="1"/>
    <col min="248" max="248" width="6" style="1" bestFit="1" customWidth="1"/>
    <col min="249" max="256" width="5.85546875" style="1"/>
    <col min="257" max="257" width="12.5703125" style="1" customWidth="1"/>
    <col min="258" max="258" width="20.85546875" style="1" customWidth="1"/>
    <col min="259" max="260" width="17.140625" style="1" customWidth="1"/>
    <col min="261" max="262" width="25.85546875" style="1" customWidth="1"/>
    <col min="263" max="263" width="26.42578125" style="1" customWidth="1"/>
    <col min="264" max="264" width="16.42578125" style="1" customWidth="1"/>
    <col min="265" max="265" width="14.42578125" style="1" customWidth="1"/>
    <col min="266" max="266" width="9.42578125" style="1" customWidth="1"/>
    <col min="267" max="267" width="16.5703125" style="1" customWidth="1"/>
    <col min="268" max="268" width="12.42578125" style="1" customWidth="1"/>
    <col min="269" max="269" width="9.5703125" style="1" customWidth="1"/>
    <col min="270" max="270" width="15.5703125" style="1" customWidth="1"/>
    <col min="271" max="502" width="8.85546875" style="1" customWidth="1"/>
    <col min="503" max="503" width="24.5703125" style="1" customWidth="1"/>
    <col min="504" max="504" width="6" style="1" bestFit="1" customWidth="1"/>
    <col min="505" max="512" width="5.85546875" style="1"/>
    <col min="513" max="513" width="12.5703125" style="1" customWidth="1"/>
    <col min="514" max="514" width="20.85546875" style="1" customWidth="1"/>
    <col min="515" max="516" width="17.140625" style="1" customWidth="1"/>
    <col min="517" max="518" width="25.85546875" style="1" customWidth="1"/>
    <col min="519" max="519" width="26.42578125" style="1" customWidth="1"/>
    <col min="520" max="520" width="16.42578125" style="1" customWidth="1"/>
    <col min="521" max="521" width="14.42578125" style="1" customWidth="1"/>
    <col min="522" max="522" width="9.42578125" style="1" customWidth="1"/>
    <col min="523" max="523" width="16.5703125" style="1" customWidth="1"/>
    <col min="524" max="524" width="12.42578125" style="1" customWidth="1"/>
    <col min="525" max="525" width="9.5703125" style="1" customWidth="1"/>
    <col min="526" max="526" width="15.5703125" style="1" customWidth="1"/>
    <col min="527" max="758" width="8.85546875" style="1" customWidth="1"/>
    <col min="759" max="759" width="24.5703125" style="1" customWidth="1"/>
    <col min="760" max="760" width="6" style="1" bestFit="1" customWidth="1"/>
    <col min="761" max="768" width="5.85546875" style="1"/>
    <col min="769" max="769" width="12.5703125" style="1" customWidth="1"/>
    <col min="770" max="770" width="20.85546875" style="1" customWidth="1"/>
    <col min="771" max="772" width="17.140625" style="1" customWidth="1"/>
    <col min="773" max="774" width="25.85546875" style="1" customWidth="1"/>
    <col min="775" max="775" width="26.42578125" style="1" customWidth="1"/>
    <col min="776" max="776" width="16.42578125" style="1" customWidth="1"/>
    <col min="777" max="777" width="14.42578125" style="1" customWidth="1"/>
    <col min="778" max="778" width="9.42578125" style="1" customWidth="1"/>
    <col min="779" max="779" width="16.5703125" style="1" customWidth="1"/>
    <col min="780" max="780" width="12.42578125" style="1" customWidth="1"/>
    <col min="781" max="781" width="9.5703125" style="1" customWidth="1"/>
    <col min="782" max="782" width="15.5703125" style="1" customWidth="1"/>
    <col min="783" max="1014" width="8.85546875" style="1" customWidth="1"/>
    <col min="1015" max="1015" width="24.5703125" style="1" customWidth="1"/>
    <col min="1016" max="1016" width="6" style="1" bestFit="1" customWidth="1"/>
    <col min="1017" max="1024" width="5.85546875" style="1"/>
    <col min="1025" max="1025" width="12.5703125" style="1" customWidth="1"/>
    <col min="1026" max="1026" width="20.85546875" style="1" customWidth="1"/>
    <col min="1027" max="1028" width="17.140625" style="1" customWidth="1"/>
    <col min="1029" max="1030" width="25.85546875" style="1" customWidth="1"/>
    <col min="1031" max="1031" width="26.42578125" style="1" customWidth="1"/>
    <col min="1032" max="1032" width="16.42578125" style="1" customWidth="1"/>
    <col min="1033" max="1033" width="14.42578125" style="1" customWidth="1"/>
    <col min="1034" max="1034" width="9.42578125" style="1" customWidth="1"/>
    <col min="1035" max="1035" width="16.5703125" style="1" customWidth="1"/>
    <col min="1036" max="1036" width="12.42578125" style="1" customWidth="1"/>
    <col min="1037" max="1037" width="9.5703125" style="1" customWidth="1"/>
    <col min="1038" max="1038" width="15.5703125" style="1" customWidth="1"/>
    <col min="1039" max="1270" width="8.85546875" style="1" customWidth="1"/>
    <col min="1271" max="1271" width="24.5703125" style="1" customWidth="1"/>
    <col min="1272" max="1272" width="6" style="1" bestFit="1" customWidth="1"/>
    <col min="1273" max="1280" width="5.85546875" style="1"/>
    <col min="1281" max="1281" width="12.5703125" style="1" customWidth="1"/>
    <col min="1282" max="1282" width="20.85546875" style="1" customWidth="1"/>
    <col min="1283" max="1284" width="17.140625" style="1" customWidth="1"/>
    <col min="1285" max="1286" width="25.85546875" style="1" customWidth="1"/>
    <col min="1287" max="1287" width="26.42578125" style="1" customWidth="1"/>
    <col min="1288" max="1288" width="16.42578125" style="1" customWidth="1"/>
    <col min="1289" max="1289" width="14.42578125" style="1" customWidth="1"/>
    <col min="1290" max="1290" width="9.42578125" style="1" customWidth="1"/>
    <col min="1291" max="1291" width="16.5703125" style="1" customWidth="1"/>
    <col min="1292" max="1292" width="12.42578125" style="1" customWidth="1"/>
    <col min="1293" max="1293" width="9.5703125" style="1" customWidth="1"/>
    <col min="1294" max="1294" width="15.5703125" style="1" customWidth="1"/>
    <col min="1295" max="1526" width="8.85546875" style="1" customWidth="1"/>
    <col min="1527" max="1527" width="24.5703125" style="1" customWidth="1"/>
    <col min="1528" max="1528" width="6" style="1" bestFit="1" customWidth="1"/>
    <col min="1529" max="1536" width="5.85546875" style="1"/>
    <col min="1537" max="1537" width="12.5703125" style="1" customWidth="1"/>
    <col min="1538" max="1538" width="20.85546875" style="1" customWidth="1"/>
    <col min="1539" max="1540" width="17.140625" style="1" customWidth="1"/>
    <col min="1541" max="1542" width="25.85546875" style="1" customWidth="1"/>
    <col min="1543" max="1543" width="26.42578125" style="1" customWidth="1"/>
    <col min="1544" max="1544" width="16.42578125" style="1" customWidth="1"/>
    <col min="1545" max="1545" width="14.42578125" style="1" customWidth="1"/>
    <col min="1546" max="1546" width="9.42578125" style="1" customWidth="1"/>
    <col min="1547" max="1547" width="16.5703125" style="1" customWidth="1"/>
    <col min="1548" max="1548" width="12.42578125" style="1" customWidth="1"/>
    <col min="1549" max="1549" width="9.5703125" style="1" customWidth="1"/>
    <col min="1550" max="1550" width="15.5703125" style="1" customWidth="1"/>
    <col min="1551" max="1782" width="8.85546875" style="1" customWidth="1"/>
    <col min="1783" max="1783" width="24.5703125" style="1" customWidth="1"/>
    <col min="1784" max="1784" width="6" style="1" bestFit="1" customWidth="1"/>
    <col min="1785" max="1792" width="5.85546875" style="1"/>
    <col min="1793" max="1793" width="12.5703125" style="1" customWidth="1"/>
    <col min="1794" max="1794" width="20.85546875" style="1" customWidth="1"/>
    <col min="1795" max="1796" width="17.140625" style="1" customWidth="1"/>
    <col min="1797" max="1798" width="25.85546875" style="1" customWidth="1"/>
    <col min="1799" max="1799" width="26.42578125" style="1" customWidth="1"/>
    <col min="1800" max="1800" width="16.42578125" style="1" customWidth="1"/>
    <col min="1801" max="1801" width="14.42578125" style="1" customWidth="1"/>
    <col min="1802" max="1802" width="9.42578125" style="1" customWidth="1"/>
    <col min="1803" max="1803" width="16.5703125" style="1" customWidth="1"/>
    <col min="1804" max="1804" width="12.42578125" style="1" customWidth="1"/>
    <col min="1805" max="1805" width="9.5703125" style="1" customWidth="1"/>
    <col min="1806" max="1806" width="15.5703125" style="1" customWidth="1"/>
    <col min="1807" max="2038" width="8.85546875" style="1" customWidth="1"/>
    <col min="2039" max="2039" width="24.5703125" style="1" customWidth="1"/>
    <col min="2040" max="2040" width="6" style="1" bestFit="1" customWidth="1"/>
    <col min="2041" max="2048" width="5.85546875" style="1"/>
    <col min="2049" max="2049" width="12.5703125" style="1" customWidth="1"/>
    <col min="2050" max="2050" width="20.85546875" style="1" customWidth="1"/>
    <col min="2051" max="2052" width="17.140625" style="1" customWidth="1"/>
    <col min="2053" max="2054" width="25.85546875" style="1" customWidth="1"/>
    <col min="2055" max="2055" width="26.42578125" style="1" customWidth="1"/>
    <col min="2056" max="2056" width="16.42578125" style="1" customWidth="1"/>
    <col min="2057" max="2057" width="14.42578125" style="1" customWidth="1"/>
    <col min="2058" max="2058" width="9.42578125" style="1" customWidth="1"/>
    <col min="2059" max="2059" width="16.5703125" style="1" customWidth="1"/>
    <col min="2060" max="2060" width="12.42578125" style="1" customWidth="1"/>
    <col min="2061" max="2061" width="9.5703125" style="1" customWidth="1"/>
    <col min="2062" max="2062" width="15.5703125" style="1" customWidth="1"/>
    <col min="2063" max="2294" width="8.85546875" style="1" customWidth="1"/>
    <col min="2295" max="2295" width="24.5703125" style="1" customWidth="1"/>
    <col min="2296" max="2296" width="6" style="1" bestFit="1" customWidth="1"/>
    <col min="2297" max="2304" width="5.85546875" style="1"/>
    <col min="2305" max="2305" width="12.5703125" style="1" customWidth="1"/>
    <col min="2306" max="2306" width="20.85546875" style="1" customWidth="1"/>
    <col min="2307" max="2308" width="17.140625" style="1" customWidth="1"/>
    <col min="2309" max="2310" width="25.85546875" style="1" customWidth="1"/>
    <col min="2311" max="2311" width="26.42578125" style="1" customWidth="1"/>
    <col min="2312" max="2312" width="16.42578125" style="1" customWidth="1"/>
    <col min="2313" max="2313" width="14.42578125" style="1" customWidth="1"/>
    <col min="2314" max="2314" width="9.42578125" style="1" customWidth="1"/>
    <col min="2315" max="2315" width="16.5703125" style="1" customWidth="1"/>
    <col min="2316" max="2316" width="12.42578125" style="1" customWidth="1"/>
    <col min="2317" max="2317" width="9.5703125" style="1" customWidth="1"/>
    <col min="2318" max="2318" width="15.5703125" style="1" customWidth="1"/>
    <col min="2319" max="2550" width="8.85546875" style="1" customWidth="1"/>
    <col min="2551" max="2551" width="24.5703125" style="1" customWidth="1"/>
    <col min="2552" max="2552" width="6" style="1" bestFit="1" customWidth="1"/>
    <col min="2553" max="2560" width="5.85546875" style="1"/>
    <col min="2561" max="2561" width="12.5703125" style="1" customWidth="1"/>
    <col min="2562" max="2562" width="20.85546875" style="1" customWidth="1"/>
    <col min="2563" max="2564" width="17.140625" style="1" customWidth="1"/>
    <col min="2565" max="2566" width="25.85546875" style="1" customWidth="1"/>
    <col min="2567" max="2567" width="26.42578125" style="1" customWidth="1"/>
    <col min="2568" max="2568" width="16.42578125" style="1" customWidth="1"/>
    <col min="2569" max="2569" width="14.42578125" style="1" customWidth="1"/>
    <col min="2570" max="2570" width="9.42578125" style="1" customWidth="1"/>
    <col min="2571" max="2571" width="16.5703125" style="1" customWidth="1"/>
    <col min="2572" max="2572" width="12.42578125" style="1" customWidth="1"/>
    <col min="2573" max="2573" width="9.5703125" style="1" customWidth="1"/>
    <col min="2574" max="2574" width="15.5703125" style="1" customWidth="1"/>
    <col min="2575" max="2806" width="8.85546875" style="1" customWidth="1"/>
    <col min="2807" max="2807" width="24.5703125" style="1" customWidth="1"/>
    <col min="2808" max="2808" width="6" style="1" bestFit="1" customWidth="1"/>
    <col min="2809" max="2816" width="5.85546875" style="1"/>
    <col min="2817" max="2817" width="12.5703125" style="1" customWidth="1"/>
    <col min="2818" max="2818" width="20.85546875" style="1" customWidth="1"/>
    <col min="2819" max="2820" width="17.140625" style="1" customWidth="1"/>
    <col min="2821" max="2822" width="25.85546875" style="1" customWidth="1"/>
    <col min="2823" max="2823" width="26.42578125" style="1" customWidth="1"/>
    <col min="2824" max="2824" width="16.42578125" style="1" customWidth="1"/>
    <col min="2825" max="2825" width="14.42578125" style="1" customWidth="1"/>
    <col min="2826" max="2826" width="9.42578125" style="1" customWidth="1"/>
    <col min="2827" max="2827" width="16.5703125" style="1" customWidth="1"/>
    <col min="2828" max="2828" width="12.42578125" style="1" customWidth="1"/>
    <col min="2829" max="2829" width="9.5703125" style="1" customWidth="1"/>
    <col min="2830" max="2830" width="15.5703125" style="1" customWidth="1"/>
    <col min="2831" max="3062" width="8.85546875" style="1" customWidth="1"/>
    <col min="3063" max="3063" width="24.5703125" style="1" customWidth="1"/>
    <col min="3064" max="3064" width="6" style="1" bestFit="1" customWidth="1"/>
    <col min="3065" max="3072" width="5.85546875" style="1"/>
    <col min="3073" max="3073" width="12.5703125" style="1" customWidth="1"/>
    <col min="3074" max="3074" width="20.85546875" style="1" customWidth="1"/>
    <col min="3075" max="3076" width="17.140625" style="1" customWidth="1"/>
    <col min="3077" max="3078" width="25.85546875" style="1" customWidth="1"/>
    <col min="3079" max="3079" width="26.42578125" style="1" customWidth="1"/>
    <col min="3080" max="3080" width="16.42578125" style="1" customWidth="1"/>
    <col min="3081" max="3081" width="14.42578125" style="1" customWidth="1"/>
    <col min="3082" max="3082" width="9.42578125" style="1" customWidth="1"/>
    <col min="3083" max="3083" width="16.5703125" style="1" customWidth="1"/>
    <col min="3084" max="3084" width="12.42578125" style="1" customWidth="1"/>
    <col min="3085" max="3085" width="9.5703125" style="1" customWidth="1"/>
    <col min="3086" max="3086" width="15.5703125" style="1" customWidth="1"/>
    <col min="3087" max="3318" width="8.85546875" style="1" customWidth="1"/>
    <col min="3319" max="3319" width="24.5703125" style="1" customWidth="1"/>
    <col min="3320" max="3320" width="6" style="1" bestFit="1" customWidth="1"/>
    <col min="3321" max="3328" width="5.85546875" style="1"/>
    <col min="3329" max="3329" width="12.5703125" style="1" customWidth="1"/>
    <col min="3330" max="3330" width="20.85546875" style="1" customWidth="1"/>
    <col min="3331" max="3332" width="17.140625" style="1" customWidth="1"/>
    <col min="3333" max="3334" width="25.85546875" style="1" customWidth="1"/>
    <col min="3335" max="3335" width="26.42578125" style="1" customWidth="1"/>
    <col min="3336" max="3336" width="16.42578125" style="1" customWidth="1"/>
    <col min="3337" max="3337" width="14.42578125" style="1" customWidth="1"/>
    <col min="3338" max="3338" width="9.42578125" style="1" customWidth="1"/>
    <col min="3339" max="3339" width="16.5703125" style="1" customWidth="1"/>
    <col min="3340" max="3340" width="12.42578125" style="1" customWidth="1"/>
    <col min="3341" max="3341" width="9.5703125" style="1" customWidth="1"/>
    <col min="3342" max="3342" width="15.5703125" style="1" customWidth="1"/>
    <col min="3343" max="3574" width="8.85546875" style="1" customWidth="1"/>
    <col min="3575" max="3575" width="24.5703125" style="1" customWidth="1"/>
    <col min="3576" max="3576" width="6" style="1" bestFit="1" customWidth="1"/>
    <col min="3577" max="3584" width="5.85546875" style="1"/>
    <col min="3585" max="3585" width="12.5703125" style="1" customWidth="1"/>
    <col min="3586" max="3586" width="20.85546875" style="1" customWidth="1"/>
    <col min="3587" max="3588" width="17.140625" style="1" customWidth="1"/>
    <col min="3589" max="3590" width="25.85546875" style="1" customWidth="1"/>
    <col min="3591" max="3591" width="26.42578125" style="1" customWidth="1"/>
    <col min="3592" max="3592" width="16.42578125" style="1" customWidth="1"/>
    <col min="3593" max="3593" width="14.42578125" style="1" customWidth="1"/>
    <col min="3594" max="3594" width="9.42578125" style="1" customWidth="1"/>
    <col min="3595" max="3595" width="16.5703125" style="1" customWidth="1"/>
    <col min="3596" max="3596" width="12.42578125" style="1" customWidth="1"/>
    <col min="3597" max="3597" width="9.5703125" style="1" customWidth="1"/>
    <col min="3598" max="3598" width="15.5703125" style="1" customWidth="1"/>
    <col min="3599" max="3830" width="8.85546875" style="1" customWidth="1"/>
    <col min="3831" max="3831" width="24.5703125" style="1" customWidth="1"/>
    <col min="3832" max="3832" width="6" style="1" bestFit="1" customWidth="1"/>
    <col min="3833" max="3840" width="5.85546875" style="1"/>
    <col min="3841" max="3841" width="12.5703125" style="1" customWidth="1"/>
    <col min="3842" max="3842" width="20.85546875" style="1" customWidth="1"/>
    <col min="3843" max="3844" width="17.140625" style="1" customWidth="1"/>
    <col min="3845" max="3846" width="25.85546875" style="1" customWidth="1"/>
    <col min="3847" max="3847" width="26.42578125" style="1" customWidth="1"/>
    <col min="3848" max="3848" width="16.42578125" style="1" customWidth="1"/>
    <col min="3849" max="3849" width="14.42578125" style="1" customWidth="1"/>
    <col min="3850" max="3850" width="9.42578125" style="1" customWidth="1"/>
    <col min="3851" max="3851" width="16.5703125" style="1" customWidth="1"/>
    <col min="3852" max="3852" width="12.42578125" style="1" customWidth="1"/>
    <col min="3853" max="3853" width="9.5703125" style="1" customWidth="1"/>
    <col min="3854" max="3854" width="15.5703125" style="1" customWidth="1"/>
    <col min="3855" max="4086" width="8.85546875" style="1" customWidth="1"/>
    <col min="4087" max="4087" width="24.5703125" style="1" customWidth="1"/>
    <col min="4088" max="4088" width="6" style="1" bestFit="1" customWidth="1"/>
    <col min="4089" max="4096" width="5.85546875" style="1"/>
    <col min="4097" max="4097" width="12.5703125" style="1" customWidth="1"/>
    <col min="4098" max="4098" width="20.85546875" style="1" customWidth="1"/>
    <col min="4099" max="4100" width="17.140625" style="1" customWidth="1"/>
    <col min="4101" max="4102" width="25.85546875" style="1" customWidth="1"/>
    <col min="4103" max="4103" width="26.42578125" style="1" customWidth="1"/>
    <col min="4104" max="4104" width="16.42578125" style="1" customWidth="1"/>
    <col min="4105" max="4105" width="14.42578125" style="1" customWidth="1"/>
    <col min="4106" max="4106" width="9.42578125" style="1" customWidth="1"/>
    <col min="4107" max="4107" width="16.5703125" style="1" customWidth="1"/>
    <col min="4108" max="4108" width="12.42578125" style="1" customWidth="1"/>
    <col min="4109" max="4109" width="9.5703125" style="1" customWidth="1"/>
    <col min="4110" max="4110" width="15.5703125" style="1" customWidth="1"/>
    <col min="4111" max="4342" width="8.85546875" style="1" customWidth="1"/>
    <col min="4343" max="4343" width="24.5703125" style="1" customWidth="1"/>
    <col min="4344" max="4344" width="6" style="1" bestFit="1" customWidth="1"/>
    <col min="4345" max="4352" width="5.85546875" style="1"/>
    <col min="4353" max="4353" width="12.5703125" style="1" customWidth="1"/>
    <col min="4354" max="4354" width="20.85546875" style="1" customWidth="1"/>
    <col min="4355" max="4356" width="17.140625" style="1" customWidth="1"/>
    <col min="4357" max="4358" width="25.85546875" style="1" customWidth="1"/>
    <col min="4359" max="4359" width="26.42578125" style="1" customWidth="1"/>
    <col min="4360" max="4360" width="16.42578125" style="1" customWidth="1"/>
    <col min="4361" max="4361" width="14.42578125" style="1" customWidth="1"/>
    <col min="4362" max="4362" width="9.42578125" style="1" customWidth="1"/>
    <col min="4363" max="4363" width="16.5703125" style="1" customWidth="1"/>
    <col min="4364" max="4364" width="12.42578125" style="1" customWidth="1"/>
    <col min="4365" max="4365" width="9.5703125" style="1" customWidth="1"/>
    <col min="4366" max="4366" width="15.5703125" style="1" customWidth="1"/>
    <col min="4367" max="4598" width="8.85546875" style="1" customWidth="1"/>
    <col min="4599" max="4599" width="24.5703125" style="1" customWidth="1"/>
    <col min="4600" max="4600" width="6" style="1" bestFit="1" customWidth="1"/>
    <col min="4601" max="4608" width="5.85546875" style="1"/>
    <col min="4609" max="4609" width="12.5703125" style="1" customWidth="1"/>
    <col min="4610" max="4610" width="20.85546875" style="1" customWidth="1"/>
    <col min="4611" max="4612" width="17.140625" style="1" customWidth="1"/>
    <col min="4613" max="4614" width="25.85546875" style="1" customWidth="1"/>
    <col min="4615" max="4615" width="26.42578125" style="1" customWidth="1"/>
    <col min="4616" max="4616" width="16.42578125" style="1" customWidth="1"/>
    <col min="4617" max="4617" width="14.42578125" style="1" customWidth="1"/>
    <col min="4618" max="4618" width="9.42578125" style="1" customWidth="1"/>
    <col min="4619" max="4619" width="16.5703125" style="1" customWidth="1"/>
    <col min="4620" max="4620" width="12.42578125" style="1" customWidth="1"/>
    <col min="4621" max="4621" width="9.5703125" style="1" customWidth="1"/>
    <col min="4622" max="4622" width="15.5703125" style="1" customWidth="1"/>
    <col min="4623" max="4854" width="8.85546875" style="1" customWidth="1"/>
    <col min="4855" max="4855" width="24.5703125" style="1" customWidth="1"/>
    <col min="4856" max="4856" width="6" style="1" bestFit="1" customWidth="1"/>
    <col min="4857" max="4864" width="5.85546875" style="1"/>
    <col min="4865" max="4865" width="12.5703125" style="1" customWidth="1"/>
    <col min="4866" max="4866" width="20.85546875" style="1" customWidth="1"/>
    <col min="4867" max="4868" width="17.140625" style="1" customWidth="1"/>
    <col min="4869" max="4870" width="25.85546875" style="1" customWidth="1"/>
    <col min="4871" max="4871" width="26.42578125" style="1" customWidth="1"/>
    <col min="4872" max="4872" width="16.42578125" style="1" customWidth="1"/>
    <col min="4873" max="4873" width="14.42578125" style="1" customWidth="1"/>
    <col min="4874" max="4874" width="9.42578125" style="1" customWidth="1"/>
    <col min="4875" max="4875" width="16.5703125" style="1" customWidth="1"/>
    <col min="4876" max="4876" width="12.42578125" style="1" customWidth="1"/>
    <col min="4877" max="4877" width="9.5703125" style="1" customWidth="1"/>
    <col min="4878" max="4878" width="15.5703125" style="1" customWidth="1"/>
    <col min="4879" max="5110" width="8.85546875" style="1" customWidth="1"/>
    <col min="5111" max="5111" width="24.5703125" style="1" customWidth="1"/>
    <col min="5112" max="5112" width="6" style="1" bestFit="1" customWidth="1"/>
    <col min="5113" max="5120" width="5.85546875" style="1"/>
    <col min="5121" max="5121" width="12.5703125" style="1" customWidth="1"/>
    <col min="5122" max="5122" width="20.85546875" style="1" customWidth="1"/>
    <col min="5123" max="5124" width="17.140625" style="1" customWidth="1"/>
    <col min="5125" max="5126" width="25.85546875" style="1" customWidth="1"/>
    <col min="5127" max="5127" width="26.42578125" style="1" customWidth="1"/>
    <col min="5128" max="5128" width="16.42578125" style="1" customWidth="1"/>
    <col min="5129" max="5129" width="14.42578125" style="1" customWidth="1"/>
    <col min="5130" max="5130" width="9.42578125" style="1" customWidth="1"/>
    <col min="5131" max="5131" width="16.5703125" style="1" customWidth="1"/>
    <col min="5132" max="5132" width="12.42578125" style="1" customWidth="1"/>
    <col min="5133" max="5133" width="9.5703125" style="1" customWidth="1"/>
    <col min="5134" max="5134" width="15.5703125" style="1" customWidth="1"/>
    <col min="5135" max="5366" width="8.85546875" style="1" customWidth="1"/>
    <col min="5367" max="5367" width="24.5703125" style="1" customWidth="1"/>
    <col min="5368" max="5368" width="6" style="1" bestFit="1" customWidth="1"/>
    <col min="5369" max="5376" width="5.85546875" style="1"/>
    <col min="5377" max="5377" width="12.5703125" style="1" customWidth="1"/>
    <col min="5378" max="5378" width="20.85546875" style="1" customWidth="1"/>
    <col min="5379" max="5380" width="17.140625" style="1" customWidth="1"/>
    <col min="5381" max="5382" width="25.85546875" style="1" customWidth="1"/>
    <col min="5383" max="5383" width="26.42578125" style="1" customWidth="1"/>
    <col min="5384" max="5384" width="16.42578125" style="1" customWidth="1"/>
    <col min="5385" max="5385" width="14.42578125" style="1" customWidth="1"/>
    <col min="5386" max="5386" width="9.42578125" style="1" customWidth="1"/>
    <col min="5387" max="5387" width="16.5703125" style="1" customWidth="1"/>
    <col min="5388" max="5388" width="12.42578125" style="1" customWidth="1"/>
    <col min="5389" max="5389" width="9.5703125" style="1" customWidth="1"/>
    <col min="5390" max="5390" width="15.5703125" style="1" customWidth="1"/>
    <col min="5391" max="5622" width="8.85546875" style="1" customWidth="1"/>
    <col min="5623" max="5623" width="24.5703125" style="1" customWidth="1"/>
    <col min="5624" max="5624" width="6" style="1" bestFit="1" customWidth="1"/>
    <col min="5625" max="5632" width="5.85546875" style="1"/>
    <col min="5633" max="5633" width="12.5703125" style="1" customWidth="1"/>
    <col min="5634" max="5634" width="20.85546875" style="1" customWidth="1"/>
    <col min="5635" max="5636" width="17.140625" style="1" customWidth="1"/>
    <col min="5637" max="5638" width="25.85546875" style="1" customWidth="1"/>
    <col min="5639" max="5639" width="26.42578125" style="1" customWidth="1"/>
    <col min="5640" max="5640" width="16.42578125" style="1" customWidth="1"/>
    <col min="5641" max="5641" width="14.42578125" style="1" customWidth="1"/>
    <col min="5642" max="5642" width="9.42578125" style="1" customWidth="1"/>
    <col min="5643" max="5643" width="16.5703125" style="1" customWidth="1"/>
    <col min="5644" max="5644" width="12.42578125" style="1" customWidth="1"/>
    <col min="5645" max="5645" width="9.5703125" style="1" customWidth="1"/>
    <col min="5646" max="5646" width="15.5703125" style="1" customWidth="1"/>
    <col min="5647" max="5878" width="8.85546875" style="1" customWidth="1"/>
    <col min="5879" max="5879" width="24.5703125" style="1" customWidth="1"/>
    <col min="5880" max="5880" width="6" style="1" bestFit="1" customWidth="1"/>
    <col min="5881" max="5888" width="5.85546875" style="1"/>
    <col min="5889" max="5889" width="12.5703125" style="1" customWidth="1"/>
    <col min="5890" max="5890" width="20.85546875" style="1" customWidth="1"/>
    <col min="5891" max="5892" width="17.140625" style="1" customWidth="1"/>
    <col min="5893" max="5894" width="25.85546875" style="1" customWidth="1"/>
    <col min="5895" max="5895" width="26.42578125" style="1" customWidth="1"/>
    <col min="5896" max="5896" width="16.42578125" style="1" customWidth="1"/>
    <col min="5897" max="5897" width="14.42578125" style="1" customWidth="1"/>
    <col min="5898" max="5898" width="9.42578125" style="1" customWidth="1"/>
    <col min="5899" max="5899" width="16.5703125" style="1" customWidth="1"/>
    <col min="5900" max="5900" width="12.42578125" style="1" customWidth="1"/>
    <col min="5901" max="5901" width="9.5703125" style="1" customWidth="1"/>
    <col min="5902" max="5902" width="15.5703125" style="1" customWidth="1"/>
    <col min="5903" max="6134" width="8.85546875" style="1" customWidth="1"/>
    <col min="6135" max="6135" width="24.5703125" style="1" customWidth="1"/>
    <col min="6136" max="6136" width="6" style="1" bestFit="1" customWidth="1"/>
    <col min="6137" max="6144" width="5.85546875" style="1"/>
    <col min="6145" max="6145" width="12.5703125" style="1" customWidth="1"/>
    <col min="6146" max="6146" width="20.85546875" style="1" customWidth="1"/>
    <col min="6147" max="6148" width="17.140625" style="1" customWidth="1"/>
    <col min="6149" max="6150" width="25.85546875" style="1" customWidth="1"/>
    <col min="6151" max="6151" width="26.42578125" style="1" customWidth="1"/>
    <col min="6152" max="6152" width="16.42578125" style="1" customWidth="1"/>
    <col min="6153" max="6153" width="14.42578125" style="1" customWidth="1"/>
    <col min="6154" max="6154" width="9.42578125" style="1" customWidth="1"/>
    <col min="6155" max="6155" width="16.5703125" style="1" customWidth="1"/>
    <col min="6156" max="6156" width="12.42578125" style="1" customWidth="1"/>
    <col min="6157" max="6157" width="9.5703125" style="1" customWidth="1"/>
    <col min="6158" max="6158" width="15.5703125" style="1" customWidth="1"/>
    <col min="6159" max="6390" width="8.85546875" style="1" customWidth="1"/>
    <col min="6391" max="6391" width="24.5703125" style="1" customWidth="1"/>
    <col min="6392" max="6392" width="6" style="1" bestFit="1" customWidth="1"/>
    <col min="6393" max="6400" width="5.85546875" style="1"/>
    <col min="6401" max="6401" width="12.5703125" style="1" customWidth="1"/>
    <col min="6402" max="6402" width="20.85546875" style="1" customWidth="1"/>
    <col min="6403" max="6404" width="17.140625" style="1" customWidth="1"/>
    <col min="6405" max="6406" width="25.85546875" style="1" customWidth="1"/>
    <col min="6407" max="6407" width="26.42578125" style="1" customWidth="1"/>
    <col min="6408" max="6408" width="16.42578125" style="1" customWidth="1"/>
    <col min="6409" max="6409" width="14.42578125" style="1" customWidth="1"/>
    <col min="6410" max="6410" width="9.42578125" style="1" customWidth="1"/>
    <col min="6411" max="6411" width="16.5703125" style="1" customWidth="1"/>
    <col min="6412" max="6412" width="12.42578125" style="1" customWidth="1"/>
    <col min="6413" max="6413" width="9.5703125" style="1" customWidth="1"/>
    <col min="6414" max="6414" width="15.5703125" style="1" customWidth="1"/>
    <col min="6415" max="6646" width="8.85546875" style="1" customWidth="1"/>
    <col min="6647" max="6647" width="24.5703125" style="1" customWidth="1"/>
    <col min="6648" max="6648" width="6" style="1" bestFit="1" customWidth="1"/>
    <col min="6649" max="6656" width="5.85546875" style="1"/>
    <col min="6657" max="6657" width="12.5703125" style="1" customWidth="1"/>
    <col min="6658" max="6658" width="20.85546875" style="1" customWidth="1"/>
    <col min="6659" max="6660" width="17.140625" style="1" customWidth="1"/>
    <col min="6661" max="6662" width="25.85546875" style="1" customWidth="1"/>
    <col min="6663" max="6663" width="26.42578125" style="1" customWidth="1"/>
    <col min="6664" max="6664" width="16.42578125" style="1" customWidth="1"/>
    <col min="6665" max="6665" width="14.42578125" style="1" customWidth="1"/>
    <col min="6666" max="6666" width="9.42578125" style="1" customWidth="1"/>
    <col min="6667" max="6667" width="16.5703125" style="1" customWidth="1"/>
    <col min="6668" max="6668" width="12.42578125" style="1" customWidth="1"/>
    <col min="6669" max="6669" width="9.5703125" style="1" customWidth="1"/>
    <col min="6670" max="6670" width="15.5703125" style="1" customWidth="1"/>
    <col min="6671" max="6902" width="8.85546875" style="1" customWidth="1"/>
    <col min="6903" max="6903" width="24.5703125" style="1" customWidth="1"/>
    <col min="6904" max="6904" width="6" style="1" bestFit="1" customWidth="1"/>
    <col min="6905" max="6912" width="5.85546875" style="1"/>
    <col min="6913" max="6913" width="12.5703125" style="1" customWidth="1"/>
    <col min="6914" max="6914" width="20.85546875" style="1" customWidth="1"/>
    <col min="6915" max="6916" width="17.140625" style="1" customWidth="1"/>
    <col min="6917" max="6918" width="25.85546875" style="1" customWidth="1"/>
    <col min="6919" max="6919" width="26.42578125" style="1" customWidth="1"/>
    <col min="6920" max="6920" width="16.42578125" style="1" customWidth="1"/>
    <col min="6921" max="6921" width="14.42578125" style="1" customWidth="1"/>
    <col min="6922" max="6922" width="9.42578125" style="1" customWidth="1"/>
    <col min="6923" max="6923" width="16.5703125" style="1" customWidth="1"/>
    <col min="6924" max="6924" width="12.42578125" style="1" customWidth="1"/>
    <col min="6925" max="6925" width="9.5703125" style="1" customWidth="1"/>
    <col min="6926" max="6926" width="15.5703125" style="1" customWidth="1"/>
    <col min="6927" max="7158" width="8.85546875" style="1" customWidth="1"/>
    <col min="7159" max="7159" width="24.5703125" style="1" customWidth="1"/>
    <col min="7160" max="7160" width="6" style="1" bestFit="1" customWidth="1"/>
    <col min="7161" max="7168" width="5.85546875" style="1"/>
    <col min="7169" max="7169" width="12.5703125" style="1" customWidth="1"/>
    <col min="7170" max="7170" width="20.85546875" style="1" customWidth="1"/>
    <col min="7171" max="7172" width="17.140625" style="1" customWidth="1"/>
    <col min="7173" max="7174" width="25.85546875" style="1" customWidth="1"/>
    <col min="7175" max="7175" width="26.42578125" style="1" customWidth="1"/>
    <col min="7176" max="7176" width="16.42578125" style="1" customWidth="1"/>
    <col min="7177" max="7177" width="14.42578125" style="1" customWidth="1"/>
    <col min="7178" max="7178" width="9.42578125" style="1" customWidth="1"/>
    <col min="7179" max="7179" width="16.5703125" style="1" customWidth="1"/>
    <col min="7180" max="7180" width="12.42578125" style="1" customWidth="1"/>
    <col min="7181" max="7181" width="9.5703125" style="1" customWidth="1"/>
    <col min="7182" max="7182" width="15.5703125" style="1" customWidth="1"/>
    <col min="7183" max="7414" width="8.85546875" style="1" customWidth="1"/>
    <col min="7415" max="7415" width="24.5703125" style="1" customWidth="1"/>
    <col min="7416" max="7416" width="6" style="1" bestFit="1" customWidth="1"/>
    <col min="7417" max="7424" width="5.85546875" style="1"/>
    <col min="7425" max="7425" width="12.5703125" style="1" customWidth="1"/>
    <col min="7426" max="7426" width="20.85546875" style="1" customWidth="1"/>
    <col min="7427" max="7428" width="17.140625" style="1" customWidth="1"/>
    <col min="7429" max="7430" width="25.85546875" style="1" customWidth="1"/>
    <col min="7431" max="7431" width="26.42578125" style="1" customWidth="1"/>
    <col min="7432" max="7432" width="16.42578125" style="1" customWidth="1"/>
    <col min="7433" max="7433" width="14.42578125" style="1" customWidth="1"/>
    <col min="7434" max="7434" width="9.42578125" style="1" customWidth="1"/>
    <col min="7435" max="7435" width="16.5703125" style="1" customWidth="1"/>
    <col min="7436" max="7436" width="12.42578125" style="1" customWidth="1"/>
    <col min="7437" max="7437" width="9.5703125" style="1" customWidth="1"/>
    <col min="7438" max="7438" width="15.5703125" style="1" customWidth="1"/>
    <col min="7439" max="7670" width="8.85546875" style="1" customWidth="1"/>
    <col min="7671" max="7671" width="24.5703125" style="1" customWidth="1"/>
    <col min="7672" max="7672" width="6" style="1" bestFit="1" customWidth="1"/>
    <col min="7673" max="7680" width="5.85546875" style="1"/>
    <col min="7681" max="7681" width="12.5703125" style="1" customWidth="1"/>
    <col min="7682" max="7682" width="20.85546875" style="1" customWidth="1"/>
    <col min="7683" max="7684" width="17.140625" style="1" customWidth="1"/>
    <col min="7685" max="7686" width="25.85546875" style="1" customWidth="1"/>
    <col min="7687" max="7687" width="26.42578125" style="1" customWidth="1"/>
    <col min="7688" max="7688" width="16.42578125" style="1" customWidth="1"/>
    <col min="7689" max="7689" width="14.42578125" style="1" customWidth="1"/>
    <col min="7690" max="7690" width="9.42578125" style="1" customWidth="1"/>
    <col min="7691" max="7691" width="16.5703125" style="1" customWidth="1"/>
    <col min="7692" max="7692" width="12.42578125" style="1" customWidth="1"/>
    <col min="7693" max="7693" width="9.5703125" style="1" customWidth="1"/>
    <col min="7694" max="7694" width="15.5703125" style="1" customWidth="1"/>
    <col min="7695" max="7926" width="8.85546875" style="1" customWidth="1"/>
    <col min="7927" max="7927" width="24.5703125" style="1" customWidth="1"/>
    <col min="7928" max="7928" width="6" style="1" bestFit="1" customWidth="1"/>
    <col min="7929" max="7936" width="5.85546875" style="1"/>
    <col min="7937" max="7937" width="12.5703125" style="1" customWidth="1"/>
    <col min="7938" max="7938" width="20.85546875" style="1" customWidth="1"/>
    <col min="7939" max="7940" width="17.140625" style="1" customWidth="1"/>
    <col min="7941" max="7942" width="25.85546875" style="1" customWidth="1"/>
    <col min="7943" max="7943" width="26.42578125" style="1" customWidth="1"/>
    <col min="7944" max="7944" width="16.42578125" style="1" customWidth="1"/>
    <col min="7945" max="7945" width="14.42578125" style="1" customWidth="1"/>
    <col min="7946" max="7946" width="9.42578125" style="1" customWidth="1"/>
    <col min="7947" max="7947" width="16.5703125" style="1" customWidth="1"/>
    <col min="7948" max="7948" width="12.42578125" style="1" customWidth="1"/>
    <col min="7949" max="7949" width="9.5703125" style="1" customWidth="1"/>
    <col min="7950" max="7950" width="15.5703125" style="1" customWidth="1"/>
    <col min="7951" max="8182" width="8.85546875" style="1" customWidth="1"/>
    <col min="8183" max="8183" width="24.5703125" style="1" customWidth="1"/>
    <col min="8184" max="8184" width="6" style="1" bestFit="1" customWidth="1"/>
    <col min="8185" max="8192" width="5.85546875" style="1"/>
    <col min="8193" max="8193" width="12.5703125" style="1" customWidth="1"/>
    <col min="8194" max="8194" width="20.85546875" style="1" customWidth="1"/>
    <col min="8195" max="8196" width="17.140625" style="1" customWidth="1"/>
    <col min="8197" max="8198" width="25.85546875" style="1" customWidth="1"/>
    <col min="8199" max="8199" width="26.42578125" style="1" customWidth="1"/>
    <col min="8200" max="8200" width="16.42578125" style="1" customWidth="1"/>
    <col min="8201" max="8201" width="14.42578125" style="1" customWidth="1"/>
    <col min="8202" max="8202" width="9.42578125" style="1" customWidth="1"/>
    <col min="8203" max="8203" width="16.5703125" style="1" customWidth="1"/>
    <col min="8204" max="8204" width="12.42578125" style="1" customWidth="1"/>
    <col min="8205" max="8205" width="9.5703125" style="1" customWidth="1"/>
    <col min="8206" max="8206" width="15.5703125" style="1" customWidth="1"/>
    <col min="8207" max="8438" width="8.85546875" style="1" customWidth="1"/>
    <col min="8439" max="8439" width="24.5703125" style="1" customWidth="1"/>
    <col min="8440" max="8440" width="6" style="1" bestFit="1" customWidth="1"/>
    <col min="8441" max="8448" width="5.85546875" style="1"/>
    <col min="8449" max="8449" width="12.5703125" style="1" customWidth="1"/>
    <col min="8450" max="8450" width="20.85546875" style="1" customWidth="1"/>
    <col min="8451" max="8452" width="17.140625" style="1" customWidth="1"/>
    <col min="8453" max="8454" width="25.85546875" style="1" customWidth="1"/>
    <col min="8455" max="8455" width="26.42578125" style="1" customWidth="1"/>
    <col min="8456" max="8456" width="16.42578125" style="1" customWidth="1"/>
    <col min="8457" max="8457" width="14.42578125" style="1" customWidth="1"/>
    <col min="8458" max="8458" width="9.42578125" style="1" customWidth="1"/>
    <col min="8459" max="8459" width="16.5703125" style="1" customWidth="1"/>
    <col min="8460" max="8460" width="12.42578125" style="1" customWidth="1"/>
    <col min="8461" max="8461" width="9.5703125" style="1" customWidth="1"/>
    <col min="8462" max="8462" width="15.5703125" style="1" customWidth="1"/>
    <col min="8463" max="8694" width="8.85546875" style="1" customWidth="1"/>
    <col min="8695" max="8695" width="24.5703125" style="1" customWidth="1"/>
    <col min="8696" max="8696" width="6" style="1" bestFit="1" customWidth="1"/>
    <col min="8697" max="8704" width="5.85546875" style="1"/>
    <col min="8705" max="8705" width="12.5703125" style="1" customWidth="1"/>
    <col min="8706" max="8706" width="20.85546875" style="1" customWidth="1"/>
    <col min="8707" max="8708" width="17.140625" style="1" customWidth="1"/>
    <col min="8709" max="8710" width="25.85546875" style="1" customWidth="1"/>
    <col min="8711" max="8711" width="26.42578125" style="1" customWidth="1"/>
    <col min="8712" max="8712" width="16.42578125" style="1" customWidth="1"/>
    <col min="8713" max="8713" width="14.42578125" style="1" customWidth="1"/>
    <col min="8714" max="8714" width="9.42578125" style="1" customWidth="1"/>
    <col min="8715" max="8715" width="16.5703125" style="1" customWidth="1"/>
    <col min="8716" max="8716" width="12.42578125" style="1" customWidth="1"/>
    <col min="8717" max="8717" width="9.5703125" style="1" customWidth="1"/>
    <col min="8718" max="8718" width="15.5703125" style="1" customWidth="1"/>
    <col min="8719" max="8950" width="8.85546875" style="1" customWidth="1"/>
    <col min="8951" max="8951" width="24.5703125" style="1" customWidth="1"/>
    <col min="8952" max="8952" width="6" style="1" bestFit="1" customWidth="1"/>
    <col min="8953" max="8960" width="5.85546875" style="1"/>
    <col min="8961" max="8961" width="12.5703125" style="1" customWidth="1"/>
    <col min="8962" max="8962" width="20.85546875" style="1" customWidth="1"/>
    <col min="8963" max="8964" width="17.140625" style="1" customWidth="1"/>
    <col min="8965" max="8966" width="25.85546875" style="1" customWidth="1"/>
    <col min="8967" max="8967" width="26.42578125" style="1" customWidth="1"/>
    <col min="8968" max="8968" width="16.42578125" style="1" customWidth="1"/>
    <col min="8969" max="8969" width="14.42578125" style="1" customWidth="1"/>
    <col min="8970" max="8970" width="9.42578125" style="1" customWidth="1"/>
    <col min="8971" max="8971" width="16.5703125" style="1" customWidth="1"/>
    <col min="8972" max="8972" width="12.42578125" style="1" customWidth="1"/>
    <col min="8973" max="8973" width="9.5703125" style="1" customWidth="1"/>
    <col min="8974" max="8974" width="15.5703125" style="1" customWidth="1"/>
    <col min="8975" max="9206" width="8.85546875" style="1" customWidth="1"/>
    <col min="9207" max="9207" width="24.5703125" style="1" customWidth="1"/>
    <col min="9208" max="9208" width="6" style="1" bestFit="1" customWidth="1"/>
    <col min="9209" max="9216" width="5.85546875" style="1"/>
    <col min="9217" max="9217" width="12.5703125" style="1" customWidth="1"/>
    <col min="9218" max="9218" width="20.85546875" style="1" customWidth="1"/>
    <col min="9219" max="9220" width="17.140625" style="1" customWidth="1"/>
    <col min="9221" max="9222" width="25.85546875" style="1" customWidth="1"/>
    <col min="9223" max="9223" width="26.42578125" style="1" customWidth="1"/>
    <col min="9224" max="9224" width="16.42578125" style="1" customWidth="1"/>
    <col min="9225" max="9225" width="14.42578125" style="1" customWidth="1"/>
    <col min="9226" max="9226" width="9.42578125" style="1" customWidth="1"/>
    <col min="9227" max="9227" width="16.5703125" style="1" customWidth="1"/>
    <col min="9228" max="9228" width="12.42578125" style="1" customWidth="1"/>
    <col min="9229" max="9229" width="9.5703125" style="1" customWidth="1"/>
    <col min="9230" max="9230" width="15.5703125" style="1" customWidth="1"/>
    <col min="9231" max="9462" width="8.85546875" style="1" customWidth="1"/>
    <col min="9463" max="9463" width="24.5703125" style="1" customWidth="1"/>
    <col min="9464" max="9464" width="6" style="1" bestFit="1" customWidth="1"/>
    <col min="9465" max="9472" width="5.85546875" style="1"/>
    <col min="9473" max="9473" width="12.5703125" style="1" customWidth="1"/>
    <col min="9474" max="9474" width="20.85546875" style="1" customWidth="1"/>
    <col min="9475" max="9476" width="17.140625" style="1" customWidth="1"/>
    <col min="9477" max="9478" width="25.85546875" style="1" customWidth="1"/>
    <col min="9479" max="9479" width="26.42578125" style="1" customWidth="1"/>
    <col min="9480" max="9480" width="16.42578125" style="1" customWidth="1"/>
    <col min="9481" max="9481" width="14.42578125" style="1" customWidth="1"/>
    <col min="9482" max="9482" width="9.42578125" style="1" customWidth="1"/>
    <col min="9483" max="9483" width="16.5703125" style="1" customWidth="1"/>
    <col min="9484" max="9484" width="12.42578125" style="1" customWidth="1"/>
    <col min="9485" max="9485" width="9.5703125" style="1" customWidth="1"/>
    <col min="9486" max="9486" width="15.5703125" style="1" customWidth="1"/>
    <col min="9487" max="9718" width="8.85546875" style="1" customWidth="1"/>
    <col min="9719" max="9719" width="24.5703125" style="1" customWidth="1"/>
    <col min="9720" max="9720" width="6" style="1" bestFit="1" customWidth="1"/>
    <col min="9721" max="9728" width="5.85546875" style="1"/>
    <col min="9729" max="9729" width="12.5703125" style="1" customWidth="1"/>
    <col min="9730" max="9730" width="20.85546875" style="1" customWidth="1"/>
    <col min="9731" max="9732" width="17.140625" style="1" customWidth="1"/>
    <col min="9733" max="9734" width="25.85546875" style="1" customWidth="1"/>
    <col min="9735" max="9735" width="26.42578125" style="1" customWidth="1"/>
    <col min="9736" max="9736" width="16.42578125" style="1" customWidth="1"/>
    <col min="9737" max="9737" width="14.42578125" style="1" customWidth="1"/>
    <col min="9738" max="9738" width="9.42578125" style="1" customWidth="1"/>
    <col min="9739" max="9739" width="16.5703125" style="1" customWidth="1"/>
    <col min="9740" max="9740" width="12.42578125" style="1" customWidth="1"/>
    <col min="9741" max="9741" width="9.5703125" style="1" customWidth="1"/>
    <col min="9742" max="9742" width="15.5703125" style="1" customWidth="1"/>
    <col min="9743" max="9974" width="8.85546875" style="1" customWidth="1"/>
    <col min="9975" max="9975" width="24.5703125" style="1" customWidth="1"/>
    <col min="9976" max="9976" width="6" style="1" bestFit="1" customWidth="1"/>
    <col min="9977" max="9984" width="5.85546875" style="1"/>
    <col min="9985" max="9985" width="12.5703125" style="1" customWidth="1"/>
    <col min="9986" max="9986" width="20.85546875" style="1" customWidth="1"/>
    <col min="9987" max="9988" width="17.140625" style="1" customWidth="1"/>
    <col min="9989" max="9990" width="25.85546875" style="1" customWidth="1"/>
    <col min="9991" max="9991" width="26.42578125" style="1" customWidth="1"/>
    <col min="9992" max="9992" width="16.42578125" style="1" customWidth="1"/>
    <col min="9993" max="9993" width="14.42578125" style="1" customWidth="1"/>
    <col min="9994" max="9994" width="9.42578125" style="1" customWidth="1"/>
    <col min="9995" max="9995" width="16.5703125" style="1" customWidth="1"/>
    <col min="9996" max="9996" width="12.42578125" style="1" customWidth="1"/>
    <col min="9997" max="9997" width="9.5703125" style="1" customWidth="1"/>
    <col min="9998" max="9998" width="15.5703125" style="1" customWidth="1"/>
    <col min="9999" max="10230" width="8.85546875" style="1" customWidth="1"/>
    <col min="10231" max="10231" width="24.5703125" style="1" customWidth="1"/>
    <col min="10232" max="10232" width="6" style="1" bestFit="1" customWidth="1"/>
    <col min="10233" max="10240" width="5.85546875" style="1"/>
    <col min="10241" max="10241" width="12.5703125" style="1" customWidth="1"/>
    <col min="10242" max="10242" width="20.85546875" style="1" customWidth="1"/>
    <col min="10243" max="10244" width="17.140625" style="1" customWidth="1"/>
    <col min="10245" max="10246" width="25.85546875" style="1" customWidth="1"/>
    <col min="10247" max="10247" width="26.42578125" style="1" customWidth="1"/>
    <col min="10248" max="10248" width="16.42578125" style="1" customWidth="1"/>
    <col min="10249" max="10249" width="14.42578125" style="1" customWidth="1"/>
    <col min="10250" max="10250" width="9.42578125" style="1" customWidth="1"/>
    <col min="10251" max="10251" width="16.5703125" style="1" customWidth="1"/>
    <col min="10252" max="10252" width="12.42578125" style="1" customWidth="1"/>
    <col min="10253" max="10253" width="9.5703125" style="1" customWidth="1"/>
    <col min="10254" max="10254" width="15.5703125" style="1" customWidth="1"/>
    <col min="10255" max="10486" width="8.85546875" style="1" customWidth="1"/>
    <col min="10487" max="10487" width="24.5703125" style="1" customWidth="1"/>
    <col min="10488" max="10488" width="6" style="1" bestFit="1" customWidth="1"/>
    <col min="10489" max="10496" width="5.85546875" style="1"/>
    <col min="10497" max="10497" width="12.5703125" style="1" customWidth="1"/>
    <col min="10498" max="10498" width="20.85546875" style="1" customWidth="1"/>
    <col min="10499" max="10500" width="17.140625" style="1" customWidth="1"/>
    <col min="10501" max="10502" width="25.85546875" style="1" customWidth="1"/>
    <col min="10503" max="10503" width="26.42578125" style="1" customWidth="1"/>
    <col min="10504" max="10504" width="16.42578125" style="1" customWidth="1"/>
    <col min="10505" max="10505" width="14.42578125" style="1" customWidth="1"/>
    <col min="10506" max="10506" width="9.42578125" style="1" customWidth="1"/>
    <col min="10507" max="10507" width="16.5703125" style="1" customWidth="1"/>
    <col min="10508" max="10508" width="12.42578125" style="1" customWidth="1"/>
    <col min="10509" max="10509" width="9.5703125" style="1" customWidth="1"/>
    <col min="10510" max="10510" width="15.5703125" style="1" customWidth="1"/>
    <col min="10511" max="10742" width="8.85546875" style="1" customWidth="1"/>
    <col min="10743" max="10743" width="24.5703125" style="1" customWidth="1"/>
    <col min="10744" max="10744" width="6" style="1" bestFit="1" customWidth="1"/>
    <col min="10745" max="10752" width="5.85546875" style="1"/>
    <col min="10753" max="10753" width="12.5703125" style="1" customWidth="1"/>
    <col min="10754" max="10754" width="20.85546875" style="1" customWidth="1"/>
    <col min="10755" max="10756" width="17.140625" style="1" customWidth="1"/>
    <col min="10757" max="10758" width="25.85546875" style="1" customWidth="1"/>
    <col min="10759" max="10759" width="26.42578125" style="1" customWidth="1"/>
    <col min="10760" max="10760" width="16.42578125" style="1" customWidth="1"/>
    <col min="10761" max="10761" width="14.42578125" style="1" customWidth="1"/>
    <col min="10762" max="10762" width="9.42578125" style="1" customWidth="1"/>
    <col min="10763" max="10763" width="16.5703125" style="1" customWidth="1"/>
    <col min="10764" max="10764" width="12.42578125" style="1" customWidth="1"/>
    <col min="10765" max="10765" width="9.5703125" style="1" customWidth="1"/>
    <col min="10766" max="10766" width="15.5703125" style="1" customWidth="1"/>
    <col min="10767" max="10998" width="8.85546875" style="1" customWidth="1"/>
    <col min="10999" max="10999" width="24.5703125" style="1" customWidth="1"/>
    <col min="11000" max="11000" width="6" style="1" bestFit="1" customWidth="1"/>
    <col min="11001" max="11008" width="5.85546875" style="1"/>
    <col min="11009" max="11009" width="12.5703125" style="1" customWidth="1"/>
    <col min="11010" max="11010" width="20.85546875" style="1" customWidth="1"/>
    <col min="11011" max="11012" width="17.140625" style="1" customWidth="1"/>
    <col min="11013" max="11014" width="25.85546875" style="1" customWidth="1"/>
    <col min="11015" max="11015" width="26.42578125" style="1" customWidth="1"/>
    <col min="11016" max="11016" width="16.42578125" style="1" customWidth="1"/>
    <col min="11017" max="11017" width="14.42578125" style="1" customWidth="1"/>
    <col min="11018" max="11018" width="9.42578125" style="1" customWidth="1"/>
    <col min="11019" max="11019" width="16.5703125" style="1" customWidth="1"/>
    <col min="11020" max="11020" width="12.42578125" style="1" customWidth="1"/>
    <col min="11021" max="11021" width="9.5703125" style="1" customWidth="1"/>
    <col min="11022" max="11022" width="15.5703125" style="1" customWidth="1"/>
    <col min="11023" max="11254" width="8.85546875" style="1" customWidth="1"/>
    <col min="11255" max="11255" width="24.5703125" style="1" customWidth="1"/>
    <col min="11256" max="11256" width="6" style="1" bestFit="1" customWidth="1"/>
    <col min="11257" max="11264" width="5.85546875" style="1"/>
    <col min="11265" max="11265" width="12.5703125" style="1" customWidth="1"/>
    <col min="11266" max="11266" width="20.85546875" style="1" customWidth="1"/>
    <col min="11267" max="11268" width="17.140625" style="1" customWidth="1"/>
    <col min="11269" max="11270" width="25.85546875" style="1" customWidth="1"/>
    <col min="11271" max="11271" width="26.42578125" style="1" customWidth="1"/>
    <col min="11272" max="11272" width="16.42578125" style="1" customWidth="1"/>
    <col min="11273" max="11273" width="14.42578125" style="1" customWidth="1"/>
    <col min="11274" max="11274" width="9.42578125" style="1" customWidth="1"/>
    <col min="11275" max="11275" width="16.5703125" style="1" customWidth="1"/>
    <col min="11276" max="11276" width="12.42578125" style="1" customWidth="1"/>
    <col min="11277" max="11277" width="9.5703125" style="1" customWidth="1"/>
    <col min="11278" max="11278" width="15.5703125" style="1" customWidth="1"/>
    <col min="11279" max="11510" width="8.85546875" style="1" customWidth="1"/>
    <col min="11511" max="11511" width="24.5703125" style="1" customWidth="1"/>
    <col min="11512" max="11512" width="6" style="1" bestFit="1" customWidth="1"/>
    <col min="11513" max="11520" width="5.85546875" style="1"/>
    <col min="11521" max="11521" width="12.5703125" style="1" customWidth="1"/>
    <col min="11522" max="11522" width="20.85546875" style="1" customWidth="1"/>
    <col min="11523" max="11524" width="17.140625" style="1" customWidth="1"/>
    <col min="11525" max="11526" width="25.85546875" style="1" customWidth="1"/>
    <col min="11527" max="11527" width="26.42578125" style="1" customWidth="1"/>
    <col min="11528" max="11528" width="16.42578125" style="1" customWidth="1"/>
    <col min="11529" max="11529" width="14.42578125" style="1" customWidth="1"/>
    <col min="11530" max="11530" width="9.42578125" style="1" customWidth="1"/>
    <col min="11531" max="11531" width="16.5703125" style="1" customWidth="1"/>
    <col min="11532" max="11532" width="12.42578125" style="1" customWidth="1"/>
    <col min="11533" max="11533" width="9.5703125" style="1" customWidth="1"/>
    <col min="11534" max="11534" width="15.5703125" style="1" customWidth="1"/>
    <col min="11535" max="11766" width="8.85546875" style="1" customWidth="1"/>
    <col min="11767" max="11767" width="24.5703125" style="1" customWidth="1"/>
    <col min="11768" max="11768" width="6" style="1" bestFit="1" customWidth="1"/>
    <col min="11769" max="11776" width="5.85546875" style="1"/>
    <col min="11777" max="11777" width="12.5703125" style="1" customWidth="1"/>
    <col min="11778" max="11778" width="20.85546875" style="1" customWidth="1"/>
    <col min="11779" max="11780" width="17.140625" style="1" customWidth="1"/>
    <col min="11781" max="11782" width="25.85546875" style="1" customWidth="1"/>
    <col min="11783" max="11783" width="26.42578125" style="1" customWidth="1"/>
    <col min="11784" max="11784" width="16.42578125" style="1" customWidth="1"/>
    <col min="11785" max="11785" width="14.42578125" style="1" customWidth="1"/>
    <col min="11786" max="11786" width="9.42578125" style="1" customWidth="1"/>
    <col min="11787" max="11787" width="16.5703125" style="1" customWidth="1"/>
    <col min="11788" max="11788" width="12.42578125" style="1" customWidth="1"/>
    <col min="11789" max="11789" width="9.5703125" style="1" customWidth="1"/>
    <col min="11790" max="11790" width="15.5703125" style="1" customWidth="1"/>
    <col min="11791" max="12022" width="8.85546875" style="1" customWidth="1"/>
    <col min="12023" max="12023" width="24.5703125" style="1" customWidth="1"/>
    <col min="12024" max="12024" width="6" style="1" bestFit="1" customWidth="1"/>
    <col min="12025" max="12032" width="5.85546875" style="1"/>
    <col min="12033" max="12033" width="12.5703125" style="1" customWidth="1"/>
    <col min="12034" max="12034" width="20.85546875" style="1" customWidth="1"/>
    <col min="12035" max="12036" width="17.140625" style="1" customWidth="1"/>
    <col min="12037" max="12038" width="25.85546875" style="1" customWidth="1"/>
    <col min="12039" max="12039" width="26.42578125" style="1" customWidth="1"/>
    <col min="12040" max="12040" width="16.42578125" style="1" customWidth="1"/>
    <col min="12041" max="12041" width="14.42578125" style="1" customWidth="1"/>
    <col min="12042" max="12042" width="9.42578125" style="1" customWidth="1"/>
    <col min="12043" max="12043" width="16.5703125" style="1" customWidth="1"/>
    <col min="12044" max="12044" width="12.42578125" style="1" customWidth="1"/>
    <col min="12045" max="12045" width="9.5703125" style="1" customWidth="1"/>
    <col min="12046" max="12046" width="15.5703125" style="1" customWidth="1"/>
    <col min="12047" max="12278" width="8.85546875" style="1" customWidth="1"/>
    <col min="12279" max="12279" width="24.5703125" style="1" customWidth="1"/>
    <col min="12280" max="12280" width="6" style="1" bestFit="1" customWidth="1"/>
    <col min="12281" max="12288" width="5.85546875" style="1"/>
    <col min="12289" max="12289" width="12.5703125" style="1" customWidth="1"/>
    <col min="12290" max="12290" width="20.85546875" style="1" customWidth="1"/>
    <col min="12291" max="12292" width="17.140625" style="1" customWidth="1"/>
    <col min="12293" max="12294" width="25.85546875" style="1" customWidth="1"/>
    <col min="12295" max="12295" width="26.42578125" style="1" customWidth="1"/>
    <col min="12296" max="12296" width="16.42578125" style="1" customWidth="1"/>
    <col min="12297" max="12297" width="14.42578125" style="1" customWidth="1"/>
    <col min="12298" max="12298" width="9.42578125" style="1" customWidth="1"/>
    <col min="12299" max="12299" width="16.5703125" style="1" customWidth="1"/>
    <col min="12300" max="12300" width="12.42578125" style="1" customWidth="1"/>
    <col min="12301" max="12301" width="9.5703125" style="1" customWidth="1"/>
    <col min="12302" max="12302" width="15.5703125" style="1" customWidth="1"/>
    <col min="12303" max="12534" width="8.85546875" style="1" customWidth="1"/>
    <col min="12535" max="12535" width="24.5703125" style="1" customWidth="1"/>
    <col min="12536" max="12536" width="6" style="1" bestFit="1" customWidth="1"/>
    <col min="12537" max="12544" width="5.85546875" style="1"/>
    <col min="12545" max="12545" width="12.5703125" style="1" customWidth="1"/>
    <col min="12546" max="12546" width="20.85546875" style="1" customWidth="1"/>
    <col min="12547" max="12548" width="17.140625" style="1" customWidth="1"/>
    <col min="12549" max="12550" width="25.85546875" style="1" customWidth="1"/>
    <col min="12551" max="12551" width="26.42578125" style="1" customWidth="1"/>
    <col min="12552" max="12552" width="16.42578125" style="1" customWidth="1"/>
    <col min="12553" max="12553" width="14.42578125" style="1" customWidth="1"/>
    <col min="12554" max="12554" width="9.42578125" style="1" customWidth="1"/>
    <col min="12555" max="12555" width="16.5703125" style="1" customWidth="1"/>
    <col min="12556" max="12556" width="12.42578125" style="1" customWidth="1"/>
    <col min="12557" max="12557" width="9.5703125" style="1" customWidth="1"/>
    <col min="12558" max="12558" width="15.5703125" style="1" customWidth="1"/>
    <col min="12559" max="12790" width="8.85546875" style="1" customWidth="1"/>
    <col min="12791" max="12791" width="24.5703125" style="1" customWidth="1"/>
    <col min="12792" max="12792" width="6" style="1" bestFit="1" customWidth="1"/>
    <col min="12793" max="12800" width="5.85546875" style="1"/>
    <col min="12801" max="12801" width="12.5703125" style="1" customWidth="1"/>
    <col min="12802" max="12802" width="20.85546875" style="1" customWidth="1"/>
    <col min="12803" max="12804" width="17.140625" style="1" customWidth="1"/>
    <col min="12805" max="12806" width="25.85546875" style="1" customWidth="1"/>
    <col min="12807" max="12807" width="26.42578125" style="1" customWidth="1"/>
    <col min="12808" max="12808" width="16.42578125" style="1" customWidth="1"/>
    <col min="12809" max="12809" width="14.42578125" style="1" customWidth="1"/>
    <col min="12810" max="12810" width="9.42578125" style="1" customWidth="1"/>
    <col min="12811" max="12811" width="16.5703125" style="1" customWidth="1"/>
    <col min="12812" max="12812" width="12.42578125" style="1" customWidth="1"/>
    <col min="12813" max="12813" width="9.5703125" style="1" customWidth="1"/>
    <col min="12814" max="12814" width="15.5703125" style="1" customWidth="1"/>
    <col min="12815" max="13046" width="8.85546875" style="1" customWidth="1"/>
    <col min="13047" max="13047" width="24.5703125" style="1" customWidth="1"/>
    <col min="13048" max="13048" width="6" style="1" bestFit="1" customWidth="1"/>
    <col min="13049" max="13056" width="5.85546875" style="1"/>
    <col min="13057" max="13057" width="12.5703125" style="1" customWidth="1"/>
    <col min="13058" max="13058" width="20.85546875" style="1" customWidth="1"/>
    <col min="13059" max="13060" width="17.140625" style="1" customWidth="1"/>
    <col min="13061" max="13062" width="25.85546875" style="1" customWidth="1"/>
    <col min="13063" max="13063" width="26.42578125" style="1" customWidth="1"/>
    <col min="13064" max="13064" width="16.42578125" style="1" customWidth="1"/>
    <col min="13065" max="13065" width="14.42578125" style="1" customWidth="1"/>
    <col min="13066" max="13066" width="9.42578125" style="1" customWidth="1"/>
    <col min="13067" max="13067" width="16.5703125" style="1" customWidth="1"/>
    <col min="13068" max="13068" width="12.42578125" style="1" customWidth="1"/>
    <col min="13069" max="13069" width="9.5703125" style="1" customWidth="1"/>
    <col min="13070" max="13070" width="15.5703125" style="1" customWidth="1"/>
    <col min="13071" max="13302" width="8.85546875" style="1" customWidth="1"/>
    <col min="13303" max="13303" width="24.5703125" style="1" customWidth="1"/>
    <col min="13304" max="13304" width="6" style="1" bestFit="1" customWidth="1"/>
    <col min="13305" max="13312" width="5.85546875" style="1"/>
    <col min="13313" max="13313" width="12.5703125" style="1" customWidth="1"/>
    <col min="13314" max="13314" width="20.85546875" style="1" customWidth="1"/>
    <col min="13315" max="13316" width="17.140625" style="1" customWidth="1"/>
    <col min="13317" max="13318" width="25.85546875" style="1" customWidth="1"/>
    <col min="13319" max="13319" width="26.42578125" style="1" customWidth="1"/>
    <col min="13320" max="13320" width="16.42578125" style="1" customWidth="1"/>
    <col min="13321" max="13321" width="14.42578125" style="1" customWidth="1"/>
    <col min="13322" max="13322" width="9.42578125" style="1" customWidth="1"/>
    <col min="13323" max="13323" width="16.5703125" style="1" customWidth="1"/>
    <col min="13324" max="13324" width="12.42578125" style="1" customWidth="1"/>
    <col min="13325" max="13325" width="9.5703125" style="1" customWidth="1"/>
    <col min="13326" max="13326" width="15.5703125" style="1" customWidth="1"/>
    <col min="13327" max="13558" width="8.85546875" style="1" customWidth="1"/>
    <col min="13559" max="13559" width="24.5703125" style="1" customWidth="1"/>
    <col min="13560" max="13560" width="6" style="1" bestFit="1" customWidth="1"/>
    <col min="13561" max="13568" width="5.85546875" style="1"/>
    <col min="13569" max="13569" width="12.5703125" style="1" customWidth="1"/>
    <col min="13570" max="13570" width="20.85546875" style="1" customWidth="1"/>
    <col min="13571" max="13572" width="17.140625" style="1" customWidth="1"/>
    <col min="13573" max="13574" width="25.85546875" style="1" customWidth="1"/>
    <col min="13575" max="13575" width="26.42578125" style="1" customWidth="1"/>
    <col min="13576" max="13576" width="16.42578125" style="1" customWidth="1"/>
    <col min="13577" max="13577" width="14.42578125" style="1" customWidth="1"/>
    <col min="13578" max="13578" width="9.42578125" style="1" customWidth="1"/>
    <col min="13579" max="13579" width="16.5703125" style="1" customWidth="1"/>
    <col min="13580" max="13580" width="12.42578125" style="1" customWidth="1"/>
    <col min="13581" max="13581" width="9.5703125" style="1" customWidth="1"/>
    <col min="13582" max="13582" width="15.5703125" style="1" customWidth="1"/>
    <col min="13583" max="13814" width="8.85546875" style="1" customWidth="1"/>
    <col min="13815" max="13815" width="24.5703125" style="1" customWidth="1"/>
    <col min="13816" max="13816" width="6" style="1" bestFit="1" customWidth="1"/>
    <col min="13817" max="13824" width="5.85546875" style="1"/>
    <col min="13825" max="13825" width="12.5703125" style="1" customWidth="1"/>
    <col min="13826" max="13826" width="20.85546875" style="1" customWidth="1"/>
    <col min="13827" max="13828" width="17.140625" style="1" customWidth="1"/>
    <col min="13829" max="13830" width="25.85546875" style="1" customWidth="1"/>
    <col min="13831" max="13831" width="26.42578125" style="1" customWidth="1"/>
    <col min="13832" max="13832" width="16.42578125" style="1" customWidth="1"/>
    <col min="13833" max="13833" width="14.42578125" style="1" customWidth="1"/>
    <col min="13834" max="13834" width="9.42578125" style="1" customWidth="1"/>
    <col min="13835" max="13835" width="16.5703125" style="1" customWidth="1"/>
    <col min="13836" max="13836" width="12.42578125" style="1" customWidth="1"/>
    <col min="13837" max="13837" width="9.5703125" style="1" customWidth="1"/>
    <col min="13838" max="13838" width="15.5703125" style="1" customWidth="1"/>
    <col min="13839" max="14070" width="8.85546875" style="1" customWidth="1"/>
    <col min="14071" max="14071" width="24.5703125" style="1" customWidth="1"/>
    <col min="14072" max="14072" width="6" style="1" bestFit="1" customWidth="1"/>
    <col min="14073" max="14080" width="5.85546875" style="1"/>
    <col min="14081" max="14081" width="12.5703125" style="1" customWidth="1"/>
    <col min="14082" max="14082" width="20.85546875" style="1" customWidth="1"/>
    <col min="14083" max="14084" width="17.140625" style="1" customWidth="1"/>
    <col min="14085" max="14086" width="25.85546875" style="1" customWidth="1"/>
    <col min="14087" max="14087" width="26.42578125" style="1" customWidth="1"/>
    <col min="14088" max="14088" width="16.42578125" style="1" customWidth="1"/>
    <col min="14089" max="14089" width="14.42578125" style="1" customWidth="1"/>
    <col min="14090" max="14090" width="9.42578125" style="1" customWidth="1"/>
    <col min="14091" max="14091" width="16.5703125" style="1" customWidth="1"/>
    <col min="14092" max="14092" width="12.42578125" style="1" customWidth="1"/>
    <col min="14093" max="14093" width="9.5703125" style="1" customWidth="1"/>
    <col min="14094" max="14094" width="15.5703125" style="1" customWidth="1"/>
    <col min="14095" max="14326" width="8.85546875" style="1" customWidth="1"/>
    <col min="14327" max="14327" width="24.5703125" style="1" customWidth="1"/>
    <col min="14328" max="14328" width="6" style="1" bestFit="1" customWidth="1"/>
    <col min="14329" max="14336" width="5.85546875" style="1"/>
    <col min="14337" max="14337" width="12.5703125" style="1" customWidth="1"/>
    <col min="14338" max="14338" width="20.85546875" style="1" customWidth="1"/>
    <col min="14339" max="14340" width="17.140625" style="1" customWidth="1"/>
    <col min="14341" max="14342" width="25.85546875" style="1" customWidth="1"/>
    <col min="14343" max="14343" width="26.42578125" style="1" customWidth="1"/>
    <col min="14344" max="14344" width="16.42578125" style="1" customWidth="1"/>
    <col min="14345" max="14345" width="14.42578125" style="1" customWidth="1"/>
    <col min="14346" max="14346" width="9.42578125" style="1" customWidth="1"/>
    <col min="14347" max="14347" width="16.5703125" style="1" customWidth="1"/>
    <col min="14348" max="14348" width="12.42578125" style="1" customWidth="1"/>
    <col min="14349" max="14349" width="9.5703125" style="1" customWidth="1"/>
    <col min="14350" max="14350" width="15.5703125" style="1" customWidth="1"/>
    <col min="14351" max="14582" width="8.85546875" style="1" customWidth="1"/>
    <col min="14583" max="14583" width="24.5703125" style="1" customWidth="1"/>
    <col min="14584" max="14584" width="6" style="1" bestFit="1" customWidth="1"/>
    <col min="14585" max="14592" width="5.85546875" style="1"/>
    <col min="14593" max="14593" width="12.5703125" style="1" customWidth="1"/>
    <col min="14594" max="14594" width="20.85546875" style="1" customWidth="1"/>
    <col min="14595" max="14596" width="17.140625" style="1" customWidth="1"/>
    <col min="14597" max="14598" width="25.85546875" style="1" customWidth="1"/>
    <col min="14599" max="14599" width="26.42578125" style="1" customWidth="1"/>
    <col min="14600" max="14600" width="16.42578125" style="1" customWidth="1"/>
    <col min="14601" max="14601" width="14.42578125" style="1" customWidth="1"/>
    <col min="14602" max="14602" width="9.42578125" style="1" customWidth="1"/>
    <col min="14603" max="14603" width="16.5703125" style="1" customWidth="1"/>
    <col min="14604" max="14604" width="12.42578125" style="1" customWidth="1"/>
    <col min="14605" max="14605" width="9.5703125" style="1" customWidth="1"/>
    <col min="14606" max="14606" width="15.5703125" style="1" customWidth="1"/>
    <col min="14607" max="14838" width="8.85546875" style="1" customWidth="1"/>
    <col min="14839" max="14839" width="24.5703125" style="1" customWidth="1"/>
    <col min="14840" max="14840" width="6" style="1" bestFit="1" customWidth="1"/>
    <col min="14841" max="14848" width="5.85546875" style="1"/>
    <col min="14849" max="14849" width="12.5703125" style="1" customWidth="1"/>
    <col min="14850" max="14850" width="20.85546875" style="1" customWidth="1"/>
    <col min="14851" max="14852" width="17.140625" style="1" customWidth="1"/>
    <col min="14853" max="14854" width="25.85546875" style="1" customWidth="1"/>
    <col min="14855" max="14855" width="26.42578125" style="1" customWidth="1"/>
    <col min="14856" max="14856" width="16.42578125" style="1" customWidth="1"/>
    <col min="14857" max="14857" width="14.42578125" style="1" customWidth="1"/>
    <col min="14858" max="14858" width="9.42578125" style="1" customWidth="1"/>
    <col min="14859" max="14859" width="16.5703125" style="1" customWidth="1"/>
    <col min="14860" max="14860" width="12.42578125" style="1" customWidth="1"/>
    <col min="14861" max="14861" width="9.5703125" style="1" customWidth="1"/>
    <col min="14862" max="14862" width="15.5703125" style="1" customWidth="1"/>
    <col min="14863" max="15094" width="8.85546875" style="1" customWidth="1"/>
    <col min="15095" max="15095" width="24.5703125" style="1" customWidth="1"/>
    <col min="15096" max="15096" width="6" style="1" bestFit="1" customWidth="1"/>
    <col min="15097" max="15104" width="5.85546875" style="1"/>
    <col min="15105" max="15105" width="12.5703125" style="1" customWidth="1"/>
    <col min="15106" max="15106" width="20.85546875" style="1" customWidth="1"/>
    <col min="15107" max="15108" width="17.140625" style="1" customWidth="1"/>
    <col min="15109" max="15110" width="25.85546875" style="1" customWidth="1"/>
    <col min="15111" max="15111" width="26.42578125" style="1" customWidth="1"/>
    <col min="15112" max="15112" width="16.42578125" style="1" customWidth="1"/>
    <col min="15113" max="15113" width="14.42578125" style="1" customWidth="1"/>
    <col min="15114" max="15114" width="9.42578125" style="1" customWidth="1"/>
    <col min="15115" max="15115" width="16.5703125" style="1" customWidth="1"/>
    <col min="15116" max="15116" width="12.42578125" style="1" customWidth="1"/>
    <col min="15117" max="15117" width="9.5703125" style="1" customWidth="1"/>
    <col min="15118" max="15118" width="15.5703125" style="1" customWidth="1"/>
    <col min="15119" max="15350" width="8.85546875" style="1" customWidth="1"/>
    <col min="15351" max="15351" width="24.5703125" style="1" customWidth="1"/>
    <col min="15352" max="15352" width="6" style="1" bestFit="1" customWidth="1"/>
    <col min="15353" max="15360" width="5.85546875" style="1"/>
    <col min="15361" max="15361" width="12.5703125" style="1" customWidth="1"/>
    <col min="15362" max="15362" width="20.85546875" style="1" customWidth="1"/>
    <col min="15363" max="15364" width="17.140625" style="1" customWidth="1"/>
    <col min="15365" max="15366" width="25.85546875" style="1" customWidth="1"/>
    <col min="15367" max="15367" width="26.42578125" style="1" customWidth="1"/>
    <col min="15368" max="15368" width="16.42578125" style="1" customWidth="1"/>
    <col min="15369" max="15369" width="14.42578125" style="1" customWidth="1"/>
    <col min="15370" max="15370" width="9.42578125" style="1" customWidth="1"/>
    <col min="15371" max="15371" width="16.5703125" style="1" customWidth="1"/>
    <col min="15372" max="15372" width="12.42578125" style="1" customWidth="1"/>
    <col min="15373" max="15373" width="9.5703125" style="1" customWidth="1"/>
    <col min="15374" max="15374" width="15.5703125" style="1" customWidth="1"/>
    <col min="15375" max="15606" width="8.85546875" style="1" customWidth="1"/>
    <col min="15607" max="15607" width="24.5703125" style="1" customWidth="1"/>
    <col min="15608" max="15608" width="6" style="1" bestFit="1" customWidth="1"/>
    <col min="15609" max="15616" width="5.85546875" style="1"/>
    <col min="15617" max="15617" width="12.5703125" style="1" customWidth="1"/>
    <col min="15618" max="15618" width="20.85546875" style="1" customWidth="1"/>
    <col min="15619" max="15620" width="17.140625" style="1" customWidth="1"/>
    <col min="15621" max="15622" width="25.85546875" style="1" customWidth="1"/>
    <col min="15623" max="15623" width="26.42578125" style="1" customWidth="1"/>
    <col min="15624" max="15624" width="16.42578125" style="1" customWidth="1"/>
    <col min="15625" max="15625" width="14.42578125" style="1" customWidth="1"/>
    <col min="15626" max="15626" width="9.42578125" style="1" customWidth="1"/>
    <col min="15627" max="15627" width="16.5703125" style="1" customWidth="1"/>
    <col min="15628" max="15628" width="12.42578125" style="1" customWidth="1"/>
    <col min="15629" max="15629" width="9.5703125" style="1" customWidth="1"/>
    <col min="15630" max="15630" width="15.5703125" style="1" customWidth="1"/>
    <col min="15631" max="15862" width="8.85546875" style="1" customWidth="1"/>
    <col min="15863" max="15863" width="24.5703125" style="1" customWidth="1"/>
    <col min="15864" max="15864" width="6" style="1" bestFit="1" customWidth="1"/>
    <col min="15865" max="15872" width="5.85546875" style="1"/>
    <col min="15873" max="15873" width="12.5703125" style="1" customWidth="1"/>
    <col min="15874" max="15874" width="20.85546875" style="1" customWidth="1"/>
    <col min="15875" max="15876" width="17.140625" style="1" customWidth="1"/>
    <col min="15877" max="15878" width="25.85546875" style="1" customWidth="1"/>
    <col min="15879" max="15879" width="26.42578125" style="1" customWidth="1"/>
    <col min="15880" max="15880" width="16.42578125" style="1" customWidth="1"/>
    <col min="15881" max="15881" width="14.42578125" style="1" customWidth="1"/>
    <col min="15882" max="15882" width="9.42578125" style="1" customWidth="1"/>
    <col min="15883" max="15883" width="16.5703125" style="1" customWidth="1"/>
    <col min="15884" max="15884" width="12.42578125" style="1" customWidth="1"/>
    <col min="15885" max="15885" width="9.5703125" style="1" customWidth="1"/>
    <col min="15886" max="15886" width="15.5703125" style="1" customWidth="1"/>
    <col min="15887" max="16118" width="8.85546875" style="1" customWidth="1"/>
    <col min="16119" max="16119" width="24.5703125" style="1" customWidth="1"/>
    <col min="16120" max="16120" width="6" style="1" bestFit="1" customWidth="1"/>
    <col min="16121" max="16128" width="5.85546875" style="1"/>
    <col min="16129" max="16129" width="12.5703125" style="1" customWidth="1"/>
    <col min="16130" max="16130" width="20.85546875" style="1" customWidth="1"/>
    <col min="16131" max="16132" width="17.140625" style="1" customWidth="1"/>
    <col min="16133" max="16134" width="25.85546875" style="1" customWidth="1"/>
    <col min="16135" max="16135" width="26.42578125" style="1" customWidth="1"/>
    <col min="16136" max="16136" width="16.42578125" style="1" customWidth="1"/>
    <col min="16137" max="16137" width="14.42578125" style="1" customWidth="1"/>
    <col min="16138" max="16138" width="9.42578125" style="1" customWidth="1"/>
    <col min="16139" max="16139" width="16.5703125" style="1" customWidth="1"/>
    <col min="16140" max="16140" width="12.42578125" style="1" customWidth="1"/>
    <col min="16141" max="16141" width="9.5703125" style="1" customWidth="1"/>
    <col min="16142" max="16142" width="15.5703125" style="1" customWidth="1"/>
    <col min="16143" max="16374" width="8.85546875" style="1" customWidth="1"/>
    <col min="16375" max="16375" width="24.5703125" style="1" customWidth="1"/>
    <col min="16376" max="16376" width="6" style="1" bestFit="1" customWidth="1"/>
    <col min="16377" max="16384" width="5.85546875" style="1"/>
  </cols>
  <sheetData>
    <row r="1" spans="1:23" ht="20.25" customHeight="1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</row>
    <row r="2" spans="1:23" ht="20.100000000000001" customHeight="1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</row>
    <row r="3" spans="1:23" ht="44.1" customHeight="1" x14ac:dyDescent="0.25">
      <c r="A3" s="170" t="s">
        <v>271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K3" s="43" t="s">
        <v>46</v>
      </c>
      <c r="L3" s="43" t="s">
        <v>45</v>
      </c>
      <c r="N3" s="43" t="s">
        <v>44</v>
      </c>
      <c r="O3" s="171" t="s">
        <v>43</v>
      </c>
      <c r="P3" s="171"/>
      <c r="Q3" s="171"/>
      <c r="R3" s="171"/>
      <c r="S3" s="171"/>
      <c r="T3" s="171"/>
      <c r="U3" s="171"/>
      <c r="V3" s="171"/>
      <c r="W3" s="171"/>
    </row>
    <row r="4" spans="1:23" ht="32.450000000000003" customHeight="1" x14ac:dyDescent="0.25">
      <c r="A4" s="170" t="s">
        <v>272</v>
      </c>
      <c r="B4" s="170"/>
      <c r="C4" s="170"/>
      <c r="D4" s="170"/>
      <c r="E4" s="170"/>
      <c r="F4" s="69"/>
      <c r="G4" s="26" t="s">
        <v>41</v>
      </c>
      <c r="H4" s="17"/>
      <c r="I4" s="15"/>
      <c r="K4" s="42" t="s">
        <v>40</v>
      </c>
      <c r="L4" s="42">
        <v>3</v>
      </c>
      <c r="N4" s="41">
        <v>3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20.25" customHeight="1" x14ac:dyDescent="0.25">
      <c r="A5" s="172" t="s">
        <v>273</v>
      </c>
      <c r="B5" s="173"/>
      <c r="C5" s="173"/>
      <c r="D5" s="173"/>
      <c r="E5" s="174"/>
      <c r="F5" s="69"/>
      <c r="G5" s="26" t="s">
        <v>38</v>
      </c>
      <c r="H5" s="40">
        <f>D12</f>
        <v>94.285714285714278</v>
      </c>
      <c r="I5" s="15"/>
      <c r="K5" s="39" t="s">
        <v>37</v>
      </c>
      <c r="L5" s="39">
        <v>2</v>
      </c>
      <c r="N5" s="38">
        <v>2</v>
      </c>
      <c r="O5" s="171"/>
      <c r="P5" s="171"/>
      <c r="Q5" s="171"/>
      <c r="R5" s="171"/>
      <c r="S5" s="171"/>
      <c r="T5" s="171"/>
      <c r="U5" s="171"/>
      <c r="V5" s="171"/>
      <c r="W5" s="171"/>
    </row>
    <row r="6" spans="1:23" ht="48.95" customHeight="1" x14ac:dyDescent="0.25"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84.285714285714292</v>
      </c>
      <c r="I6" s="15"/>
      <c r="K6" s="35" t="s">
        <v>31</v>
      </c>
      <c r="L6" s="35">
        <v>1</v>
      </c>
      <c r="N6" s="34">
        <v>1</v>
      </c>
      <c r="O6" s="171"/>
      <c r="P6" s="171"/>
      <c r="Q6" s="171"/>
      <c r="R6" s="171"/>
      <c r="S6" s="171"/>
      <c r="T6" s="171"/>
      <c r="U6" s="171"/>
      <c r="V6" s="171"/>
      <c r="W6" s="171"/>
    </row>
    <row r="7" spans="1:23" ht="42.75" customHeight="1" x14ac:dyDescent="0.25"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89.285714285714278</v>
      </c>
      <c r="I7" s="32">
        <v>0.6</v>
      </c>
      <c r="K7" s="31" t="s">
        <v>27</v>
      </c>
      <c r="L7" s="31">
        <v>0</v>
      </c>
      <c r="N7" s="30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24.95" customHeight="1" x14ac:dyDescent="0.25"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</row>
    <row r="9" spans="1:23" ht="24.95" customHeight="1" x14ac:dyDescent="0.25">
      <c r="B9" s="25" t="s">
        <v>21</v>
      </c>
      <c r="C9" s="23" t="s">
        <v>20</v>
      </c>
      <c r="D9" s="23"/>
      <c r="E9" s="23" t="s">
        <v>20</v>
      </c>
      <c r="F9" s="91"/>
      <c r="H9" s="7"/>
      <c r="I9" s="7"/>
    </row>
    <row r="10" spans="1:23" ht="24.95" customHeight="1" x14ac:dyDescent="0.25"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3" ht="24.95" customHeight="1" x14ac:dyDescent="0.25">
      <c r="A11" s="2">
        <v>1</v>
      </c>
      <c r="B11" s="4">
        <v>170804130001</v>
      </c>
      <c r="C11" s="3">
        <v>34.545454545454547</v>
      </c>
      <c r="D11" s="3">
        <f>COUNTIF(C11:C150,"&gt;="&amp;D10)</f>
        <v>132</v>
      </c>
      <c r="E11" s="3">
        <v>37.272727272727273</v>
      </c>
      <c r="F11" s="95">
        <f>COUNTIF(E11:E150,"&gt;="&amp;F10)</f>
        <v>118</v>
      </c>
      <c r="G11" s="108" t="s">
        <v>5</v>
      </c>
      <c r="H11" s="26">
        <v>3</v>
      </c>
      <c r="I11" s="26">
        <v>1</v>
      </c>
      <c r="J11" s="15">
        <v>2</v>
      </c>
      <c r="K11" s="15">
        <v>1</v>
      </c>
      <c r="L11" s="15">
        <v>2</v>
      </c>
      <c r="M11" s="15">
        <v>2</v>
      </c>
      <c r="N11" s="15">
        <v>2</v>
      </c>
      <c r="O11" s="15">
        <v>2</v>
      </c>
      <c r="P11" s="15">
        <v>3</v>
      </c>
      <c r="Q11" s="15">
        <v>2</v>
      </c>
      <c r="R11" s="15">
        <v>1</v>
      </c>
      <c r="S11" s="15">
        <v>2</v>
      </c>
      <c r="T11" s="15">
        <v>2</v>
      </c>
    </row>
    <row r="12" spans="1:23" ht="24.95" customHeight="1" x14ac:dyDescent="0.25">
      <c r="A12" s="2">
        <v>2</v>
      </c>
      <c r="B12" s="4">
        <v>170804130004</v>
      </c>
      <c r="C12" s="3">
        <v>38.18181818181818</v>
      </c>
      <c r="D12" s="96">
        <f>(132/140)*100</f>
        <v>94.285714285714278</v>
      </c>
      <c r="E12" s="3">
        <v>40.909090909090907</v>
      </c>
      <c r="F12" s="97">
        <f>(118/140)*100</f>
        <v>84.285714285714292</v>
      </c>
      <c r="G12" s="108" t="s">
        <v>4</v>
      </c>
      <c r="H12" s="16">
        <v>3</v>
      </c>
      <c r="I12" s="16">
        <v>2</v>
      </c>
      <c r="J12" s="15">
        <v>2</v>
      </c>
      <c r="K12" s="15">
        <v>2</v>
      </c>
      <c r="L12" s="15">
        <v>2</v>
      </c>
      <c r="M12" s="15">
        <v>2</v>
      </c>
      <c r="N12" s="15">
        <v>3</v>
      </c>
      <c r="O12" s="15">
        <v>1</v>
      </c>
      <c r="P12" s="15">
        <v>3</v>
      </c>
      <c r="Q12" s="15">
        <v>1</v>
      </c>
      <c r="R12" s="15">
        <v>1</v>
      </c>
      <c r="S12" s="15">
        <v>1</v>
      </c>
      <c r="T12" s="15">
        <v>1</v>
      </c>
    </row>
    <row r="13" spans="1:23" ht="24.95" customHeight="1" x14ac:dyDescent="0.25">
      <c r="A13" s="2">
        <v>3</v>
      </c>
      <c r="B13" s="4">
        <v>170804130005</v>
      </c>
      <c r="C13" s="3">
        <v>39.090909090909093</v>
      </c>
      <c r="D13" s="3"/>
      <c r="E13" s="3">
        <v>36.363636363636367</v>
      </c>
      <c r="F13" s="109"/>
      <c r="G13" s="108" t="s">
        <v>3</v>
      </c>
      <c r="H13" s="16">
        <v>3</v>
      </c>
      <c r="I13" s="16">
        <v>2</v>
      </c>
      <c r="J13" s="15">
        <v>1</v>
      </c>
      <c r="K13" s="15">
        <v>1</v>
      </c>
      <c r="L13" s="15">
        <v>2</v>
      </c>
      <c r="M13" s="15">
        <v>3</v>
      </c>
      <c r="N13" s="15">
        <v>2</v>
      </c>
      <c r="O13" s="15">
        <v>2</v>
      </c>
      <c r="P13" s="15">
        <v>2</v>
      </c>
      <c r="Q13" s="15">
        <v>2</v>
      </c>
      <c r="R13" s="15">
        <v>2</v>
      </c>
      <c r="S13" s="15">
        <v>2</v>
      </c>
      <c r="T13" s="15">
        <v>2</v>
      </c>
    </row>
    <row r="14" spans="1:23" ht="35.450000000000003" customHeight="1" x14ac:dyDescent="0.25">
      <c r="A14" s="2">
        <v>4</v>
      </c>
      <c r="B14" s="4">
        <v>170804130006</v>
      </c>
      <c r="C14" s="3">
        <v>34.545454545454547</v>
      </c>
      <c r="D14" s="3"/>
      <c r="E14" s="3">
        <v>38.18181818181818</v>
      </c>
      <c r="F14" s="109"/>
      <c r="G14" s="101" t="s">
        <v>2</v>
      </c>
      <c r="H14" s="53">
        <f>AVERAGE(H11:H13)</f>
        <v>3</v>
      </c>
      <c r="I14" s="53">
        <f>AVERAGE(I11:I13)</f>
        <v>1.6666666666666667</v>
      </c>
      <c r="J14" s="53">
        <f t="shared" ref="J14:T14" si="0">AVERAGE(J11:J13)</f>
        <v>1.6666666666666667</v>
      </c>
      <c r="K14" s="53">
        <f t="shared" si="0"/>
        <v>1.3333333333333333</v>
      </c>
      <c r="L14" s="53">
        <f t="shared" si="0"/>
        <v>2</v>
      </c>
      <c r="M14" s="53">
        <f t="shared" si="0"/>
        <v>2.3333333333333335</v>
      </c>
      <c r="N14" s="53">
        <f t="shared" si="0"/>
        <v>2.3333333333333335</v>
      </c>
      <c r="O14" s="53">
        <f t="shared" si="0"/>
        <v>1.6666666666666667</v>
      </c>
      <c r="P14" s="53">
        <f t="shared" si="0"/>
        <v>2.6666666666666665</v>
      </c>
      <c r="Q14" s="53">
        <f t="shared" si="0"/>
        <v>1.6666666666666667</v>
      </c>
      <c r="R14" s="53">
        <f t="shared" si="0"/>
        <v>1.3333333333333333</v>
      </c>
      <c r="S14" s="53">
        <f t="shared" si="0"/>
        <v>1.6666666666666667</v>
      </c>
      <c r="T14" s="53">
        <f t="shared" si="0"/>
        <v>1.6666666666666667</v>
      </c>
    </row>
    <row r="15" spans="1:23" ht="38.1" customHeight="1" x14ac:dyDescent="0.25">
      <c r="A15" s="2">
        <v>5</v>
      </c>
      <c r="B15" s="4">
        <v>170804130009</v>
      </c>
      <c r="C15" s="3">
        <v>40</v>
      </c>
      <c r="D15" s="3"/>
      <c r="E15" s="3">
        <v>40</v>
      </c>
      <c r="F15" s="109"/>
      <c r="G15" s="102" t="s">
        <v>1</v>
      </c>
      <c r="H15" s="59">
        <f>(89.29*H14)/100</f>
        <v>2.6787000000000001</v>
      </c>
      <c r="I15" s="59">
        <f t="shared" ref="I15:T15" si="1">(89.29*I14)/100</f>
        <v>1.4881666666666669</v>
      </c>
      <c r="J15" s="59">
        <f t="shared" si="1"/>
        <v>1.4881666666666669</v>
      </c>
      <c r="K15" s="59">
        <f t="shared" si="1"/>
        <v>1.1905333333333334</v>
      </c>
      <c r="L15" s="59">
        <f t="shared" si="1"/>
        <v>1.7858000000000001</v>
      </c>
      <c r="M15" s="59">
        <f t="shared" si="1"/>
        <v>2.0834333333333337</v>
      </c>
      <c r="N15" s="59">
        <f t="shared" si="1"/>
        <v>2.0834333333333337</v>
      </c>
      <c r="O15" s="59">
        <f t="shared" si="1"/>
        <v>1.4881666666666669</v>
      </c>
      <c r="P15" s="59">
        <f t="shared" si="1"/>
        <v>2.3810666666666669</v>
      </c>
      <c r="Q15" s="59">
        <f t="shared" si="1"/>
        <v>1.4881666666666669</v>
      </c>
      <c r="R15" s="59">
        <f t="shared" si="1"/>
        <v>1.1905333333333334</v>
      </c>
      <c r="S15" s="59">
        <f t="shared" si="1"/>
        <v>1.4881666666666669</v>
      </c>
      <c r="T15" s="59">
        <f t="shared" si="1"/>
        <v>1.4881666666666669</v>
      </c>
    </row>
    <row r="16" spans="1:23" ht="24.95" customHeight="1" x14ac:dyDescent="0.25">
      <c r="A16" s="2">
        <v>6</v>
      </c>
      <c r="B16" s="4">
        <v>170804130010</v>
      </c>
      <c r="C16" s="3">
        <v>40</v>
      </c>
      <c r="D16" s="3"/>
      <c r="E16" s="3">
        <v>36.363636363636367</v>
      </c>
      <c r="F16" s="109"/>
      <c r="G16" s="9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1:22" ht="41.1" customHeight="1" x14ac:dyDescent="0.25">
      <c r="A17" s="2">
        <v>7</v>
      </c>
      <c r="B17" s="4">
        <v>170804130012</v>
      </c>
      <c r="C17" s="3">
        <v>37.272727272727273</v>
      </c>
      <c r="D17" s="3"/>
      <c r="E17" s="3">
        <v>24.545454545454547</v>
      </c>
      <c r="F17" s="3"/>
    </row>
    <row r="18" spans="1:22" ht="24.95" customHeight="1" x14ac:dyDescent="0.25">
      <c r="A18" s="2">
        <v>8</v>
      </c>
      <c r="B18" s="4">
        <v>170804130017</v>
      </c>
      <c r="C18" s="3">
        <v>12.727272727272727</v>
      </c>
      <c r="D18" s="3"/>
      <c r="E18" s="3">
        <v>0.90909090909090906</v>
      </c>
      <c r="F18" s="49"/>
    </row>
    <row r="19" spans="1:22" ht="24.95" customHeight="1" x14ac:dyDescent="0.25">
      <c r="A19" s="2">
        <v>9</v>
      </c>
      <c r="B19" s="4">
        <v>170804130027</v>
      </c>
      <c r="C19" s="3">
        <v>31.818181818181817</v>
      </c>
      <c r="D19" s="3"/>
      <c r="E19" s="3">
        <v>26.363636363636363</v>
      </c>
      <c r="F19" s="49"/>
    </row>
    <row r="20" spans="1:22" ht="24.95" customHeight="1" x14ac:dyDescent="0.25">
      <c r="A20" s="2">
        <v>10</v>
      </c>
      <c r="B20" s="4">
        <v>170804130028</v>
      </c>
      <c r="C20" s="3">
        <v>37.272727272727273</v>
      </c>
      <c r="D20" s="3"/>
      <c r="E20" s="3">
        <v>29.09090909090909</v>
      </c>
      <c r="F20" s="49"/>
      <c r="J20" s="7"/>
      <c r="K20" s="7"/>
    </row>
    <row r="21" spans="1:22" ht="31.5" customHeight="1" x14ac:dyDescent="0.25">
      <c r="A21" s="2">
        <v>11</v>
      </c>
      <c r="B21" s="4">
        <v>170804130031</v>
      </c>
      <c r="C21" s="3">
        <v>34.545454545454547</v>
      </c>
      <c r="D21" s="3"/>
      <c r="E21" s="3">
        <v>25.454545454545453</v>
      </c>
      <c r="F21" s="49"/>
      <c r="H21" s="104"/>
      <c r="I21" s="165"/>
      <c r="J21" s="165"/>
      <c r="M21" s="7"/>
      <c r="N21" s="7"/>
      <c r="O21" s="7"/>
      <c r="P21" s="7"/>
      <c r="Q21" s="7"/>
    </row>
    <row r="22" spans="1:22" ht="24.95" customHeight="1" x14ac:dyDescent="0.25">
      <c r="A22" s="2">
        <v>12</v>
      </c>
      <c r="B22" s="4">
        <v>170804130032</v>
      </c>
      <c r="C22" s="3">
        <v>30</v>
      </c>
      <c r="D22" s="3"/>
      <c r="E22" s="3">
        <v>29.09090909090909</v>
      </c>
      <c r="F22" s="49"/>
      <c r="H22" s="111"/>
      <c r="I22" s="84"/>
      <c r="J22" s="84"/>
      <c r="M22" s="7"/>
      <c r="N22" s="7"/>
      <c r="O22" s="7"/>
      <c r="P22" s="7"/>
      <c r="Q22" s="7"/>
    </row>
    <row r="23" spans="1:22" ht="24.95" customHeight="1" x14ac:dyDescent="0.25">
      <c r="A23" s="2">
        <v>13</v>
      </c>
      <c r="B23" s="4">
        <v>170804130036</v>
      </c>
      <c r="C23" s="3">
        <v>39.090909090909093</v>
      </c>
      <c r="D23" s="3"/>
      <c r="E23" s="3">
        <v>46.363636363636367</v>
      </c>
      <c r="F23" s="49"/>
      <c r="H23" s="2"/>
      <c r="N23" s="7"/>
      <c r="O23" s="7"/>
      <c r="P23" s="7"/>
      <c r="Q23" s="7"/>
      <c r="R23" s="7"/>
    </row>
    <row r="24" spans="1:22" ht="24.95" customHeight="1" x14ac:dyDescent="0.25">
      <c r="A24" s="2">
        <v>14</v>
      </c>
      <c r="B24" s="4">
        <v>170804130045</v>
      </c>
      <c r="C24" s="3">
        <v>37.272727272727273</v>
      </c>
      <c r="D24" s="3"/>
      <c r="E24" s="3">
        <v>37.272727272727273</v>
      </c>
      <c r="F24" s="49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</row>
    <row r="25" spans="1:22" ht="24.95" customHeight="1" x14ac:dyDescent="0.25">
      <c r="A25" s="2">
        <v>15</v>
      </c>
      <c r="B25" s="4">
        <v>170804130047</v>
      </c>
      <c r="C25" s="3">
        <v>36.363636363636367</v>
      </c>
      <c r="D25" s="112"/>
      <c r="E25" s="3">
        <v>31.818181818181817</v>
      </c>
      <c r="F25" s="113"/>
      <c r="G25" s="114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</row>
    <row r="26" spans="1:22" ht="24.95" customHeight="1" x14ac:dyDescent="0.25">
      <c r="A26" s="2">
        <v>16</v>
      </c>
      <c r="B26" s="4">
        <v>170804130048</v>
      </c>
      <c r="C26" s="3">
        <v>38.18181818181818</v>
      </c>
      <c r="D26" s="3"/>
      <c r="E26" s="3">
        <v>44.545454545454547</v>
      </c>
      <c r="F26" s="49"/>
      <c r="G26" s="114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</row>
    <row r="27" spans="1:22" ht="24.95" customHeight="1" x14ac:dyDescent="0.25">
      <c r="A27" s="2">
        <v>17</v>
      </c>
      <c r="B27" s="4">
        <v>170804130049</v>
      </c>
      <c r="C27" s="3">
        <v>32.727272727272727</v>
      </c>
      <c r="D27" s="3"/>
      <c r="E27" s="3">
        <v>31.818181818181817</v>
      </c>
      <c r="F27" s="49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</row>
    <row r="28" spans="1:22" ht="24.95" customHeight="1" x14ac:dyDescent="0.25">
      <c r="A28" s="2">
        <v>18</v>
      </c>
      <c r="B28" s="4">
        <v>170804130050</v>
      </c>
      <c r="C28" s="3">
        <v>30</v>
      </c>
      <c r="D28" s="3"/>
      <c r="E28" s="3">
        <v>31.818181818181817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</row>
    <row r="29" spans="1:22" ht="24.95" customHeight="1" x14ac:dyDescent="0.25">
      <c r="A29" s="2">
        <v>19</v>
      </c>
      <c r="B29" s="4">
        <v>170804130051</v>
      </c>
      <c r="C29" s="3">
        <v>39.090909090909093</v>
      </c>
      <c r="D29" s="3"/>
      <c r="E29" s="3">
        <v>36.363636363636367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</row>
    <row r="30" spans="1:22" ht="24.95" customHeight="1" x14ac:dyDescent="0.25">
      <c r="A30" s="2">
        <v>20</v>
      </c>
      <c r="B30" s="4">
        <v>170804130052</v>
      </c>
      <c r="C30" s="3">
        <v>34.545454545454547</v>
      </c>
      <c r="D30" s="3"/>
      <c r="E30" s="3">
        <v>39.090909090909093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</row>
    <row r="31" spans="1:22" ht="24.95" customHeight="1" x14ac:dyDescent="0.25">
      <c r="A31" s="2">
        <v>21</v>
      </c>
      <c r="B31" s="4">
        <v>170804130053</v>
      </c>
      <c r="C31" s="3">
        <v>30.90909090909091</v>
      </c>
      <c r="D31" s="3"/>
      <c r="E31" s="3">
        <v>28.181818181818183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</row>
    <row r="32" spans="1:22" ht="24.95" customHeight="1" x14ac:dyDescent="0.25">
      <c r="A32" s="2">
        <v>22</v>
      </c>
      <c r="B32" s="4">
        <v>170804130054</v>
      </c>
      <c r="C32" s="3">
        <v>38.18181818181818</v>
      </c>
      <c r="D32" s="3"/>
      <c r="E32" s="3">
        <v>42.727272727272727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</row>
    <row r="33" spans="1:23" ht="24.95" customHeight="1" x14ac:dyDescent="0.25">
      <c r="A33" s="2">
        <v>23</v>
      </c>
      <c r="B33" s="4">
        <v>170804130056</v>
      </c>
      <c r="C33" s="3">
        <v>37.272727272727273</v>
      </c>
      <c r="D33" s="3"/>
      <c r="E33" s="3">
        <v>38.18181818181818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</row>
    <row r="34" spans="1:23" ht="24.95" customHeight="1" x14ac:dyDescent="0.25">
      <c r="A34" s="2">
        <v>24</v>
      </c>
      <c r="B34" s="4">
        <v>170804130057</v>
      </c>
      <c r="C34" s="3">
        <v>39.090909090909093</v>
      </c>
      <c r="D34" s="3"/>
      <c r="E34" s="3">
        <v>46.363636363636367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</row>
    <row r="35" spans="1:23" ht="24.95" customHeight="1" x14ac:dyDescent="0.25">
      <c r="A35" s="2">
        <v>25</v>
      </c>
      <c r="B35" s="4">
        <v>170804130058</v>
      </c>
      <c r="C35" s="3">
        <v>38.18181818181818</v>
      </c>
      <c r="D35" s="3"/>
      <c r="E35" s="3">
        <v>31.818181818181817</v>
      </c>
      <c r="F35" s="49"/>
      <c r="G35" s="9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1:23" ht="24.95" customHeight="1" x14ac:dyDescent="0.25">
      <c r="A36" s="2">
        <v>26</v>
      </c>
      <c r="B36" s="4">
        <v>170804130059</v>
      </c>
      <c r="C36" s="3">
        <v>35.454545454545453</v>
      </c>
      <c r="D36" s="3"/>
      <c r="E36" s="3">
        <v>34.545454545454547</v>
      </c>
      <c r="F36" s="49"/>
    </row>
    <row r="37" spans="1:23" ht="24.95" customHeight="1" x14ac:dyDescent="0.25">
      <c r="A37" s="2">
        <v>27</v>
      </c>
      <c r="B37" s="4">
        <v>170804130061</v>
      </c>
      <c r="C37" s="3">
        <v>39.090909090909093</v>
      </c>
      <c r="D37" s="3"/>
      <c r="E37" s="3">
        <v>28.181818181818183</v>
      </c>
      <c r="F37" s="49"/>
    </row>
    <row r="38" spans="1:23" ht="24.95" customHeight="1" x14ac:dyDescent="0.25">
      <c r="A38" s="2">
        <v>28</v>
      </c>
      <c r="B38" s="4">
        <v>170804130062</v>
      </c>
      <c r="C38" s="3">
        <v>38.18181818181818</v>
      </c>
      <c r="D38" s="3"/>
      <c r="E38" s="3">
        <v>35.454545454545453</v>
      </c>
      <c r="F38" s="49"/>
      <c r="G38" s="114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</row>
    <row r="39" spans="1:23" ht="24.95" customHeight="1" x14ac:dyDescent="0.25">
      <c r="A39" s="2">
        <v>29</v>
      </c>
      <c r="B39" s="4">
        <v>170804130063</v>
      </c>
      <c r="C39" s="3">
        <v>39.090909090909093</v>
      </c>
      <c r="D39" s="3"/>
      <c r="E39" s="3">
        <v>35.454545454545453</v>
      </c>
      <c r="F39" s="49"/>
      <c r="G39" s="114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</row>
    <row r="40" spans="1:23" ht="24.95" customHeight="1" x14ac:dyDescent="0.25">
      <c r="A40" s="2">
        <v>30</v>
      </c>
      <c r="B40" s="4">
        <v>170804130065</v>
      </c>
      <c r="C40" s="3">
        <v>15.454545454545455</v>
      </c>
      <c r="D40" s="3"/>
      <c r="E40" s="3">
        <v>0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</row>
    <row r="41" spans="1:23" ht="24.95" customHeight="1" x14ac:dyDescent="0.25">
      <c r="A41" s="2">
        <v>31</v>
      </c>
      <c r="B41" s="4">
        <v>170804130066</v>
      </c>
      <c r="C41" s="3">
        <v>37.272727272727273</v>
      </c>
      <c r="D41" s="3"/>
      <c r="E41" s="3">
        <v>44.545454545454547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3" ht="24.95" customHeight="1" x14ac:dyDescent="0.25">
      <c r="A42" s="2">
        <v>32</v>
      </c>
      <c r="B42" s="4">
        <v>170804130067</v>
      </c>
      <c r="C42" s="3">
        <v>37.272727272727273</v>
      </c>
      <c r="D42" s="3"/>
      <c r="E42" s="3">
        <v>39.090909090909093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3" ht="24.95" customHeight="1" x14ac:dyDescent="0.25">
      <c r="A43" s="2">
        <v>33</v>
      </c>
      <c r="B43" s="4">
        <v>170804130069</v>
      </c>
      <c r="C43" s="3">
        <v>40</v>
      </c>
      <c r="D43" s="3"/>
      <c r="E43" s="3">
        <v>48.18181818181818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3" ht="24.95" customHeight="1" x14ac:dyDescent="0.25">
      <c r="A44" s="2">
        <v>34</v>
      </c>
      <c r="B44" s="4">
        <v>170804130071</v>
      </c>
      <c r="C44" s="3">
        <v>40</v>
      </c>
      <c r="D44" s="3"/>
      <c r="E44" s="3">
        <v>44.545454545454547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3" ht="24.95" customHeight="1" x14ac:dyDescent="0.25">
      <c r="A45" s="2">
        <v>35</v>
      </c>
      <c r="B45" s="4">
        <v>170804130075</v>
      </c>
      <c r="C45" s="3">
        <v>34.545454545454547</v>
      </c>
      <c r="D45" s="3"/>
      <c r="E45" s="3">
        <v>40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3" ht="24.95" customHeight="1" x14ac:dyDescent="0.25">
      <c r="A46" s="2">
        <v>36</v>
      </c>
      <c r="B46" s="4">
        <v>170804130076</v>
      </c>
      <c r="C46" s="3">
        <v>36.363636363636367</v>
      </c>
      <c r="D46" s="3"/>
      <c r="E46" s="3">
        <v>43.636363636363633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3" ht="24.95" customHeight="1" x14ac:dyDescent="0.25">
      <c r="A47" s="2">
        <v>37</v>
      </c>
      <c r="B47" s="4">
        <v>170804130077</v>
      </c>
      <c r="C47" s="3">
        <v>39.090909090909093</v>
      </c>
      <c r="D47" s="3"/>
      <c r="E47" s="3">
        <v>43.636363636363633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3" ht="24.95" customHeight="1" x14ac:dyDescent="0.25">
      <c r="A48" s="2">
        <v>38</v>
      </c>
      <c r="B48" s="4">
        <v>170804130078</v>
      </c>
      <c r="C48" s="3">
        <v>33.636363636363633</v>
      </c>
      <c r="D48" s="3"/>
      <c r="E48" s="3">
        <v>40.909090909090907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24.95" customHeight="1" x14ac:dyDescent="0.25">
      <c r="A49" s="2">
        <v>39</v>
      </c>
      <c r="B49" s="4">
        <v>170804130079</v>
      </c>
      <c r="C49" s="3">
        <v>39.090909090909093</v>
      </c>
      <c r="D49" s="3"/>
      <c r="E49" s="3">
        <v>37.272727272727273</v>
      </c>
      <c r="F49" s="49"/>
      <c r="G49" s="9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</row>
    <row r="50" spans="1:22" ht="24.95" customHeight="1" x14ac:dyDescent="0.25">
      <c r="A50" s="2">
        <v>40</v>
      </c>
      <c r="B50" s="4">
        <v>170804130080</v>
      </c>
      <c r="C50" s="3">
        <v>36.363636363636367</v>
      </c>
      <c r="D50" s="3"/>
      <c r="E50" s="3">
        <v>36.363636363636367</v>
      </c>
      <c r="F50" s="49"/>
    </row>
    <row r="51" spans="1:22" ht="24.95" customHeight="1" x14ac:dyDescent="0.25">
      <c r="A51" s="2">
        <v>41</v>
      </c>
      <c r="B51" s="4">
        <v>170804130081</v>
      </c>
      <c r="C51" s="3">
        <v>38.18181818181818</v>
      </c>
      <c r="D51" s="3"/>
      <c r="E51" s="3">
        <v>41.81818181818182</v>
      </c>
      <c r="F51" s="49"/>
    </row>
    <row r="52" spans="1:22" ht="24.95" customHeight="1" x14ac:dyDescent="0.25">
      <c r="A52" s="2">
        <v>42</v>
      </c>
      <c r="B52" s="4">
        <v>170804130082</v>
      </c>
      <c r="C52" s="3">
        <v>34.545454545454547</v>
      </c>
      <c r="D52" s="112"/>
      <c r="E52" s="3">
        <v>37.272727272727273</v>
      </c>
      <c r="F52" s="113"/>
      <c r="G52" s="114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24.95" customHeight="1" x14ac:dyDescent="0.25">
      <c r="A53" s="2">
        <v>43</v>
      </c>
      <c r="B53" s="4">
        <v>170804130083</v>
      </c>
      <c r="C53" s="3">
        <v>33.636363636363633</v>
      </c>
      <c r="D53" s="112"/>
      <c r="E53" s="3">
        <v>37.272727272727273</v>
      </c>
      <c r="F53" s="113"/>
      <c r="G53" s="114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24.95" customHeight="1" x14ac:dyDescent="0.25">
      <c r="A54" s="2">
        <v>44</v>
      </c>
      <c r="B54" s="4">
        <v>170804130084</v>
      </c>
      <c r="C54" s="3">
        <v>35.454545454545453</v>
      </c>
      <c r="D54" s="3"/>
      <c r="E54" s="3">
        <v>34.545454545454547</v>
      </c>
      <c r="F54" s="49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24.95" customHeight="1" x14ac:dyDescent="0.25">
      <c r="A55" s="2">
        <v>45</v>
      </c>
      <c r="B55" s="4">
        <v>170804130085</v>
      </c>
      <c r="C55" s="3">
        <v>36.363636363636367</v>
      </c>
      <c r="D55" s="3"/>
      <c r="E55" s="3">
        <v>41.81818181818182</v>
      </c>
      <c r="F55" s="49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24.95" customHeight="1" x14ac:dyDescent="0.25">
      <c r="A56" s="2">
        <v>46</v>
      </c>
      <c r="B56" s="4">
        <v>170804130089</v>
      </c>
      <c r="C56" s="3">
        <v>37.272727272727273</v>
      </c>
      <c r="D56" s="3"/>
      <c r="E56" s="3">
        <v>40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95" customHeight="1" x14ac:dyDescent="0.25">
      <c r="A57" s="2">
        <v>47</v>
      </c>
      <c r="B57" s="4">
        <v>170804130090</v>
      </c>
      <c r="C57" s="3">
        <v>39.090909090909093</v>
      </c>
      <c r="D57" s="3"/>
      <c r="E57" s="3">
        <v>43.636363636363633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</row>
    <row r="58" spans="1:22" ht="24.95" customHeight="1" x14ac:dyDescent="0.25">
      <c r="A58" s="2">
        <v>48</v>
      </c>
      <c r="B58" s="4">
        <v>170804130091</v>
      </c>
      <c r="C58" s="3">
        <v>39.090909090909093</v>
      </c>
      <c r="D58" s="3"/>
      <c r="E58" s="3">
        <v>45.454545454545453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</row>
    <row r="59" spans="1:22" ht="24.95" customHeight="1" x14ac:dyDescent="0.25">
      <c r="A59" s="2">
        <v>49</v>
      </c>
      <c r="B59" s="4">
        <v>170804130092</v>
      </c>
      <c r="C59" s="3">
        <v>38.18181818181818</v>
      </c>
      <c r="D59" s="3"/>
      <c r="E59" s="3">
        <v>45.454545454545453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</row>
    <row r="60" spans="1:22" ht="24.95" customHeight="1" x14ac:dyDescent="0.25">
      <c r="A60" s="2">
        <v>50</v>
      </c>
      <c r="B60" s="4">
        <v>170804130093</v>
      </c>
      <c r="C60" s="3">
        <v>30</v>
      </c>
      <c r="D60" s="3"/>
      <c r="E60" s="3">
        <v>0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</row>
    <row r="61" spans="1:22" ht="24.95" customHeight="1" x14ac:dyDescent="0.25">
      <c r="A61" s="2">
        <v>51</v>
      </c>
      <c r="B61" s="4">
        <v>170804130094</v>
      </c>
      <c r="C61" s="3">
        <v>30.90909090909091</v>
      </c>
      <c r="D61" s="3"/>
      <c r="E61" s="3">
        <v>24.545454545454547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24.95" customHeight="1" x14ac:dyDescent="0.25">
      <c r="A62" s="2">
        <v>52</v>
      </c>
      <c r="B62" s="4">
        <v>170804130096</v>
      </c>
      <c r="C62" s="3">
        <v>10.909090909090908</v>
      </c>
      <c r="D62" s="3"/>
      <c r="E62" s="3">
        <v>0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</row>
    <row r="63" spans="1:22" ht="24.95" customHeight="1" x14ac:dyDescent="0.25">
      <c r="A63" s="2">
        <v>53</v>
      </c>
      <c r="B63" s="4">
        <v>170804130097</v>
      </c>
      <c r="C63" s="3">
        <v>37.272727272727273</v>
      </c>
      <c r="D63" s="3"/>
      <c r="E63" s="3">
        <v>43.636363636363633</v>
      </c>
      <c r="F63" s="49"/>
    </row>
    <row r="64" spans="1:22" ht="24.95" customHeight="1" x14ac:dyDescent="0.25">
      <c r="A64" s="2">
        <v>54</v>
      </c>
      <c r="B64" s="4">
        <v>170804130101</v>
      </c>
      <c r="C64" s="3">
        <v>20</v>
      </c>
      <c r="D64" s="3"/>
      <c r="E64" s="3">
        <v>0</v>
      </c>
      <c r="F64" s="49"/>
    </row>
    <row r="65" spans="1:9" ht="24.95" customHeight="1" x14ac:dyDescent="0.25">
      <c r="A65" s="2">
        <v>55</v>
      </c>
      <c r="B65" s="4">
        <v>170804130102</v>
      </c>
      <c r="C65" s="3">
        <v>35.454545454545453</v>
      </c>
      <c r="D65" s="3"/>
      <c r="E65" s="3">
        <v>40</v>
      </c>
      <c r="F65" s="49"/>
    </row>
    <row r="66" spans="1:9" ht="24.95" customHeight="1" x14ac:dyDescent="0.25">
      <c r="A66" s="2">
        <v>56</v>
      </c>
      <c r="B66" s="4">
        <v>170804130103</v>
      </c>
      <c r="C66" s="3">
        <v>33.636363636363633</v>
      </c>
      <c r="D66" s="3"/>
      <c r="E66" s="3">
        <v>32.727272727272727</v>
      </c>
      <c r="F66" s="49"/>
    </row>
    <row r="67" spans="1:9" ht="24.95" customHeight="1" x14ac:dyDescent="0.25">
      <c r="A67" s="2">
        <v>57</v>
      </c>
      <c r="B67" s="4">
        <v>170804130104</v>
      </c>
      <c r="C67" s="3">
        <v>39.090909090909093</v>
      </c>
      <c r="D67" s="3"/>
      <c r="E67" s="3">
        <v>33.636363636363633</v>
      </c>
      <c r="F67" s="49"/>
    </row>
    <row r="68" spans="1:9" ht="24.95" customHeight="1" x14ac:dyDescent="0.25">
      <c r="A68" s="2">
        <v>58</v>
      </c>
      <c r="B68" s="4">
        <v>170804130105</v>
      </c>
      <c r="C68" s="3">
        <v>38.18181818181818</v>
      </c>
      <c r="D68" s="3"/>
      <c r="E68" s="3">
        <v>36.363636363636367</v>
      </c>
      <c r="F68" s="49"/>
    </row>
    <row r="69" spans="1:9" ht="24.95" customHeight="1" x14ac:dyDescent="0.25">
      <c r="A69" s="2">
        <v>59</v>
      </c>
      <c r="B69" s="4">
        <v>170804130106</v>
      </c>
      <c r="C69" s="3">
        <v>39.090909090909093</v>
      </c>
      <c r="D69" s="3"/>
      <c r="E69" s="3">
        <v>46.363636363636367</v>
      </c>
      <c r="F69" s="49"/>
    </row>
    <row r="70" spans="1:9" ht="24.95" customHeight="1" x14ac:dyDescent="0.25">
      <c r="A70" s="2">
        <v>60</v>
      </c>
      <c r="B70" s="4">
        <v>170804130107</v>
      </c>
      <c r="C70" s="3">
        <v>37.272727272727273</v>
      </c>
      <c r="D70" s="3"/>
      <c r="E70" s="3">
        <v>45.454545454545453</v>
      </c>
      <c r="F70" s="49"/>
    </row>
    <row r="71" spans="1:9" ht="24.95" customHeight="1" x14ac:dyDescent="0.25">
      <c r="A71" s="2">
        <v>61</v>
      </c>
      <c r="B71" s="4">
        <v>170804130108</v>
      </c>
      <c r="C71" s="3">
        <v>37.272727272727273</v>
      </c>
      <c r="D71" s="3"/>
      <c r="E71" s="3">
        <v>41.81818181818182</v>
      </c>
      <c r="F71" s="49"/>
    </row>
    <row r="72" spans="1:9" ht="24.95" customHeight="1" x14ac:dyDescent="0.25">
      <c r="A72" s="2">
        <v>62</v>
      </c>
      <c r="B72" s="4">
        <v>170804130109</v>
      </c>
      <c r="C72" s="3">
        <v>17.272727272727273</v>
      </c>
      <c r="D72" s="3"/>
      <c r="E72" s="3">
        <v>0</v>
      </c>
      <c r="F72" s="49"/>
    </row>
    <row r="73" spans="1:9" ht="24.95" customHeight="1" x14ac:dyDescent="0.25">
      <c r="A73" s="2">
        <v>63</v>
      </c>
      <c r="B73" s="4">
        <v>170804130110</v>
      </c>
      <c r="C73" s="3">
        <v>37.272727272727273</v>
      </c>
      <c r="D73" s="3"/>
      <c r="E73" s="3">
        <v>38.18181818181818</v>
      </c>
      <c r="F73" s="49"/>
    </row>
    <row r="74" spans="1:9" ht="24.95" customHeight="1" x14ac:dyDescent="0.25">
      <c r="A74" s="2">
        <v>64</v>
      </c>
      <c r="B74" s="4">
        <v>170804130112</v>
      </c>
      <c r="C74" s="3">
        <v>36.363636363636367</v>
      </c>
      <c r="D74" s="3"/>
      <c r="E74" s="3">
        <v>33.636363636363633</v>
      </c>
      <c r="F74" s="49"/>
    </row>
    <row r="75" spans="1:9" ht="24.95" customHeight="1" x14ac:dyDescent="0.25">
      <c r="A75" s="2">
        <v>65</v>
      </c>
      <c r="B75" s="4">
        <v>170804130113</v>
      </c>
      <c r="C75" s="3">
        <v>36.363636363636367</v>
      </c>
      <c r="D75" s="3"/>
      <c r="E75" s="3">
        <v>30.90909090909091</v>
      </c>
      <c r="F75" s="49"/>
    </row>
    <row r="76" spans="1:9" ht="24.95" customHeight="1" x14ac:dyDescent="0.25">
      <c r="A76" s="2">
        <v>66</v>
      </c>
      <c r="B76" s="2" t="s">
        <v>0</v>
      </c>
      <c r="C76" s="2">
        <v>38.18181818181818</v>
      </c>
      <c r="D76" s="3"/>
      <c r="E76" s="2">
        <v>42.727272727272727</v>
      </c>
      <c r="F76" s="49"/>
    </row>
    <row r="77" spans="1:9" ht="24.95" customHeight="1" x14ac:dyDescent="0.25">
      <c r="A77" s="2">
        <v>67</v>
      </c>
      <c r="B77" s="2">
        <v>170804130118</v>
      </c>
      <c r="C77" s="2">
        <v>37.272727272727273</v>
      </c>
      <c r="D77" s="3"/>
      <c r="E77" s="2">
        <v>29.09090909090909</v>
      </c>
      <c r="F77" s="49"/>
    </row>
    <row r="78" spans="1:9" ht="24.95" customHeight="1" x14ac:dyDescent="0.25">
      <c r="A78" s="2">
        <v>68</v>
      </c>
      <c r="B78" s="2">
        <v>170804130119</v>
      </c>
      <c r="C78" s="2">
        <v>38.18181818181818</v>
      </c>
      <c r="D78" s="3"/>
      <c r="E78" s="2">
        <v>42.727272727272727</v>
      </c>
      <c r="F78" s="49"/>
    </row>
    <row r="79" spans="1:9" ht="24.95" customHeight="1" x14ac:dyDescent="0.25">
      <c r="A79" s="2">
        <v>69</v>
      </c>
      <c r="B79" s="2">
        <v>170804130120</v>
      </c>
      <c r="C79" s="2">
        <v>34.545454545454547</v>
      </c>
      <c r="D79" s="3"/>
      <c r="E79" s="2">
        <v>36.363636363636367</v>
      </c>
      <c r="F79" s="49"/>
      <c r="G79" s="5"/>
    </row>
    <row r="80" spans="1:9" ht="24.95" customHeight="1" x14ac:dyDescent="0.25">
      <c r="A80" s="2">
        <v>70</v>
      </c>
      <c r="B80" s="2">
        <v>170804130125</v>
      </c>
      <c r="C80" s="2">
        <v>37.272727272727273</v>
      </c>
      <c r="D80" s="112"/>
      <c r="E80" s="2">
        <v>40</v>
      </c>
      <c r="F80" s="113"/>
      <c r="G80" s="5"/>
      <c r="H80"/>
      <c r="I80"/>
    </row>
    <row r="81" spans="1:23" ht="24.95" customHeight="1" x14ac:dyDescent="0.25">
      <c r="A81" s="2">
        <v>71</v>
      </c>
      <c r="B81" s="2">
        <v>170804130126</v>
      </c>
      <c r="C81" s="2">
        <v>39.090909090909093</v>
      </c>
      <c r="D81" s="112"/>
      <c r="E81" s="2">
        <v>46.363636363636367</v>
      </c>
      <c r="F81" s="113"/>
      <c r="G81" s="5"/>
      <c r="H81"/>
      <c r="I81"/>
    </row>
    <row r="82" spans="1:23" ht="24.95" customHeight="1" x14ac:dyDescent="0.25">
      <c r="A82" s="2">
        <v>72</v>
      </c>
      <c r="B82" s="2">
        <v>170804130127</v>
      </c>
      <c r="C82" s="2">
        <v>32.727272727272727</v>
      </c>
      <c r="D82" s="3"/>
      <c r="E82" s="2">
        <v>30</v>
      </c>
      <c r="F82" s="49"/>
      <c r="G82" s="5"/>
      <c r="H82"/>
      <c r="I82"/>
    </row>
    <row r="83" spans="1:23" x14ac:dyDescent="0.25">
      <c r="A83" s="2">
        <v>73</v>
      </c>
      <c r="B83" s="2">
        <v>170804130128</v>
      </c>
      <c r="C83" s="2">
        <v>38.18181818181818</v>
      </c>
      <c r="D83" s="5"/>
      <c r="E83" s="2">
        <v>39.090909090909093</v>
      </c>
      <c r="F83" s="5"/>
      <c r="G83" s="5"/>
      <c r="H83"/>
      <c r="I83"/>
    </row>
    <row r="84" spans="1:23" s="6" customFormat="1" ht="15.75" x14ac:dyDescent="0.25">
      <c r="A84" s="2">
        <v>74</v>
      </c>
      <c r="B84" s="2">
        <v>170804130133</v>
      </c>
      <c r="C84" s="2">
        <v>40</v>
      </c>
      <c r="D84" s="115"/>
      <c r="E84" s="2">
        <v>40</v>
      </c>
      <c r="F84" s="115"/>
      <c r="G84" s="5"/>
      <c r="H84"/>
      <c r="I8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x14ac:dyDescent="0.25">
      <c r="A85" s="2">
        <v>75</v>
      </c>
      <c r="B85" s="2">
        <v>170804130134</v>
      </c>
      <c r="C85" s="2">
        <v>38.18181818181818</v>
      </c>
      <c r="D85" s="5"/>
      <c r="E85" s="2">
        <v>44.545454545454547</v>
      </c>
      <c r="F85" s="5"/>
      <c r="G85" s="5"/>
      <c r="H85"/>
      <c r="I85"/>
      <c r="W85" s="6"/>
    </row>
    <row r="86" spans="1:23" ht="15.75" x14ac:dyDescent="0.25">
      <c r="A86" s="2">
        <v>76</v>
      </c>
      <c r="B86" s="2">
        <v>170804130135</v>
      </c>
      <c r="C86" s="2">
        <v>16.363636363636363</v>
      </c>
      <c r="D86" s="116"/>
      <c r="E86" s="2">
        <v>0</v>
      </c>
      <c r="F86" s="116"/>
      <c r="G86" s="5"/>
      <c r="H86"/>
      <c r="I8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3" x14ac:dyDescent="0.25">
      <c r="A87" s="2">
        <v>77</v>
      </c>
      <c r="B87" s="2">
        <v>170804130136</v>
      </c>
      <c r="C87" s="2">
        <v>36.363636363636367</v>
      </c>
      <c r="D87" s="5"/>
      <c r="E87" s="2">
        <v>32.727272727272727</v>
      </c>
      <c r="F87" s="5"/>
      <c r="G87" s="5"/>
      <c r="H87"/>
      <c r="I87"/>
    </row>
    <row r="88" spans="1:23" x14ac:dyDescent="0.25">
      <c r="A88" s="2">
        <v>78</v>
      </c>
      <c r="B88" s="2">
        <v>170804130137</v>
      </c>
      <c r="C88" s="2">
        <v>37.272727272727273</v>
      </c>
      <c r="D88" s="5"/>
      <c r="E88" s="2">
        <v>37.272727272727273</v>
      </c>
      <c r="F88" s="5"/>
      <c r="G88" s="5"/>
      <c r="H88"/>
      <c r="I88"/>
    </row>
    <row r="89" spans="1:23" x14ac:dyDescent="0.25">
      <c r="A89" s="2">
        <v>79</v>
      </c>
      <c r="B89" s="2">
        <v>170804130140</v>
      </c>
      <c r="C89" s="2">
        <v>39.090909090909093</v>
      </c>
      <c r="D89" s="5"/>
      <c r="E89" s="2">
        <v>44.545454545454547</v>
      </c>
      <c r="F89" s="5"/>
      <c r="G89" s="5"/>
      <c r="H89"/>
      <c r="I89"/>
    </row>
    <row r="90" spans="1:23" x14ac:dyDescent="0.25">
      <c r="A90" s="2">
        <v>80</v>
      </c>
      <c r="B90" s="2">
        <v>170804130142</v>
      </c>
      <c r="C90" s="2">
        <v>38.18181818181818</v>
      </c>
      <c r="D90" s="5"/>
      <c r="E90" s="2">
        <v>34.545454545454547</v>
      </c>
      <c r="F90" s="5"/>
      <c r="G90" s="5"/>
      <c r="H90"/>
      <c r="I90"/>
    </row>
    <row r="91" spans="1:23" s="6" customFormat="1" ht="15.75" x14ac:dyDescent="0.25">
      <c r="A91" s="2">
        <v>81</v>
      </c>
      <c r="B91" s="2">
        <v>170804130143</v>
      </c>
      <c r="C91" s="2">
        <v>37.272727272727273</v>
      </c>
      <c r="D91" s="5"/>
      <c r="E91" s="2">
        <v>40.909090909090907</v>
      </c>
      <c r="F91" s="5"/>
      <c r="G91" s="5"/>
      <c r="H91"/>
      <c r="I9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x14ac:dyDescent="0.25">
      <c r="A92" s="2">
        <v>82</v>
      </c>
      <c r="B92" s="2">
        <v>170804130144</v>
      </c>
      <c r="C92" s="2">
        <v>35.454545454545453</v>
      </c>
      <c r="D92" s="5"/>
      <c r="E92" s="2">
        <v>31.818181818181817</v>
      </c>
      <c r="F92" s="5"/>
      <c r="G92" s="5"/>
      <c r="H92"/>
      <c r="I92"/>
      <c r="W92" s="6"/>
    </row>
    <row r="93" spans="1:23" ht="15.75" x14ac:dyDescent="0.25">
      <c r="A93" s="2">
        <v>83</v>
      </c>
      <c r="B93" s="2">
        <v>170804130145</v>
      </c>
      <c r="C93" s="2">
        <v>38.18181818181818</v>
      </c>
      <c r="D93" s="5"/>
      <c r="E93" s="2">
        <v>40.909090909090907</v>
      </c>
      <c r="F93" s="5"/>
      <c r="G93" s="5"/>
      <c r="H93"/>
      <c r="I9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3" x14ac:dyDescent="0.25">
      <c r="A94" s="2">
        <v>84</v>
      </c>
      <c r="B94" s="2">
        <v>170804130146</v>
      </c>
      <c r="C94" s="2">
        <v>39.090909090909093</v>
      </c>
      <c r="D94" s="5"/>
      <c r="E94" s="2">
        <v>45.454545454545453</v>
      </c>
      <c r="F94" s="5"/>
      <c r="G94" s="5"/>
      <c r="H94"/>
      <c r="I94"/>
    </row>
    <row r="95" spans="1:23" x14ac:dyDescent="0.25">
      <c r="A95" s="2">
        <v>85</v>
      </c>
      <c r="B95" s="2">
        <v>170804130147</v>
      </c>
      <c r="C95" s="2">
        <v>38.18181818181818</v>
      </c>
      <c r="D95" s="5"/>
      <c r="E95" s="2">
        <v>40</v>
      </c>
      <c r="F95" s="5"/>
      <c r="G95" s="5"/>
      <c r="H95"/>
      <c r="I95"/>
    </row>
    <row r="96" spans="1:23" x14ac:dyDescent="0.25">
      <c r="A96" s="2">
        <v>86</v>
      </c>
      <c r="B96" s="2">
        <v>170804130149</v>
      </c>
      <c r="C96" s="2">
        <v>30.90909090909091</v>
      </c>
      <c r="D96" s="5"/>
      <c r="E96" s="2">
        <v>33.636363636363633</v>
      </c>
      <c r="F96" s="5"/>
      <c r="G96" s="5"/>
      <c r="H96"/>
      <c r="I96"/>
    </row>
    <row r="97" spans="1:23" x14ac:dyDescent="0.25">
      <c r="A97" s="2">
        <v>87</v>
      </c>
      <c r="B97" s="2">
        <v>170804130150</v>
      </c>
      <c r="C97" s="2">
        <v>39.090909090909093</v>
      </c>
      <c r="D97" s="5"/>
      <c r="E97" s="2">
        <v>38.18181818181818</v>
      </c>
      <c r="F97" s="5"/>
      <c r="G97" s="5"/>
      <c r="H97"/>
      <c r="I97"/>
    </row>
    <row r="98" spans="1:23" x14ac:dyDescent="0.25">
      <c r="A98" s="2">
        <v>88</v>
      </c>
      <c r="B98" s="2">
        <v>170804130151</v>
      </c>
      <c r="C98" s="2">
        <v>35.454545454545453</v>
      </c>
      <c r="D98" s="5"/>
      <c r="E98" s="2">
        <v>31.818181818181817</v>
      </c>
      <c r="F98" s="5"/>
      <c r="G98" s="5"/>
      <c r="H98"/>
      <c r="I98"/>
    </row>
    <row r="99" spans="1:23" s="6" customFormat="1" ht="15.75" x14ac:dyDescent="0.25">
      <c r="A99" s="2">
        <v>89</v>
      </c>
      <c r="B99" s="2">
        <v>170804130152</v>
      </c>
      <c r="C99" s="2">
        <v>39.090909090909093</v>
      </c>
      <c r="D99" s="5"/>
      <c r="E99" s="2">
        <v>40</v>
      </c>
      <c r="F99" s="5"/>
      <c r="G99" s="5"/>
      <c r="H99"/>
      <c r="I9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x14ac:dyDescent="0.25">
      <c r="A100" s="2">
        <v>90</v>
      </c>
      <c r="B100" s="2">
        <v>170804130154</v>
      </c>
      <c r="C100" s="2">
        <v>39.090909090909093</v>
      </c>
      <c r="D100" s="5"/>
      <c r="E100" s="2">
        <v>45.454545454545453</v>
      </c>
      <c r="F100" s="5"/>
      <c r="G100" s="5"/>
      <c r="H100"/>
      <c r="I100"/>
      <c r="W100" s="6"/>
    </row>
    <row r="101" spans="1:23" ht="15.75" x14ac:dyDescent="0.25">
      <c r="A101" s="2">
        <v>91</v>
      </c>
      <c r="B101" s="2">
        <v>170804130155</v>
      </c>
      <c r="C101" s="2">
        <v>36.363636363636367</v>
      </c>
      <c r="D101" s="5"/>
      <c r="E101" s="2">
        <v>33.636363636363633</v>
      </c>
      <c r="F101" s="5"/>
      <c r="G101" s="5"/>
      <c r="H101"/>
      <c r="I101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3" x14ac:dyDescent="0.25">
      <c r="A102" s="2">
        <v>92</v>
      </c>
      <c r="B102" s="2">
        <v>170804130157</v>
      </c>
      <c r="C102" s="2">
        <v>34.545454545454547</v>
      </c>
      <c r="D102" s="5"/>
      <c r="E102" s="2">
        <v>26.363636363636363</v>
      </c>
      <c r="F102" s="5"/>
      <c r="G102" s="5"/>
      <c r="H102"/>
      <c r="I102"/>
    </row>
    <row r="103" spans="1:23" x14ac:dyDescent="0.25">
      <c r="A103" s="2">
        <v>93</v>
      </c>
      <c r="B103" s="2">
        <v>170804130161</v>
      </c>
      <c r="C103" s="2">
        <v>39.090909090909093</v>
      </c>
      <c r="E103" s="2">
        <v>46.363636363636367</v>
      </c>
      <c r="G103" s="5"/>
      <c r="H103"/>
      <c r="I103"/>
    </row>
    <row r="104" spans="1:23" x14ac:dyDescent="0.25">
      <c r="A104" s="2">
        <v>94</v>
      </c>
      <c r="B104" s="2">
        <v>170804130162</v>
      </c>
      <c r="C104" s="2">
        <v>39.090909090909093</v>
      </c>
      <c r="E104" s="2">
        <v>45.454545454545453</v>
      </c>
      <c r="H104"/>
      <c r="I104"/>
    </row>
    <row r="105" spans="1:23" x14ac:dyDescent="0.25">
      <c r="A105" s="2">
        <v>95</v>
      </c>
      <c r="B105" s="2">
        <v>170804130163</v>
      </c>
      <c r="C105" s="2">
        <v>36.363636363636367</v>
      </c>
      <c r="E105" s="2">
        <v>40.909090909090907</v>
      </c>
    </row>
    <row r="106" spans="1:23" x14ac:dyDescent="0.25">
      <c r="A106" s="2">
        <v>96</v>
      </c>
      <c r="B106" s="2">
        <v>170804130166</v>
      </c>
      <c r="C106" s="2">
        <v>10</v>
      </c>
      <c r="E106" s="2">
        <v>0</v>
      </c>
    </row>
    <row r="107" spans="1:23" x14ac:dyDescent="0.25">
      <c r="A107" s="2">
        <v>97</v>
      </c>
      <c r="B107" s="2">
        <v>170804130168</v>
      </c>
      <c r="C107" s="2">
        <v>35.454545454545453</v>
      </c>
      <c r="E107" s="2">
        <v>30</v>
      </c>
    </row>
    <row r="108" spans="1:23" x14ac:dyDescent="0.25">
      <c r="A108" s="2">
        <v>98</v>
      </c>
      <c r="B108" s="2">
        <v>170804130169</v>
      </c>
      <c r="C108" s="2">
        <v>36.363636363636367</v>
      </c>
      <c r="E108" s="2">
        <v>39.090909090909093</v>
      </c>
    </row>
    <row r="109" spans="1:23" x14ac:dyDescent="0.25">
      <c r="A109" s="2">
        <v>99</v>
      </c>
      <c r="B109" s="2">
        <v>170804130171</v>
      </c>
      <c r="C109" s="2">
        <v>32.727272727272727</v>
      </c>
      <c r="E109" s="2">
        <v>22.727272727272727</v>
      </c>
    </row>
    <row r="110" spans="1:23" x14ac:dyDescent="0.25">
      <c r="A110" s="2">
        <v>100</v>
      </c>
      <c r="B110" s="2">
        <v>170804130172</v>
      </c>
      <c r="C110" s="2">
        <v>38.18181818181818</v>
      </c>
      <c r="E110" s="2">
        <v>40</v>
      </c>
    </row>
    <row r="111" spans="1:23" x14ac:dyDescent="0.25">
      <c r="A111" s="2">
        <v>101</v>
      </c>
      <c r="B111" s="2">
        <v>170804130173</v>
      </c>
      <c r="C111" s="2">
        <v>37.272727272727273</v>
      </c>
      <c r="E111" s="2">
        <v>40.909090909090907</v>
      </c>
    </row>
    <row r="112" spans="1:23" x14ac:dyDescent="0.25">
      <c r="A112" s="2">
        <v>102</v>
      </c>
      <c r="B112" s="2">
        <v>170804130174</v>
      </c>
      <c r="C112" s="2">
        <v>38.18181818181818</v>
      </c>
      <c r="E112" s="2">
        <v>41.81818181818182</v>
      </c>
    </row>
    <row r="113" spans="1:5" s="2" customFormat="1" x14ac:dyDescent="0.25">
      <c r="A113" s="2">
        <v>103</v>
      </c>
      <c r="B113" s="2">
        <v>170804130176</v>
      </c>
      <c r="C113" s="2">
        <v>39.090909090909093</v>
      </c>
      <c r="E113" s="2">
        <v>46.363636363636367</v>
      </c>
    </row>
    <row r="114" spans="1:5" s="2" customFormat="1" x14ac:dyDescent="0.25">
      <c r="A114" s="2">
        <v>104</v>
      </c>
      <c r="B114" s="2">
        <v>170804130177</v>
      </c>
      <c r="C114" s="2">
        <v>39.090909090909093</v>
      </c>
      <c r="E114" s="2">
        <v>43.636363636363633</v>
      </c>
    </row>
    <row r="115" spans="1:5" s="2" customFormat="1" x14ac:dyDescent="0.25">
      <c r="A115" s="2">
        <v>105</v>
      </c>
      <c r="B115" s="2">
        <v>170804130178</v>
      </c>
      <c r="C115" s="2">
        <v>30.90909090909091</v>
      </c>
      <c r="E115" s="2">
        <v>33.636363636363633</v>
      </c>
    </row>
    <row r="116" spans="1:5" s="2" customFormat="1" x14ac:dyDescent="0.25">
      <c r="A116" s="2">
        <v>106</v>
      </c>
      <c r="B116" s="2">
        <v>170804130180</v>
      </c>
      <c r="C116" s="2">
        <v>37.272727272727273</v>
      </c>
      <c r="E116" s="2">
        <v>45.454545454545453</v>
      </c>
    </row>
    <row r="117" spans="1:5" s="2" customFormat="1" x14ac:dyDescent="0.25">
      <c r="A117" s="2">
        <v>107</v>
      </c>
      <c r="B117" s="2">
        <v>170804130181</v>
      </c>
      <c r="C117" s="2">
        <v>34.545454545454547</v>
      </c>
      <c r="E117" s="2">
        <v>43.636363636363633</v>
      </c>
    </row>
    <row r="118" spans="1:5" s="2" customFormat="1" x14ac:dyDescent="0.25">
      <c r="A118" s="2">
        <v>108</v>
      </c>
      <c r="B118" s="2">
        <v>170804130183</v>
      </c>
      <c r="C118" s="2">
        <v>38.18181818181818</v>
      </c>
      <c r="E118" s="2">
        <v>42.727272727272727</v>
      </c>
    </row>
    <row r="119" spans="1:5" s="2" customFormat="1" x14ac:dyDescent="0.25">
      <c r="A119" s="2">
        <v>109</v>
      </c>
      <c r="B119" s="2">
        <v>170804130185</v>
      </c>
      <c r="C119" s="2">
        <v>39.090909090909093</v>
      </c>
      <c r="E119" s="2">
        <v>40.909090909090907</v>
      </c>
    </row>
    <row r="120" spans="1:5" s="2" customFormat="1" x14ac:dyDescent="0.25">
      <c r="A120" s="2">
        <v>110</v>
      </c>
      <c r="B120" s="2">
        <v>170804130186</v>
      </c>
      <c r="C120" s="2">
        <v>35.454545454545453</v>
      </c>
      <c r="E120" s="2">
        <v>35.454545454545453</v>
      </c>
    </row>
    <row r="121" spans="1:5" s="2" customFormat="1" x14ac:dyDescent="0.25">
      <c r="A121" s="2">
        <v>111</v>
      </c>
      <c r="B121" s="2">
        <v>170804130187</v>
      </c>
      <c r="C121" s="2">
        <v>30</v>
      </c>
      <c r="E121" s="2">
        <v>25.454545454545453</v>
      </c>
    </row>
    <row r="122" spans="1:5" s="2" customFormat="1" x14ac:dyDescent="0.25">
      <c r="A122" s="2">
        <v>112</v>
      </c>
      <c r="B122" s="2">
        <v>170804130188</v>
      </c>
      <c r="C122" s="2">
        <v>37.272727272727273</v>
      </c>
      <c r="E122" s="2">
        <v>43.636363636363633</v>
      </c>
    </row>
    <row r="123" spans="1:5" s="2" customFormat="1" x14ac:dyDescent="0.25">
      <c r="A123" s="2">
        <v>113</v>
      </c>
      <c r="B123" s="2">
        <v>170804130191</v>
      </c>
      <c r="C123" s="2">
        <v>40</v>
      </c>
      <c r="E123" s="2">
        <v>46.363636363636367</v>
      </c>
    </row>
    <row r="124" spans="1:5" s="2" customFormat="1" x14ac:dyDescent="0.25">
      <c r="A124" s="2">
        <v>114</v>
      </c>
      <c r="B124" s="2">
        <v>170804130195</v>
      </c>
      <c r="C124" s="2">
        <v>40</v>
      </c>
      <c r="E124" s="2">
        <v>49.090909090909093</v>
      </c>
    </row>
    <row r="125" spans="1:5" s="2" customFormat="1" x14ac:dyDescent="0.25">
      <c r="A125" s="2">
        <v>115</v>
      </c>
      <c r="B125" s="2">
        <v>170804130196</v>
      </c>
      <c r="C125" s="2">
        <v>36.363636363636367</v>
      </c>
      <c r="E125" s="2">
        <v>38.18181818181818</v>
      </c>
    </row>
    <row r="126" spans="1:5" s="2" customFormat="1" x14ac:dyDescent="0.25">
      <c r="A126" s="2">
        <v>116</v>
      </c>
      <c r="B126" s="2">
        <v>170804130197</v>
      </c>
      <c r="C126" s="2">
        <v>29.09090909090909</v>
      </c>
      <c r="E126" s="2">
        <v>26.363636363636363</v>
      </c>
    </row>
    <row r="127" spans="1:5" s="2" customFormat="1" x14ac:dyDescent="0.25">
      <c r="A127" s="2">
        <v>117</v>
      </c>
      <c r="B127" s="2">
        <v>170804130198</v>
      </c>
      <c r="C127" s="2">
        <v>32.727272727272727</v>
      </c>
      <c r="E127" s="2">
        <v>31.818181818181817</v>
      </c>
    </row>
    <row r="128" spans="1:5" s="2" customFormat="1" x14ac:dyDescent="0.25">
      <c r="A128" s="2">
        <v>118</v>
      </c>
      <c r="B128" s="2">
        <v>170804130200</v>
      </c>
      <c r="C128" s="2">
        <v>38.18181818181818</v>
      </c>
      <c r="E128" s="2">
        <v>40.909090909090907</v>
      </c>
    </row>
    <row r="129" spans="1:5" s="2" customFormat="1" x14ac:dyDescent="0.25">
      <c r="A129" s="2">
        <v>119</v>
      </c>
      <c r="B129" s="2">
        <v>170804130202</v>
      </c>
      <c r="C129" s="2">
        <v>39.090909090909093</v>
      </c>
      <c r="E129" s="2">
        <v>42.727272727272727</v>
      </c>
    </row>
    <row r="130" spans="1:5" s="2" customFormat="1" x14ac:dyDescent="0.25">
      <c r="A130" s="2">
        <v>120</v>
      </c>
      <c r="B130" s="2">
        <v>170804130203</v>
      </c>
      <c r="C130" s="2">
        <v>40</v>
      </c>
      <c r="E130" s="2">
        <v>44.545454545454547</v>
      </c>
    </row>
    <row r="131" spans="1:5" s="2" customFormat="1" x14ac:dyDescent="0.25">
      <c r="A131" s="2">
        <v>121</v>
      </c>
      <c r="B131" s="2">
        <v>170804130204</v>
      </c>
      <c r="C131" s="2">
        <v>36.363636363636367</v>
      </c>
      <c r="E131" s="2">
        <v>45.454545454545453</v>
      </c>
    </row>
    <row r="132" spans="1:5" s="2" customFormat="1" x14ac:dyDescent="0.25">
      <c r="A132" s="2">
        <v>122</v>
      </c>
      <c r="B132" s="2">
        <v>170804130205</v>
      </c>
      <c r="C132" s="2">
        <v>31.818181818181817</v>
      </c>
      <c r="E132" s="2">
        <v>28.181818181818183</v>
      </c>
    </row>
    <row r="133" spans="1:5" s="2" customFormat="1" x14ac:dyDescent="0.25">
      <c r="A133" s="2">
        <v>123</v>
      </c>
      <c r="B133" s="2">
        <v>170804130206</v>
      </c>
      <c r="C133" s="2">
        <v>34.545454545454547</v>
      </c>
      <c r="E133" s="2">
        <v>37.272727272727273</v>
      </c>
    </row>
    <row r="134" spans="1:5" s="2" customFormat="1" x14ac:dyDescent="0.25">
      <c r="A134" s="2">
        <v>124</v>
      </c>
      <c r="B134" s="2">
        <v>170804130207</v>
      </c>
      <c r="C134" s="2">
        <v>40.909090909090907</v>
      </c>
      <c r="E134" s="2">
        <v>46.363636363636367</v>
      </c>
    </row>
    <row r="135" spans="1:5" s="2" customFormat="1" x14ac:dyDescent="0.25">
      <c r="A135" s="2">
        <v>125</v>
      </c>
      <c r="B135" s="2">
        <v>170804130208</v>
      </c>
      <c r="C135" s="2">
        <v>40</v>
      </c>
      <c r="E135" s="2">
        <v>45.454545454545453</v>
      </c>
    </row>
    <row r="136" spans="1:5" s="2" customFormat="1" x14ac:dyDescent="0.25">
      <c r="A136" s="2">
        <v>126</v>
      </c>
      <c r="B136" s="2">
        <v>170804130209</v>
      </c>
      <c r="C136" s="2">
        <v>40</v>
      </c>
      <c r="E136" s="2">
        <v>46.363636363636367</v>
      </c>
    </row>
    <row r="137" spans="1:5" s="2" customFormat="1" x14ac:dyDescent="0.25">
      <c r="A137" s="2">
        <v>127</v>
      </c>
      <c r="B137" s="2">
        <v>170804130211</v>
      </c>
      <c r="C137" s="2">
        <v>37.272727272727273</v>
      </c>
      <c r="E137" s="2">
        <v>40</v>
      </c>
    </row>
    <row r="138" spans="1:5" s="2" customFormat="1" x14ac:dyDescent="0.25">
      <c r="A138" s="2">
        <v>128</v>
      </c>
      <c r="B138" s="2">
        <v>170804130212</v>
      </c>
      <c r="C138" s="2">
        <v>37.272727272727273</v>
      </c>
      <c r="E138" s="2">
        <v>39.090909090909093</v>
      </c>
    </row>
    <row r="139" spans="1:5" s="2" customFormat="1" x14ac:dyDescent="0.25">
      <c r="A139" s="2">
        <v>129</v>
      </c>
      <c r="B139" s="2">
        <v>170804130213</v>
      </c>
      <c r="C139" s="2">
        <v>35.454545454545453</v>
      </c>
      <c r="E139" s="2">
        <v>35.454545454545453</v>
      </c>
    </row>
    <row r="140" spans="1:5" s="2" customFormat="1" x14ac:dyDescent="0.25">
      <c r="A140" s="2">
        <v>130</v>
      </c>
      <c r="B140" s="2">
        <v>170804130214</v>
      </c>
      <c r="C140" s="2">
        <v>37.272727272727273</v>
      </c>
      <c r="E140" s="2">
        <v>42.727272727272727</v>
      </c>
    </row>
    <row r="141" spans="1:5" s="2" customFormat="1" x14ac:dyDescent="0.25">
      <c r="A141" s="2">
        <v>131</v>
      </c>
      <c r="B141" s="2">
        <v>170804130216</v>
      </c>
      <c r="C141" s="2">
        <v>35.454545454545453</v>
      </c>
      <c r="E141" s="2">
        <v>32.727272727272727</v>
      </c>
    </row>
    <row r="142" spans="1:5" s="2" customFormat="1" x14ac:dyDescent="0.25">
      <c r="A142" s="2">
        <v>132</v>
      </c>
      <c r="B142" s="2">
        <v>170804130217</v>
      </c>
      <c r="C142" s="2">
        <v>37.272727272727273</v>
      </c>
      <c r="E142" s="2">
        <v>47.272727272727273</v>
      </c>
    </row>
    <row r="143" spans="1:5" s="2" customFormat="1" x14ac:dyDescent="0.25">
      <c r="A143" s="2">
        <v>133</v>
      </c>
      <c r="B143" s="2">
        <v>170804130218</v>
      </c>
      <c r="C143" s="2">
        <v>40</v>
      </c>
      <c r="E143" s="2">
        <v>46.363636363636367</v>
      </c>
    </row>
    <row r="144" spans="1:5" s="2" customFormat="1" x14ac:dyDescent="0.25">
      <c r="A144" s="2">
        <v>134</v>
      </c>
      <c r="B144" s="2">
        <v>170804130220</v>
      </c>
      <c r="C144" s="2">
        <v>39.090909090909093</v>
      </c>
      <c r="E144" s="2">
        <v>45.454545454545453</v>
      </c>
    </row>
    <row r="145" spans="1:7" s="2" customFormat="1" x14ac:dyDescent="0.25">
      <c r="A145" s="2">
        <v>135</v>
      </c>
      <c r="B145" s="2">
        <v>170804130221</v>
      </c>
      <c r="C145" s="2">
        <v>39.090909090909093</v>
      </c>
      <c r="E145" s="2">
        <v>41.81818181818182</v>
      </c>
    </row>
    <row r="146" spans="1:7" s="2" customFormat="1" x14ac:dyDescent="0.25">
      <c r="A146" s="2">
        <v>136</v>
      </c>
      <c r="B146" s="2">
        <v>170804130222</v>
      </c>
      <c r="C146" s="2">
        <v>38.18181818181818</v>
      </c>
      <c r="E146" s="2">
        <v>45.454545454545453</v>
      </c>
    </row>
    <row r="147" spans="1:7" s="2" customFormat="1" x14ac:dyDescent="0.25">
      <c r="A147" s="2">
        <v>137</v>
      </c>
      <c r="B147" s="2">
        <v>170804130223</v>
      </c>
      <c r="C147" s="2">
        <v>39.090909090909093</v>
      </c>
      <c r="E147" s="2">
        <v>40</v>
      </c>
    </row>
    <row r="148" spans="1:7" s="2" customFormat="1" x14ac:dyDescent="0.25">
      <c r="A148" s="2">
        <v>138</v>
      </c>
      <c r="B148" s="2">
        <v>170804130224</v>
      </c>
      <c r="C148" s="2">
        <v>39.090909090909093</v>
      </c>
      <c r="E148" s="2">
        <v>41.81818181818182</v>
      </c>
    </row>
    <row r="149" spans="1:7" s="2" customFormat="1" x14ac:dyDescent="0.25">
      <c r="A149" s="2">
        <v>139</v>
      </c>
      <c r="B149" s="2">
        <v>170804130226</v>
      </c>
      <c r="C149" s="2">
        <v>35.454545454545453</v>
      </c>
      <c r="E149" s="2">
        <v>38.18181818181818</v>
      </c>
    </row>
    <row r="150" spans="1:7" s="2" customFormat="1" x14ac:dyDescent="0.25">
      <c r="A150" s="2">
        <v>140</v>
      </c>
      <c r="B150" s="2">
        <v>170804130286</v>
      </c>
      <c r="C150" s="2">
        <v>35.454545454545453</v>
      </c>
      <c r="E150" s="2">
        <v>37.272727272727273</v>
      </c>
    </row>
    <row r="151" spans="1:7" s="2" customFormat="1" x14ac:dyDescent="0.25">
      <c r="C151" s="1"/>
      <c r="D151" s="1"/>
      <c r="E151" s="1"/>
      <c r="F151" s="1"/>
      <c r="G151" s="1"/>
    </row>
    <row r="152" spans="1:7" x14ac:dyDescent="0.25">
      <c r="C152" s="1"/>
      <c r="D152" s="1"/>
      <c r="E152" s="1"/>
      <c r="F152" s="1"/>
      <c r="G152" s="1"/>
    </row>
    <row r="153" spans="1:7" x14ac:dyDescent="0.25">
      <c r="C153" s="1"/>
      <c r="D153" s="1"/>
      <c r="E153" s="1"/>
      <c r="F153" s="1"/>
      <c r="G153" s="1"/>
    </row>
    <row r="154" spans="1:7" x14ac:dyDescent="0.25">
      <c r="C154" s="1"/>
      <c r="D154" s="1"/>
      <c r="E154" s="1"/>
      <c r="F154" s="1"/>
      <c r="G154" s="1"/>
    </row>
    <row r="155" spans="1:7" x14ac:dyDescent="0.25">
      <c r="C155" s="1"/>
      <c r="D155" s="1"/>
      <c r="E155" s="1"/>
      <c r="F155" s="1"/>
      <c r="G155" s="1"/>
    </row>
    <row r="156" spans="1:7" x14ac:dyDescent="0.25">
      <c r="C156" s="1"/>
      <c r="D156" s="1"/>
      <c r="E156" s="1"/>
      <c r="F156" s="1"/>
      <c r="G156" s="1"/>
    </row>
    <row r="157" spans="1:7" x14ac:dyDescent="0.25">
      <c r="C157" s="1"/>
      <c r="D157" s="1"/>
      <c r="E157" s="1"/>
      <c r="F157" s="1"/>
      <c r="G157" s="1"/>
    </row>
    <row r="158" spans="1:7" x14ac:dyDescent="0.25">
      <c r="C158" s="1"/>
      <c r="D158" s="1"/>
      <c r="E158" s="1"/>
      <c r="F158" s="1"/>
      <c r="G158" s="1"/>
    </row>
    <row r="159" spans="1:7" x14ac:dyDescent="0.25">
      <c r="C159" s="1"/>
      <c r="D159" s="1"/>
      <c r="E159" s="1"/>
      <c r="F159" s="1"/>
      <c r="G159" s="1"/>
    </row>
    <row r="160" spans="1:7" x14ac:dyDescent="0.25">
      <c r="C160" s="1"/>
      <c r="D160" s="1"/>
      <c r="E160" s="1"/>
      <c r="F160" s="1"/>
      <c r="G160" s="1"/>
    </row>
    <row r="161" spans="3:7" x14ac:dyDescent="0.25">
      <c r="C161" s="1"/>
      <c r="D161" s="1"/>
      <c r="E161" s="1"/>
      <c r="F161" s="1"/>
      <c r="G161" s="1"/>
    </row>
    <row r="162" spans="3:7" x14ac:dyDescent="0.25">
      <c r="C162" s="1"/>
      <c r="D162" s="1"/>
      <c r="E162" s="1"/>
      <c r="F162" s="1"/>
      <c r="G162" s="1"/>
    </row>
    <row r="163" spans="3:7" x14ac:dyDescent="0.25">
      <c r="C163" s="1"/>
      <c r="D163" s="1"/>
      <c r="E163" s="1"/>
      <c r="F163" s="1"/>
      <c r="G163" s="1"/>
    </row>
    <row r="164" spans="3:7" x14ac:dyDescent="0.25">
      <c r="C164" s="1"/>
      <c r="D164" s="1"/>
      <c r="E164" s="1"/>
      <c r="F164" s="1"/>
      <c r="G164" s="1"/>
    </row>
    <row r="165" spans="3:7" x14ac:dyDescent="0.25">
      <c r="C165" s="1"/>
      <c r="D165" s="1"/>
      <c r="E165" s="1"/>
      <c r="F165" s="1"/>
      <c r="G165" s="1"/>
    </row>
    <row r="166" spans="3:7" x14ac:dyDescent="0.25">
      <c r="C166" s="1"/>
      <c r="D166" s="1"/>
      <c r="E166" s="1"/>
      <c r="F166" s="1"/>
      <c r="G166" s="1"/>
    </row>
    <row r="167" spans="3:7" x14ac:dyDescent="0.25">
      <c r="C167" s="1"/>
      <c r="D167" s="1"/>
      <c r="E167" s="1"/>
      <c r="F167" s="1"/>
      <c r="G167" s="1"/>
    </row>
    <row r="168" spans="3:7" x14ac:dyDescent="0.25">
      <c r="C168" s="1"/>
      <c r="D168" s="1"/>
      <c r="E168" s="1"/>
      <c r="F168" s="1"/>
      <c r="G168" s="1"/>
    </row>
    <row r="169" spans="3:7" x14ac:dyDescent="0.25">
      <c r="C169" s="1"/>
      <c r="D169" s="1"/>
      <c r="E169" s="1"/>
      <c r="F169" s="1"/>
      <c r="G169" s="1"/>
    </row>
    <row r="170" spans="3:7" x14ac:dyDescent="0.25">
      <c r="C170" s="1"/>
      <c r="D170" s="1"/>
      <c r="E170" s="1"/>
      <c r="F170" s="1"/>
      <c r="G170" s="1"/>
    </row>
    <row r="171" spans="3:7" x14ac:dyDescent="0.25">
      <c r="C171" s="1"/>
      <c r="D171" s="1"/>
      <c r="E171" s="1"/>
      <c r="F171" s="1"/>
      <c r="G171" s="1"/>
    </row>
    <row r="172" spans="3:7" x14ac:dyDescent="0.25">
      <c r="C172" s="1"/>
      <c r="D172" s="1"/>
      <c r="E172" s="1"/>
      <c r="F172" s="1"/>
      <c r="G172" s="1"/>
    </row>
    <row r="173" spans="3:7" x14ac:dyDescent="0.25">
      <c r="C173" s="1"/>
      <c r="D173" s="1"/>
      <c r="E173" s="1"/>
      <c r="F173" s="1"/>
      <c r="G173" s="1"/>
    </row>
    <row r="174" spans="3:7" x14ac:dyDescent="0.25">
      <c r="C174" s="1"/>
      <c r="D174" s="1"/>
      <c r="E174" s="1"/>
      <c r="F174" s="1"/>
      <c r="G174" s="1"/>
    </row>
    <row r="175" spans="3:7" x14ac:dyDescent="0.25">
      <c r="C175" s="1"/>
      <c r="D175" s="1"/>
      <c r="E175" s="1"/>
      <c r="F175" s="1"/>
      <c r="G175" s="1"/>
    </row>
    <row r="176" spans="3:7" x14ac:dyDescent="0.25">
      <c r="C176" s="1"/>
      <c r="D176" s="1"/>
      <c r="E176" s="1"/>
      <c r="F176" s="1"/>
      <c r="G176" s="1"/>
    </row>
    <row r="177" spans="3:7" x14ac:dyDescent="0.25">
      <c r="C177" s="1"/>
      <c r="D177" s="1"/>
      <c r="E177" s="1"/>
      <c r="F177" s="1"/>
      <c r="G177" s="1"/>
    </row>
    <row r="178" spans="3:7" x14ac:dyDescent="0.25">
      <c r="C178" s="1"/>
      <c r="D178" s="1"/>
      <c r="E178" s="1"/>
      <c r="F178" s="1"/>
      <c r="G178" s="1"/>
    </row>
    <row r="179" spans="3:7" x14ac:dyDescent="0.25">
      <c r="C179" s="1"/>
      <c r="D179" s="1"/>
      <c r="E179" s="1"/>
      <c r="F179" s="1"/>
      <c r="G179" s="1"/>
    </row>
    <row r="180" spans="3:7" x14ac:dyDescent="0.25">
      <c r="C180" s="1"/>
      <c r="D180" s="1"/>
      <c r="E180" s="1"/>
      <c r="F180" s="1"/>
      <c r="G180" s="1"/>
    </row>
    <row r="181" spans="3:7" x14ac:dyDescent="0.25">
      <c r="C181" s="1"/>
      <c r="D181" s="1"/>
      <c r="E181" s="1"/>
      <c r="F181" s="1"/>
      <c r="G181" s="1"/>
    </row>
    <row r="182" spans="3:7" x14ac:dyDescent="0.25">
      <c r="C182" s="1"/>
      <c r="D182" s="1"/>
      <c r="E182" s="1"/>
      <c r="F182" s="1"/>
      <c r="G182" s="1"/>
    </row>
    <row r="183" spans="3:7" x14ac:dyDescent="0.25">
      <c r="C183" s="1"/>
      <c r="D183" s="1"/>
      <c r="E183" s="1"/>
      <c r="F183" s="1"/>
      <c r="G183" s="1"/>
    </row>
    <row r="184" spans="3:7" x14ac:dyDescent="0.25">
      <c r="C184" s="1"/>
      <c r="D184" s="1"/>
      <c r="E184" s="1"/>
      <c r="F184" s="1"/>
      <c r="G184" s="1"/>
    </row>
    <row r="185" spans="3:7" x14ac:dyDescent="0.25">
      <c r="C185" s="1"/>
      <c r="D185" s="1"/>
      <c r="E185" s="1"/>
      <c r="F185" s="1"/>
      <c r="G185" s="1"/>
    </row>
    <row r="186" spans="3:7" x14ac:dyDescent="0.25">
      <c r="C186" s="1"/>
      <c r="D186" s="1"/>
      <c r="E186" s="1"/>
      <c r="F186" s="1"/>
      <c r="G186" s="1"/>
    </row>
    <row r="187" spans="3:7" x14ac:dyDescent="0.25">
      <c r="C187" s="1"/>
      <c r="D187" s="1"/>
      <c r="E187" s="1"/>
      <c r="F187" s="1"/>
      <c r="G187" s="1"/>
    </row>
    <row r="188" spans="3:7" x14ac:dyDescent="0.25">
      <c r="C188" s="1"/>
      <c r="D188" s="1"/>
      <c r="E188" s="1"/>
      <c r="F188" s="1"/>
      <c r="G188" s="1"/>
    </row>
    <row r="189" spans="3:7" x14ac:dyDescent="0.25">
      <c r="C189" s="1"/>
      <c r="D189" s="1"/>
      <c r="E189" s="1"/>
      <c r="F189" s="1"/>
      <c r="G189" s="1"/>
    </row>
    <row r="190" spans="3:7" x14ac:dyDescent="0.25">
      <c r="C190" s="1"/>
      <c r="D190" s="1"/>
      <c r="E190" s="1"/>
      <c r="F190" s="1"/>
      <c r="G190" s="1"/>
    </row>
    <row r="191" spans="3:7" x14ac:dyDescent="0.25">
      <c r="C191" s="1"/>
      <c r="D191" s="1"/>
      <c r="E191" s="1"/>
      <c r="F191" s="1"/>
      <c r="G191" s="1"/>
    </row>
    <row r="192" spans="3:7" x14ac:dyDescent="0.25">
      <c r="C192" s="1"/>
      <c r="D192" s="1"/>
      <c r="E192" s="1"/>
      <c r="F192" s="1"/>
      <c r="G192" s="1"/>
    </row>
    <row r="193" spans="3:7" x14ac:dyDescent="0.25">
      <c r="C193" s="1"/>
      <c r="D193" s="1"/>
      <c r="E193" s="1"/>
      <c r="F193" s="1"/>
      <c r="G193" s="1"/>
    </row>
    <row r="194" spans="3:7" x14ac:dyDescent="0.25">
      <c r="C194" s="1"/>
      <c r="D194" s="1"/>
      <c r="E194" s="1"/>
      <c r="F194" s="1"/>
      <c r="G194" s="1"/>
    </row>
    <row r="195" spans="3:7" x14ac:dyDescent="0.25">
      <c r="C195" s="1"/>
      <c r="D195" s="1"/>
      <c r="E195" s="1"/>
      <c r="F195" s="1"/>
      <c r="G195" s="1"/>
    </row>
    <row r="196" spans="3:7" x14ac:dyDescent="0.25">
      <c r="C196" s="1"/>
      <c r="D196" s="1"/>
      <c r="E196" s="1"/>
      <c r="F196" s="1"/>
      <c r="G196" s="1"/>
    </row>
    <row r="197" spans="3:7" x14ac:dyDescent="0.25">
      <c r="C197" s="1"/>
      <c r="D197" s="1"/>
      <c r="E197" s="1"/>
      <c r="F197" s="1"/>
      <c r="G197" s="1"/>
    </row>
    <row r="198" spans="3:7" x14ac:dyDescent="0.25">
      <c r="C198" s="1"/>
      <c r="D198" s="1"/>
      <c r="E198" s="1"/>
      <c r="F198" s="1"/>
      <c r="G198" s="1"/>
    </row>
    <row r="199" spans="3:7" x14ac:dyDescent="0.25">
      <c r="C199" s="1"/>
      <c r="D199" s="1"/>
      <c r="E199" s="1"/>
      <c r="F199" s="1"/>
      <c r="G199" s="1"/>
    </row>
    <row r="200" spans="3:7" x14ac:dyDescent="0.25">
      <c r="C200" s="1"/>
      <c r="D200" s="1"/>
      <c r="E200" s="1"/>
      <c r="F200" s="1"/>
      <c r="G200" s="1"/>
    </row>
    <row r="201" spans="3:7" x14ac:dyDescent="0.25">
      <c r="C201" s="1"/>
      <c r="D201" s="1"/>
      <c r="E201" s="1"/>
      <c r="F201" s="1"/>
      <c r="G201" s="1"/>
    </row>
    <row r="202" spans="3:7" x14ac:dyDescent="0.25">
      <c r="C202" s="1"/>
      <c r="D202" s="1"/>
      <c r="E202" s="1"/>
      <c r="F202" s="1"/>
      <c r="G202" s="1"/>
    </row>
    <row r="203" spans="3:7" x14ac:dyDescent="0.25">
      <c r="C203" s="1"/>
      <c r="D203" s="1"/>
      <c r="E203" s="1"/>
      <c r="F203" s="1"/>
      <c r="G203" s="1"/>
    </row>
    <row r="204" spans="3:7" x14ac:dyDescent="0.25">
      <c r="C204" s="1"/>
      <c r="D204" s="1"/>
      <c r="E204" s="1"/>
      <c r="F204" s="1"/>
      <c r="G204" s="1"/>
    </row>
    <row r="205" spans="3:7" x14ac:dyDescent="0.25">
      <c r="C205" s="1"/>
      <c r="D205" s="1"/>
      <c r="E205" s="1"/>
      <c r="F205" s="1"/>
      <c r="G205" s="1"/>
    </row>
    <row r="206" spans="3:7" x14ac:dyDescent="0.25">
      <c r="C206" s="1"/>
      <c r="D206" s="1"/>
      <c r="E206" s="1"/>
      <c r="F206" s="1"/>
      <c r="G206" s="1"/>
    </row>
    <row r="207" spans="3:7" x14ac:dyDescent="0.25">
      <c r="C207" s="1"/>
      <c r="D207" s="1"/>
      <c r="E207" s="1"/>
      <c r="F207" s="1"/>
      <c r="G207" s="1"/>
    </row>
    <row r="208" spans="3:7" x14ac:dyDescent="0.25">
      <c r="C208" s="1"/>
      <c r="D208" s="1"/>
      <c r="E208" s="1"/>
      <c r="F208" s="1"/>
      <c r="G208" s="1"/>
    </row>
    <row r="209" spans="3:7" x14ac:dyDescent="0.25">
      <c r="C209" s="1"/>
      <c r="D209" s="1"/>
      <c r="E209" s="1"/>
      <c r="F209" s="1"/>
      <c r="G209" s="1"/>
    </row>
    <row r="210" spans="3:7" x14ac:dyDescent="0.25">
      <c r="C210" s="1"/>
      <c r="D210" s="1"/>
      <c r="E210" s="1"/>
      <c r="F210" s="1"/>
      <c r="G210" s="1"/>
    </row>
    <row r="211" spans="3:7" x14ac:dyDescent="0.25">
      <c r="C211" s="1"/>
      <c r="D211" s="1"/>
      <c r="E211" s="1"/>
      <c r="F211" s="1"/>
      <c r="G211" s="1"/>
    </row>
    <row r="212" spans="3:7" x14ac:dyDescent="0.25">
      <c r="C212" s="1"/>
      <c r="D212" s="1"/>
      <c r="E212" s="1"/>
      <c r="F212" s="1"/>
      <c r="G212" s="1"/>
    </row>
    <row r="213" spans="3:7" x14ac:dyDescent="0.25">
      <c r="C213" s="1"/>
      <c r="D213" s="1"/>
      <c r="E213" s="1"/>
      <c r="F213" s="1"/>
      <c r="G213" s="1"/>
    </row>
    <row r="214" spans="3:7" x14ac:dyDescent="0.25">
      <c r="C214" s="1"/>
      <c r="D214" s="1"/>
      <c r="E214" s="1"/>
      <c r="F214" s="1"/>
      <c r="G214" s="1"/>
    </row>
    <row r="215" spans="3:7" x14ac:dyDescent="0.25">
      <c r="C215" s="1"/>
      <c r="D215" s="1"/>
      <c r="E215" s="1"/>
      <c r="F215" s="1"/>
      <c r="G215" s="1"/>
    </row>
    <row r="216" spans="3:7" x14ac:dyDescent="0.25">
      <c r="C216" s="1"/>
      <c r="D216" s="1"/>
      <c r="E216" s="1"/>
      <c r="F216" s="1"/>
      <c r="G216" s="1"/>
    </row>
    <row r="217" spans="3:7" x14ac:dyDescent="0.25">
      <c r="C217" s="1"/>
      <c r="D217" s="1"/>
      <c r="E217" s="1"/>
      <c r="F217" s="1"/>
      <c r="G217" s="1"/>
    </row>
    <row r="218" spans="3:7" x14ac:dyDescent="0.25">
      <c r="C218" s="1"/>
      <c r="D218" s="1"/>
      <c r="E218" s="1"/>
      <c r="F218" s="1"/>
      <c r="G218" s="1"/>
    </row>
    <row r="219" spans="3:7" x14ac:dyDescent="0.25">
      <c r="C219" s="1"/>
      <c r="D219" s="1"/>
      <c r="E219" s="1"/>
      <c r="F219" s="1"/>
      <c r="G219" s="1"/>
    </row>
    <row r="220" spans="3:7" x14ac:dyDescent="0.25">
      <c r="C220" s="1"/>
      <c r="D220" s="1"/>
      <c r="E220" s="1"/>
      <c r="F220" s="1"/>
      <c r="G220" s="1"/>
    </row>
    <row r="221" spans="3:7" x14ac:dyDescent="0.25">
      <c r="C221" s="1"/>
      <c r="D221" s="1"/>
      <c r="E221" s="1"/>
      <c r="F221" s="1"/>
      <c r="G221" s="1"/>
    </row>
    <row r="222" spans="3:7" x14ac:dyDescent="0.25">
      <c r="C222" s="1"/>
      <c r="D222" s="1"/>
      <c r="E222" s="1"/>
      <c r="F222" s="1"/>
      <c r="G222" s="1"/>
    </row>
    <row r="223" spans="3:7" x14ac:dyDescent="0.25">
      <c r="C223" s="1"/>
      <c r="D223" s="1"/>
      <c r="E223" s="1"/>
      <c r="F223" s="1"/>
      <c r="G223" s="1"/>
    </row>
    <row r="224" spans="3:7" x14ac:dyDescent="0.25">
      <c r="C224" s="1"/>
      <c r="D224" s="1"/>
      <c r="E224" s="1"/>
      <c r="F224" s="1"/>
      <c r="G224" s="1"/>
    </row>
    <row r="225" spans="3:7" x14ac:dyDescent="0.25">
      <c r="C225" s="1"/>
      <c r="D225" s="1"/>
      <c r="E225" s="1"/>
      <c r="F225" s="1"/>
      <c r="G225" s="1"/>
    </row>
    <row r="226" spans="3:7" x14ac:dyDescent="0.25">
      <c r="C226" s="1"/>
      <c r="D226" s="1"/>
      <c r="E226" s="1"/>
      <c r="F226" s="1"/>
      <c r="G226" s="1"/>
    </row>
    <row r="227" spans="3:7" x14ac:dyDescent="0.25">
      <c r="C227" s="1"/>
      <c r="D227" s="1"/>
      <c r="E227" s="1"/>
      <c r="F227" s="1"/>
      <c r="G227" s="1"/>
    </row>
    <row r="228" spans="3:7" x14ac:dyDescent="0.25">
      <c r="C228" s="1"/>
      <c r="D228" s="1"/>
      <c r="E228" s="1"/>
      <c r="F228" s="1"/>
      <c r="G228" s="1"/>
    </row>
    <row r="229" spans="3:7" x14ac:dyDescent="0.25">
      <c r="C229" s="1"/>
      <c r="D229" s="1"/>
      <c r="E229" s="1"/>
      <c r="F229" s="1"/>
      <c r="G229" s="1"/>
    </row>
    <row r="230" spans="3:7" x14ac:dyDescent="0.25">
      <c r="C230" s="1"/>
      <c r="D230" s="1"/>
      <c r="E230" s="1"/>
      <c r="F230" s="1"/>
      <c r="G230" s="1"/>
    </row>
    <row r="231" spans="3:7" x14ac:dyDescent="0.25">
      <c r="C231" s="1"/>
      <c r="D231" s="1"/>
      <c r="E231" s="1"/>
      <c r="F231" s="1"/>
      <c r="G231" s="1"/>
    </row>
    <row r="232" spans="3:7" x14ac:dyDescent="0.25">
      <c r="C232" s="1"/>
      <c r="D232" s="1"/>
      <c r="E232" s="1"/>
      <c r="F232" s="1"/>
      <c r="G232" s="1"/>
    </row>
    <row r="233" spans="3:7" x14ac:dyDescent="0.25">
      <c r="C233" s="1"/>
      <c r="D233" s="1"/>
      <c r="E233" s="1"/>
      <c r="F233" s="1"/>
      <c r="G233" s="1"/>
    </row>
    <row r="234" spans="3:7" x14ac:dyDescent="0.25">
      <c r="C234" s="1"/>
      <c r="D234" s="1"/>
      <c r="E234" s="1"/>
      <c r="F234" s="1"/>
      <c r="G234" s="1"/>
    </row>
    <row r="235" spans="3:7" x14ac:dyDescent="0.25">
      <c r="C235" s="1"/>
      <c r="D235" s="1"/>
      <c r="E235" s="1"/>
      <c r="F235" s="1"/>
      <c r="G235" s="1"/>
    </row>
    <row r="236" spans="3:7" x14ac:dyDescent="0.25">
      <c r="C236" s="1"/>
      <c r="D236" s="1"/>
      <c r="E236" s="1"/>
      <c r="F236" s="1"/>
      <c r="G236" s="1"/>
    </row>
    <row r="237" spans="3:7" x14ac:dyDescent="0.25">
      <c r="C237" s="1"/>
      <c r="D237" s="1"/>
      <c r="E237" s="1"/>
      <c r="F237" s="1"/>
      <c r="G237" s="1"/>
    </row>
    <row r="238" spans="3:7" x14ac:dyDescent="0.25">
      <c r="C238" s="1"/>
      <c r="D238" s="1"/>
      <c r="E238" s="1"/>
      <c r="F238" s="1"/>
      <c r="G238" s="1"/>
    </row>
    <row r="239" spans="3:7" x14ac:dyDescent="0.25">
      <c r="C239" s="1"/>
      <c r="D239" s="1"/>
      <c r="E239" s="1"/>
      <c r="F239" s="1"/>
      <c r="G239" s="1"/>
    </row>
    <row r="240" spans="3:7" x14ac:dyDescent="0.25">
      <c r="C240" s="1"/>
      <c r="D240" s="1"/>
      <c r="E240" s="1"/>
      <c r="F240" s="1"/>
      <c r="G240" s="1"/>
    </row>
    <row r="241" spans="3:7" x14ac:dyDescent="0.25">
      <c r="C241" s="1"/>
      <c r="D241" s="1"/>
      <c r="E241" s="1"/>
      <c r="F241" s="1"/>
      <c r="G241" s="1"/>
    </row>
    <row r="242" spans="3:7" x14ac:dyDescent="0.25">
      <c r="C242" s="1"/>
      <c r="D242" s="1"/>
      <c r="E242" s="1"/>
      <c r="F242" s="1"/>
      <c r="G242" s="1"/>
    </row>
    <row r="243" spans="3:7" x14ac:dyDescent="0.25">
      <c r="C243" s="1"/>
      <c r="D243" s="1"/>
      <c r="E243" s="1"/>
      <c r="F243" s="1"/>
      <c r="G243" s="1"/>
    </row>
    <row r="244" spans="3:7" x14ac:dyDescent="0.25">
      <c r="C244" s="1"/>
      <c r="D244" s="1"/>
      <c r="E244" s="1"/>
      <c r="F244" s="1"/>
      <c r="G244" s="1"/>
    </row>
    <row r="245" spans="3:7" x14ac:dyDescent="0.25">
      <c r="C245" s="1"/>
      <c r="D245" s="1"/>
      <c r="E245" s="1"/>
      <c r="F245" s="1"/>
      <c r="G245" s="1"/>
    </row>
    <row r="246" spans="3:7" x14ac:dyDescent="0.25">
      <c r="C246" s="1"/>
      <c r="D246" s="1"/>
      <c r="E246" s="1"/>
      <c r="F246" s="1"/>
      <c r="G246" s="1"/>
    </row>
    <row r="247" spans="3:7" x14ac:dyDescent="0.25">
      <c r="C247" s="1"/>
      <c r="D247" s="1"/>
      <c r="E247" s="1"/>
      <c r="F247" s="1"/>
      <c r="G247" s="1"/>
    </row>
    <row r="248" spans="3:7" x14ac:dyDescent="0.25">
      <c r="C248" s="1"/>
      <c r="D248" s="1"/>
      <c r="E248" s="1"/>
      <c r="F248" s="1"/>
      <c r="G248" s="1"/>
    </row>
    <row r="249" spans="3:7" x14ac:dyDescent="0.25">
      <c r="C249" s="1"/>
      <c r="D249" s="1"/>
      <c r="E249" s="1"/>
      <c r="F249" s="1"/>
      <c r="G249" s="1"/>
    </row>
    <row r="250" spans="3:7" x14ac:dyDescent="0.25">
      <c r="C250" s="1"/>
      <c r="D250" s="1"/>
      <c r="E250" s="1"/>
      <c r="F250" s="1"/>
      <c r="G250" s="1"/>
    </row>
    <row r="251" spans="3:7" x14ac:dyDescent="0.25">
      <c r="C251" s="1"/>
      <c r="D251" s="1"/>
      <c r="E251" s="1"/>
      <c r="F251" s="1"/>
      <c r="G251" s="1"/>
    </row>
    <row r="252" spans="3:7" x14ac:dyDescent="0.25">
      <c r="C252" s="1"/>
      <c r="D252" s="1"/>
      <c r="E252" s="1"/>
      <c r="F252" s="1"/>
      <c r="G252" s="1"/>
    </row>
    <row r="253" spans="3:7" x14ac:dyDescent="0.25">
      <c r="C253" s="1"/>
      <c r="D253" s="1"/>
      <c r="E253" s="1"/>
      <c r="F253" s="1"/>
      <c r="G253" s="1"/>
    </row>
    <row r="254" spans="3:7" x14ac:dyDescent="0.25">
      <c r="C254" s="1"/>
      <c r="D254" s="1"/>
      <c r="E254" s="1"/>
      <c r="F254" s="1"/>
      <c r="G254" s="1"/>
    </row>
    <row r="255" spans="3:7" x14ac:dyDescent="0.25">
      <c r="C255" s="1"/>
      <c r="D255" s="1"/>
      <c r="E255" s="1"/>
      <c r="F255" s="1"/>
      <c r="G255" s="1"/>
    </row>
    <row r="256" spans="3:7" x14ac:dyDescent="0.25">
      <c r="C256" s="1"/>
      <c r="D256" s="1"/>
      <c r="E256" s="1"/>
      <c r="F256" s="1"/>
      <c r="G256" s="1"/>
    </row>
    <row r="257" spans="3:7" x14ac:dyDescent="0.25">
      <c r="C257" s="1"/>
      <c r="D257" s="1"/>
      <c r="E257" s="1"/>
      <c r="F257" s="1"/>
      <c r="G257" s="1"/>
    </row>
    <row r="258" spans="3:7" x14ac:dyDescent="0.25">
      <c r="C258" s="1"/>
      <c r="D258" s="1"/>
      <c r="E258" s="1"/>
      <c r="F258" s="1"/>
      <c r="G258" s="1"/>
    </row>
    <row r="259" spans="3:7" x14ac:dyDescent="0.25">
      <c r="C259" s="1"/>
      <c r="D259" s="1"/>
      <c r="E259" s="1"/>
      <c r="F259" s="1"/>
      <c r="G259" s="1"/>
    </row>
    <row r="260" spans="3:7" x14ac:dyDescent="0.25">
      <c r="C260" s="1"/>
      <c r="D260" s="1"/>
      <c r="E260" s="1"/>
      <c r="F260" s="1"/>
      <c r="G260" s="1"/>
    </row>
    <row r="261" spans="3:7" x14ac:dyDescent="0.25">
      <c r="C261" s="1"/>
      <c r="D261" s="1"/>
      <c r="E261" s="1"/>
      <c r="F261" s="1"/>
      <c r="G261" s="1"/>
    </row>
    <row r="262" spans="3:7" x14ac:dyDescent="0.25">
      <c r="C262" s="1"/>
      <c r="D262" s="1"/>
      <c r="E262" s="1"/>
      <c r="F262" s="1"/>
      <c r="G262" s="1"/>
    </row>
    <row r="263" spans="3:7" x14ac:dyDescent="0.25">
      <c r="C263" s="1"/>
      <c r="D263" s="1"/>
      <c r="E263" s="1"/>
      <c r="F263" s="1"/>
      <c r="G263" s="1"/>
    </row>
    <row r="264" spans="3:7" x14ac:dyDescent="0.25">
      <c r="C264" s="1"/>
      <c r="D264" s="1"/>
      <c r="E264" s="1"/>
      <c r="F264" s="1"/>
      <c r="G264" s="1"/>
    </row>
    <row r="265" spans="3:7" x14ac:dyDescent="0.25">
      <c r="C265" s="1"/>
      <c r="D265" s="1"/>
      <c r="E265" s="1"/>
      <c r="F265" s="1"/>
      <c r="G265" s="1"/>
    </row>
    <row r="266" spans="3:7" x14ac:dyDescent="0.25">
      <c r="C266" s="1"/>
      <c r="D266" s="1"/>
      <c r="E266" s="1"/>
      <c r="F266" s="1"/>
      <c r="G266" s="1"/>
    </row>
    <row r="267" spans="3:7" x14ac:dyDescent="0.25">
      <c r="C267" s="1"/>
      <c r="D267" s="1"/>
      <c r="E267" s="1"/>
      <c r="F267" s="1"/>
      <c r="G267" s="1"/>
    </row>
    <row r="268" spans="3:7" x14ac:dyDescent="0.25">
      <c r="C268" s="1"/>
      <c r="D268" s="1"/>
      <c r="E268" s="1"/>
      <c r="F268" s="1"/>
      <c r="G268" s="1"/>
    </row>
    <row r="269" spans="3:7" x14ac:dyDescent="0.25">
      <c r="C269" s="1"/>
      <c r="D269" s="1"/>
      <c r="E269" s="1"/>
      <c r="F269" s="1"/>
      <c r="G269" s="1"/>
    </row>
    <row r="270" spans="3:7" x14ac:dyDescent="0.25">
      <c r="C270" s="1"/>
      <c r="D270" s="1"/>
      <c r="E270" s="1"/>
      <c r="F270" s="1"/>
      <c r="G270" s="1"/>
    </row>
    <row r="271" spans="3:7" x14ac:dyDescent="0.25">
      <c r="C271" s="1"/>
      <c r="D271" s="1"/>
      <c r="E271" s="1"/>
      <c r="F271" s="1"/>
      <c r="G271" s="1"/>
    </row>
    <row r="272" spans="3:7" x14ac:dyDescent="0.25">
      <c r="C272" s="1"/>
      <c r="D272" s="1"/>
      <c r="E272" s="1"/>
      <c r="F272" s="1"/>
      <c r="G272" s="1"/>
    </row>
    <row r="273" spans="3:7" x14ac:dyDescent="0.25">
      <c r="C273" s="1"/>
      <c r="D273" s="1"/>
      <c r="E273" s="1"/>
      <c r="F273" s="1"/>
      <c r="G273" s="1"/>
    </row>
    <row r="274" spans="3:7" x14ac:dyDescent="0.25">
      <c r="C274" s="1"/>
      <c r="D274" s="1"/>
      <c r="E274" s="1"/>
      <c r="F274" s="1"/>
      <c r="G274" s="1"/>
    </row>
    <row r="275" spans="3:7" x14ac:dyDescent="0.25">
      <c r="C275" s="1"/>
      <c r="D275" s="1"/>
      <c r="E275" s="1"/>
      <c r="F275" s="1"/>
      <c r="G275" s="1"/>
    </row>
    <row r="276" spans="3:7" x14ac:dyDescent="0.25">
      <c r="C276" s="1"/>
      <c r="D276" s="1"/>
      <c r="E276" s="1"/>
      <c r="F276" s="1"/>
      <c r="G276" s="1"/>
    </row>
    <row r="277" spans="3:7" x14ac:dyDescent="0.25">
      <c r="C277" s="1"/>
      <c r="D277" s="1"/>
      <c r="E277" s="1"/>
      <c r="F277" s="1"/>
      <c r="G277" s="1"/>
    </row>
    <row r="278" spans="3:7" x14ac:dyDescent="0.25">
      <c r="C278" s="1"/>
      <c r="D278" s="1"/>
      <c r="E278" s="1"/>
      <c r="F278" s="1"/>
      <c r="G278" s="1"/>
    </row>
    <row r="279" spans="3:7" x14ac:dyDescent="0.25">
      <c r="C279" s="1"/>
      <c r="D279" s="1"/>
      <c r="E279" s="1"/>
      <c r="F279" s="1"/>
      <c r="G279" s="1"/>
    </row>
    <row r="280" spans="3:7" x14ac:dyDescent="0.25">
      <c r="C280" s="1"/>
      <c r="D280" s="1"/>
      <c r="E280" s="1"/>
      <c r="F280" s="1"/>
      <c r="G280" s="1"/>
    </row>
    <row r="281" spans="3:7" x14ac:dyDescent="0.25">
      <c r="C281" s="1"/>
      <c r="D281" s="1"/>
      <c r="E281" s="1"/>
      <c r="F281" s="1"/>
      <c r="G281" s="1"/>
    </row>
    <row r="282" spans="3:7" x14ac:dyDescent="0.25">
      <c r="C282" s="1"/>
      <c r="D282" s="1"/>
      <c r="E282" s="1"/>
      <c r="F282" s="1"/>
      <c r="G282" s="1"/>
    </row>
    <row r="283" spans="3:7" x14ac:dyDescent="0.25">
      <c r="C283" s="1"/>
      <c r="D283" s="1"/>
      <c r="E283" s="1"/>
      <c r="F283" s="1"/>
      <c r="G283" s="1"/>
    </row>
    <row r="284" spans="3:7" x14ac:dyDescent="0.25">
      <c r="C284" s="1"/>
      <c r="D284" s="1"/>
      <c r="E284" s="1"/>
      <c r="F284" s="1"/>
      <c r="G284" s="1"/>
    </row>
    <row r="285" spans="3:7" x14ac:dyDescent="0.25">
      <c r="C285" s="1"/>
      <c r="D285" s="1"/>
      <c r="E285" s="1"/>
      <c r="F285" s="1"/>
      <c r="G285" s="1"/>
    </row>
    <row r="286" spans="3:7" x14ac:dyDescent="0.25">
      <c r="C286" s="1"/>
      <c r="D286" s="1"/>
      <c r="E286" s="1"/>
      <c r="F286" s="1"/>
      <c r="G286" s="1"/>
    </row>
    <row r="287" spans="3:7" x14ac:dyDescent="0.25">
      <c r="C287" s="1"/>
      <c r="D287" s="1"/>
      <c r="E287" s="1"/>
      <c r="F287" s="1"/>
      <c r="G287" s="1"/>
    </row>
    <row r="288" spans="3:7" x14ac:dyDescent="0.25">
      <c r="C288" s="1"/>
      <c r="D288" s="1"/>
      <c r="E288" s="1"/>
      <c r="F288" s="1"/>
      <c r="G288" s="1"/>
    </row>
    <row r="289" spans="3:7" x14ac:dyDescent="0.25">
      <c r="C289" s="1"/>
      <c r="D289" s="1"/>
      <c r="E289" s="1"/>
      <c r="F289" s="1"/>
      <c r="G289" s="1"/>
    </row>
    <row r="290" spans="3:7" x14ac:dyDescent="0.25">
      <c r="C290" s="1"/>
      <c r="D290" s="1"/>
      <c r="E290" s="1"/>
      <c r="F290" s="1"/>
      <c r="G290" s="1"/>
    </row>
    <row r="291" spans="3:7" x14ac:dyDescent="0.25">
      <c r="C291" s="1"/>
      <c r="D291" s="1"/>
      <c r="E291" s="1"/>
      <c r="F291" s="1"/>
      <c r="G291" s="1"/>
    </row>
  </sheetData>
  <mergeCells count="8">
    <mergeCell ref="O3:W7"/>
    <mergeCell ref="A4:E4"/>
    <mergeCell ref="A5:E5"/>
    <mergeCell ref="I21:J21"/>
    <mergeCell ref="A1:E1"/>
    <mergeCell ref="G1:M1"/>
    <mergeCell ref="A2:E2"/>
    <mergeCell ref="A3:E3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AB43-0600-4199-BF15-8AC65E0806C0}">
  <dimension ref="A1:T324"/>
  <sheetViews>
    <sheetView workbookViewId="0">
      <selection activeCell="F7" sqref="F7"/>
    </sheetView>
  </sheetViews>
  <sheetFormatPr defaultRowHeight="15" x14ac:dyDescent="0.25"/>
  <cols>
    <col min="2" max="2" width="16.28515625" customWidth="1"/>
    <col min="6" max="6" width="11.7109375" customWidth="1"/>
  </cols>
  <sheetData>
    <row r="1" spans="1:20" x14ac:dyDescent="0.25">
      <c r="A1" s="166" t="s">
        <v>107</v>
      </c>
      <c r="B1" s="167"/>
      <c r="C1" s="167"/>
      <c r="D1" s="167"/>
      <c r="E1" s="168"/>
      <c r="F1" s="106"/>
      <c r="G1" s="169"/>
      <c r="H1" s="169"/>
      <c r="I1" s="169"/>
      <c r="J1" s="169"/>
      <c r="K1" s="169"/>
      <c r="L1" s="169"/>
      <c r="M1" s="169"/>
      <c r="N1" s="1"/>
      <c r="O1" s="1"/>
      <c r="P1" s="1"/>
      <c r="Q1" s="1"/>
      <c r="R1" s="1"/>
      <c r="S1" s="1"/>
      <c r="T1" s="1"/>
    </row>
    <row r="2" spans="1:20" x14ac:dyDescent="0.25">
      <c r="A2" s="170" t="s">
        <v>51</v>
      </c>
      <c r="B2" s="170"/>
      <c r="C2" s="170"/>
      <c r="D2" s="170"/>
      <c r="E2" s="170"/>
      <c r="F2" s="69"/>
      <c r="G2" s="26" t="s">
        <v>50</v>
      </c>
      <c r="H2" s="17"/>
      <c r="I2" s="15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75" x14ac:dyDescent="0.25">
      <c r="A3" s="170" t="s">
        <v>268</v>
      </c>
      <c r="B3" s="170"/>
      <c r="C3" s="170"/>
      <c r="D3" s="170"/>
      <c r="E3" s="170"/>
      <c r="F3" s="69"/>
      <c r="G3" s="26" t="s">
        <v>48</v>
      </c>
      <c r="H3" s="17"/>
      <c r="I3" s="44" t="s">
        <v>47</v>
      </c>
      <c r="J3" s="1"/>
      <c r="K3" s="43" t="s">
        <v>46</v>
      </c>
      <c r="L3" s="43" t="s">
        <v>45</v>
      </c>
      <c r="M3" s="1"/>
      <c r="N3" s="43" t="s">
        <v>44</v>
      </c>
      <c r="O3" s="171" t="s">
        <v>43</v>
      </c>
      <c r="P3" s="171"/>
      <c r="Q3" s="171"/>
      <c r="R3" s="171"/>
      <c r="S3" s="171"/>
      <c r="T3" s="171"/>
    </row>
    <row r="4" spans="1:20" ht="21" x14ac:dyDescent="0.25">
      <c r="A4" s="170" t="s">
        <v>269</v>
      </c>
      <c r="B4" s="170"/>
      <c r="C4" s="170"/>
      <c r="D4" s="170"/>
      <c r="E4" s="170"/>
      <c r="F4" s="69"/>
      <c r="G4" s="26" t="s">
        <v>41</v>
      </c>
      <c r="H4" s="17"/>
      <c r="I4" s="15"/>
      <c r="J4" s="1"/>
      <c r="K4" s="42" t="s">
        <v>270</v>
      </c>
      <c r="L4" s="42">
        <v>3</v>
      </c>
      <c r="M4" s="1"/>
      <c r="N4" s="41">
        <v>3</v>
      </c>
      <c r="O4" s="171"/>
      <c r="P4" s="171"/>
      <c r="Q4" s="171"/>
      <c r="R4" s="171"/>
      <c r="S4" s="171"/>
      <c r="T4" s="171"/>
    </row>
    <row r="5" spans="1:20" ht="21" x14ac:dyDescent="0.25">
      <c r="A5" s="172" t="s">
        <v>249</v>
      </c>
      <c r="B5" s="173"/>
      <c r="C5" s="173"/>
      <c r="D5" s="173"/>
      <c r="E5" s="174"/>
      <c r="F5" s="69"/>
      <c r="G5" s="26" t="s">
        <v>38</v>
      </c>
      <c r="H5" s="40">
        <f>D12</f>
        <v>98.08306709265176</v>
      </c>
      <c r="I5" s="15"/>
      <c r="J5" s="1"/>
      <c r="K5" s="39" t="s">
        <v>37</v>
      </c>
      <c r="L5" s="39">
        <v>2</v>
      </c>
      <c r="M5" s="1"/>
      <c r="N5" s="38">
        <v>2</v>
      </c>
      <c r="O5" s="171"/>
      <c r="P5" s="171"/>
      <c r="Q5" s="171"/>
      <c r="R5" s="171"/>
      <c r="S5" s="171"/>
      <c r="T5" s="171"/>
    </row>
    <row r="6" spans="1:20" ht="21" x14ac:dyDescent="0.25">
      <c r="A6" s="2"/>
      <c r="B6" s="55" t="s">
        <v>36</v>
      </c>
      <c r="C6" s="37" t="s">
        <v>105</v>
      </c>
      <c r="D6" s="37" t="s">
        <v>33</v>
      </c>
      <c r="E6" s="37" t="s">
        <v>32</v>
      </c>
      <c r="F6" s="37" t="s">
        <v>33</v>
      </c>
      <c r="G6" s="26" t="s">
        <v>32</v>
      </c>
      <c r="H6" s="89">
        <f>F12</f>
        <v>80.191693290734818</v>
      </c>
      <c r="I6" s="15"/>
      <c r="J6" s="1"/>
      <c r="K6" s="35" t="s">
        <v>31</v>
      </c>
      <c r="L6" s="35">
        <v>1</v>
      </c>
      <c r="M6" s="1"/>
      <c r="N6" s="34">
        <v>1</v>
      </c>
      <c r="O6" s="171"/>
      <c r="P6" s="171"/>
      <c r="Q6" s="171"/>
      <c r="R6" s="171"/>
      <c r="S6" s="171"/>
      <c r="T6" s="171"/>
    </row>
    <row r="7" spans="1:20" ht="60" x14ac:dyDescent="0.25">
      <c r="A7" s="2"/>
      <c r="B7" s="25" t="s">
        <v>30</v>
      </c>
      <c r="C7" s="90" t="s">
        <v>29</v>
      </c>
      <c r="D7" s="90"/>
      <c r="E7" s="23" t="s">
        <v>29</v>
      </c>
      <c r="F7" s="23"/>
      <c r="G7" s="27" t="s">
        <v>28</v>
      </c>
      <c r="H7" s="33">
        <f>AVERAGE(H5:H6)</f>
        <v>89.137380191693296</v>
      </c>
      <c r="I7" s="32">
        <v>0.6</v>
      </c>
      <c r="J7" s="1"/>
      <c r="K7" s="31" t="s">
        <v>27</v>
      </c>
      <c r="L7" s="31">
        <v>0</v>
      </c>
      <c r="M7" s="1"/>
      <c r="N7" s="30"/>
      <c r="O7" s="171"/>
      <c r="P7" s="171"/>
      <c r="Q7" s="171"/>
      <c r="R7" s="171"/>
      <c r="S7" s="171"/>
      <c r="T7" s="171"/>
    </row>
    <row r="8" spans="1:20" x14ac:dyDescent="0.25">
      <c r="A8" s="2"/>
      <c r="B8" s="25" t="s">
        <v>26</v>
      </c>
      <c r="C8" s="23" t="s">
        <v>84</v>
      </c>
      <c r="D8" s="23"/>
      <c r="E8" s="23" t="s">
        <v>56</v>
      </c>
      <c r="F8" s="23"/>
      <c r="G8" s="27" t="s">
        <v>23</v>
      </c>
      <c r="H8" s="26" t="s">
        <v>22</v>
      </c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2"/>
      <c r="B9" s="25" t="s">
        <v>21</v>
      </c>
      <c r="C9" s="23" t="s">
        <v>20</v>
      </c>
      <c r="D9" s="23"/>
      <c r="E9" s="23" t="s">
        <v>20</v>
      </c>
      <c r="F9" s="91"/>
      <c r="G9" s="2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x14ac:dyDescent="0.25">
      <c r="A10" s="2"/>
      <c r="B10" s="25" t="s">
        <v>19</v>
      </c>
      <c r="C10" s="23">
        <v>50</v>
      </c>
      <c r="D10" s="92">
        <f>(0.6*50)</f>
        <v>30</v>
      </c>
      <c r="E10" s="24">
        <v>50</v>
      </c>
      <c r="F10" s="93">
        <f>0.6*50</f>
        <v>30</v>
      </c>
      <c r="G10" s="107"/>
      <c r="H10" s="22" t="s">
        <v>18</v>
      </c>
      <c r="I10" s="22" t="s">
        <v>17</v>
      </c>
      <c r="J10" s="21" t="s">
        <v>16</v>
      </c>
      <c r="K10" s="21" t="s">
        <v>15</v>
      </c>
      <c r="L10" s="21" t="s">
        <v>14</v>
      </c>
      <c r="M10" s="21" t="s">
        <v>13</v>
      </c>
      <c r="N10" s="21" t="s">
        <v>12</v>
      </c>
      <c r="O10" s="21" t="s">
        <v>11</v>
      </c>
      <c r="P10" s="21" t="s">
        <v>10</v>
      </c>
      <c r="Q10" s="21" t="s">
        <v>9</v>
      </c>
      <c r="R10" s="21" t="s">
        <v>8</v>
      </c>
      <c r="S10" s="21" t="s">
        <v>7</v>
      </c>
      <c r="T10" s="21" t="s">
        <v>106</v>
      </c>
    </row>
    <row r="11" spans="1:20" ht="15.75" x14ac:dyDescent="0.25">
      <c r="A11" s="2">
        <v>1</v>
      </c>
      <c r="B11" s="4">
        <v>170804130001</v>
      </c>
      <c r="C11" s="121">
        <v>41.111111111111114</v>
      </c>
      <c r="D11" s="3">
        <f>COUNTIF(C11:C324,"&gt;="&amp;D10)</f>
        <v>307</v>
      </c>
      <c r="E11" s="121">
        <v>26.363636363636363</v>
      </c>
      <c r="F11" s="95">
        <f>COUNTIF(E11:E324,"&gt;="&amp;F10)</f>
        <v>251</v>
      </c>
      <c r="G11" s="108" t="s">
        <v>5</v>
      </c>
      <c r="H11" s="144">
        <v>2</v>
      </c>
      <c r="I11" s="144">
        <v>2</v>
      </c>
      <c r="J11" s="144">
        <v>2</v>
      </c>
      <c r="K11" s="144">
        <v>1</v>
      </c>
      <c r="L11" s="144">
        <v>1</v>
      </c>
      <c r="M11" s="144">
        <v>1</v>
      </c>
      <c r="N11" s="144">
        <v>2</v>
      </c>
      <c r="O11" s="144">
        <v>1</v>
      </c>
      <c r="P11" s="144">
        <v>2</v>
      </c>
      <c r="Q11" s="17">
        <v>2</v>
      </c>
      <c r="R11" s="17">
        <v>1</v>
      </c>
      <c r="S11" s="17">
        <v>1</v>
      </c>
      <c r="T11" s="51"/>
    </row>
    <row r="12" spans="1:20" ht="15.75" x14ac:dyDescent="0.25">
      <c r="A12" s="2">
        <v>2</v>
      </c>
      <c r="B12" s="4">
        <v>170804130004</v>
      </c>
      <c r="C12" s="121">
        <v>47.777777777777779</v>
      </c>
      <c r="D12" s="96">
        <f>(307/313)*100</f>
        <v>98.08306709265176</v>
      </c>
      <c r="E12" s="121">
        <v>42.727272727272727</v>
      </c>
      <c r="F12" s="97">
        <f>(251/313)*100</f>
        <v>80.191693290734818</v>
      </c>
      <c r="G12" s="108" t="s">
        <v>4</v>
      </c>
      <c r="H12" s="144">
        <v>2</v>
      </c>
      <c r="I12" s="144">
        <v>1</v>
      </c>
      <c r="J12" s="144">
        <v>2</v>
      </c>
      <c r="K12" s="144">
        <v>1</v>
      </c>
      <c r="L12" s="144">
        <v>2</v>
      </c>
      <c r="M12" s="144">
        <v>2</v>
      </c>
      <c r="N12" s="144">
        <v>2</v>
      </c>
      <c r="O12" s="144">
        <v>1</v>
      </c>
      <c r="P12" s="144">
        <v>1</v>
      </c>
      <c r="Q12" s="17">
        <v>2</v>
      </c>
      <c r="R12" s="17">
        <v>1</v>
      </c>
      <c r="S12" s="17"/>
      <c r="T12" s="51"/>
    </row>
    <row r="13" spans="1:20" ht="15.75" x14ac:dyDescent="0.25">
      <c r="A13" s="2">
        <v>3</v>
      </c>
      <c r="B13" s="4">
        <v>170804130005</v>
      </c>
      <c r="C13" s="121">
        <v>47.777777777777779</v>
      </c>
      <c r="D13" s="96"/>
      <c r="E13" s="121">
        <v>35.454545454545453</v>
      </c>
      <c r="F13" s="131"/>
      <c r="G13" s="108" t="s">
        <v>3</v>
      </c>
      <c r="H13" s="144">
        <v>1</v>
      </c>
      <c r="I13" s="144">
        <v>2</v>
      </c>
      <c r="J13" s="144">
        <v>1</v>
      </c>
      <c r="K13" s="144">
        <v>2</v>
      </c>
      <c r="L13" s="144">
        <v>2</v>
      </c>
      <c r="M13" s="144">
        <v>2</v>
      </c>
      <c r="N13" s="144">
        <v>1</v>
      </c>
      <c r="O13" s="144">
        <v>1</v>
      </c>
      <c r="P13" s="144">
        <v>2</v>
      </c>
      <c r="Q13" s="17"/>
      <c r="R13" s="17">
        <v>1</v>
      </c>
      <c r="S13" s="17"/>
      <c r="T13" s="51">
        <v>1</v>
      </c>
    </row>
    <row r="14" spans="1:20" ht="15.75" x14ac:dyDescent="0.25">
      <c r="A14" s="2"/>
      <c r="B14" s="4"/>
      <c r="C14" s="121"/>
      <c r="D14" s="96"/>
      <c r="E14" s="121"/>
      <c r="F14" s="131"/>
      <c r="G14" s="101" t="s">
        <v>87</v>
      </c>
      <c r="H14" s="144">
        <v>2</v>
      </c>
      <c r="I14" s="144">
        <v>2</v>
      </c>
      <c r="J14" s="144">
        <v>2</v>
      </c>
      <c r="K14" s="144">
        <v>2</v>
      </c>
      <c r="L14" s="144">
        <v>2</v>
      </c>
      <c r="M14" s="144">
        <v>2</v>
      </c>
      <c r="N14" s="144">
        <v>2</v>
      </c>
      <c r="O14" s="144">
        <v>1</v>
      </c>
      <c r="P14" s="144">
        <v>2</v>
      </c>
      <c r="Q14" s="17">
        <v>2</v>
      </c>
      <c r="R14" s="17">
        <v>1</v>
      </c>
      <c r="S14" s="17"/>
      <c r="T14" s="51">
        <v>2</v>
      </c>
    </row>
    <row r="15" spans="1:20" ht="15.75" x14ac:dyDescent="0.25">
      <c r="A15" s="2">
        <v>4</v>
      </c>
      <c r="B15" s="4">
        <v>170804130006</v>
      </c>
      <c r="C15" s="121">
        <v>31.111111111111111</v>
      </c>
      <c r="D15" s="3"/>
      <c r="E15" s="121">
        <v>32.727272727272727</v>
      </c>
      <c r="F15" s="109"/>
      <c r="G15" s="101" t="s">
        <v>2</v>
      </c>
      <c r="H15" s="59">
        <f t="shared" ref="H15:T15" si="0">AVERAGE(H11:H13)</f>
        <v>1.6666666666666667</v>
      </c>
      <c r="I15" s="59">
        <f t="shared" si="0"/>
        <v>1.6666666666666667</v>
      </c>
      <c r="J15" s="59">
        <f t="shared" si="0"/>
        <v>1.6666666666666667</v>
      </c>
      <c r="K15" s="59">
        <f t="shared" si="0"/>
        <v>1.3333333333333333</v>
      </c>
      <c r="L15" s="59">
        <f t="shared" si="0"/>
        <v>1.6666666666666667</v>
      </c>
      <c r="M15" s="59">
        <f t="shared" si="0"/>
        <v>1.6666666666666667</v>
      </c>
      <c r="N15" s="59">
        <f t="shared" si="0"/>
        <v>1.6666666666666667</v>
      </c>
      <c r="O15" s="59">
        <f t="shared" si="0"/>
        <v>1</v>
      </c>
      <c r="P15" s="59">
        <f t="shared" si="0"/>
        <v>1.6666666666666667</v>
      </c>
      <c r="Q15" s="59">
        <f t="shared" si="0"/>
        <v>2</v>
      </c>
      <c r="R15" s="59">
        <f t="shared" si="0"/>
        <v>1</v>
      </c>
      <c r="S15" s="59">
        <f>AVERAGE(S11:S14)</f>
        <v>1</v>
      </c>
      <c r="T15" s="59">
        <f t="shared" si="0"/>
        <v>1</v>
      </c>
    </row>
    <row r="16" spans="1:20" ht="15.75" x14ac:dyDescent="0.25">
      <c r="A16" s="2">
        <v>5</v>
      </c>
      <c r="B16" s="4">
        <v>170804130009</v>
      </c>
      <c r="C16" s="121">
        <v>45.555555555555557</v>
      </c>
      <c r="D16" s="3"/>
      <c r="E16" s="121">
        <v>33.636363636363633</v>
      </c>
      <c r="F16" s="109"/>
      <c r="G16" s="102" t="s">
        <v>1</v>
      </c>
      <c r="H16" s="103">
        <f>(89.14)*H15/100</f>
        <v>1.4856666666666667</v>
      </c>
      <c r="I16" s="103">
        <f t="shared" ref="I16:T16" si="1">(89.14)*I15/100</f>
        <v>1.4856666666666667</v>
      </c>
      <c r="J16" s="103">
        <f t="shared" si="1"/>
        <v>1.4856666666666667</v>
      </c>
      <c r="K16" s="103">
        <f t="shared" si="1"/>
        <v>1.1885333333333332</v>
      </c>
      <c r="L16" s="103">
        <f t="shared" si="1"/>
        <v>1.4856666666666667</v>
      </c>
      <c r="M16" s="103">
        <f t="shared" si="1"/>
        <v>1.4856666666666667</v>
      </c>
      <c r="N16" s="103">
        <f t="shared" si="1"/>
        <v>1.4856666666666667</v>
      </c>
      <c r="O16" s="103">
        <f t="shared" si="1"/>
        <v>0.89139999999999997</v>
      </c>
      <c r="P16" s="103">
        <f t="shared" si="1"/>
        <v>1.4856666666666667</v>
      </c>
      <c r="Q16" s="103">
        <f t="shared" si="1"/>
        <v>1.7827999999999999</v>
      </c>
      <c r="R16" s="103">
        <f t="shared" si="1"/>
        <v>0.89139999999999997</v>
      </c>
      <c r="S16" s="103">
        <f t="shared" si="1"/>
        <v>0.89139999999999997</v>
      </c>
      <c r="T16" s="103">
        <f t="shared" si="1"/>
        <v>0.89139999999999997</v>
      </c>
    </row>
    <row r="17" spans="1:20" x14ac:dyDescent="0.25">
      <c r="A17" s="2">
        <v>6</v>
      </c>
      <c r="B17" s="4">
        <v>170804130010</v>
      </c>
      <c r="C17" s="121">
        <v>38.888888888888886</v>
      </c>
      <c r="D17" s="3"/>
      <c r="E17" s="121">
        <v>33.636363636363633</v>
      </c>
      <c r="F17" s="109"/>
      <c r="G17" s="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2">
        <v>7</v>
      </c>
      <c r="B18" s="4">
        <v>170804130012</v>
      </c>
      <c r="C18" s="121">
        <v>42.222222222222221</v>
      </c>
      <c r="D18" s="3"/>
      <c r="E18" s="121">
        <v>33.636363636363633</v>
      </c>
      <c r="F18" s="109"/>
      <c r="G18" s="9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"/>
    </row>
    <row r="19" spans="1:20" x14ac:dyDescent="0.25">
      <c r="A19" s="2">
        <v>8</v>
      </c>
      <c r="B19" s="4">
        <v>170804130017</v>
      </c>
      <c r="C19" s="121">
        <v>32.222222222222221</v>
      </c>
      <c r="D19" s="3"/>
      <c r="E19" s="121">
        <v>14.545454545454545</v>
      </c>
      <c r="F19" s="3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2">
        <v>9</v>
      </c>
      <c r="B20" s="4">
        <v>170804130021</v>
      </c>
      <c r="C20" s="121">
        <v>35.555555555555557</v>
      </c>
      <c r="D20" s="3"/>
      <c r="E20" s="121">
        <v>37.272727272727273</v>
      </c>
      <c r="F20" s="49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2">
        <v>10</v>
      </c>
      <c r="B21" s="4">
        <v>170804130022</v>
      </c>
      <c r="C21" s="121">
        <v>30</v>
      </c>
      <c r="D21" s="3"/>
      <c r="E21" s="121">
        <v>25.454545454545453</v>
      </c>
      <c r="F21" s="49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2">
        <v>11</v>
      </c>
      <c r="B22" s="4">
        <v>170804130027</v>
      </c>
      <c r="C22" s="121">
        <v>41.111111111111114</v>
      </c>
      <c r="D22" s="3"/>
      <c r="E22" s="121">
        <v>32.727272727272727</v>
      </c>
      <c r="F22" s="49"/>
      <c r="G22" s="2"/>
      <c r="H22" s="1"/>
      <c r="I22" s="1"/>
      <c r="J22" s="7"/>
      <c r="K22" s="7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2">
        <v>12</v>
      </c>
      <c r="B23" s="4">
        <v>170804130028</v>
      </c>
      <c r="C23" s="121">
        <v>44.444444444444443</v>
      </c>
      <c r="D23" s="3"/>
      <c r="E23" s="121">
        <v>39.090909090909093</v>
      </c>
      <c r="F23" s="49"/>
      <c r="G23" s="2"/>
      <c r="H23" s="104"/>
      <c r="I23" s="165"/>
      <c r="J23" s="165"/>
      <c r="K23" s="1"/>
      <c r="L23" s="1"/>
      <c r="M23" s="7"/>
      <c r="N23" s="7"/>
      <c r="O23" s="7"/>
      <c r="P23" s="7"/>
      <c r="Q23" s="1"/>
      <c r="R23" s="1"/>
      <c r="S23" s="1"/>
      <c r="T23" s="1"/>
    </row>
    <row r="24" spans="1:20" x14ac:dyDescent="0.25">
      <c r="A24" s="2">
        <v>13</v>
      </c>
      <c r="B24" s="4">
        <v>170804130030</v>
      </c>
      <c r="C24" s="121">
        <v>40</v>
      </c>
      <c r="D24" s="3"/>
      <c r="E24" s="121">
        <v>20</v>
      </c>
      <c r="F24" s="49"/>
      <c r="G24" s="2"/>
      <c r="H24" s="111"/>
      <c r="I24" s="84"/>
      <c r="J24" s="84"/>
      <c r="K24" s="1"/>
      <c r="L24" s="1"/>
      <c r="M24" s="7"/>
      <c r="N24" s="7"/>
      <c r="O24" s="7"/>
      <c r="P24" s="7"/>
      <c r="Q24" s="1"/>
      <c r="R24" s="1"/>
      <c r="S24" s="1"/>
      <c r="T24" s="1"/>
    </row>
    <row r="25" spans="1:20" x14ac:dyDescent="0.25">
      <c r="A25" s="2">
        <v>14</v>
      </c>
      <c r="B25" s="4">
        <v>170804130031</v>
      </c>
      <c r="C25" s="121">
        <v>40</v>
      </c>
      <c r="D25" s="3"/>
      <c r="E25" s="121">
        <v>32.727272727272727</v>
      </c>
      <c r="F25" s="49"/>
      <c r="G25" s="2"/>
      <c r="H25" s="2"/>
      <c r="I25" s="1"/>
      <c r="J25" s="1"/>
      <c r="K25" s="1"/>
      <c r="L25" s="1"/>
      <c r="M25" s="1"/>
      <c r="N25" s="7"/>
      <c r="O25" s="7"/>
      <c r="P25" s="7"/>
      <c r="Q25" s="1"/>
      <c r="R25" s="1"/>
      <c r="S25" s="1"/>
      <c r="T25" s="1"/>
    </row>
    <row r="26" spans="1:20" x14ac:dyDescent="0.25">
      <c r="A26" s="2">
        <v>15</v>
      </c>
      <c r="B26" s="4">
        <v>170804130032</v>
      </c>
      <c r="C26" s="121">
        <v>32.222222222222221</v>
      </c>
      <c r="D26" s="3"/>
      <c r="E26" s="121">
        <v>21.818181818181817</v>
      </c>
      <c r="F26" s="49"/>
      <c r="G26" s="2"/>
      <c r="H26" s="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"/>
    </row>
    <row r="27" spans="1:20" ht="15.75" x14ac:dyDescent="0.25">
      <c r="A27" s="2">
        <v>16</v>
      </c>
      <c r="B27" s="4">
        <v>170804130033</v>
      </c>
      <c r="C27" s="121">
        <v>32.222222222222221</v>
      </c>
      <c r="D27" s="112"/>
      <c r="E27" s="121">
        <v>32.727272727272727</v>
      </c>
      <c r="F27" s="113"/>
      <c r="G27" s="114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"/>
    </row>
    <row r="28" spans="1:20" ht="15.75" x14ac:dyDescent="0.25">
      <c r="A28" s="2">
        <v>17</v>
      </c>
      <c r="B28" s="4">
        <v>170804130036</v>
      </c>
      <c r="C28" s="121">
        <v>41.111111111111114</v>
      </c>
      <c r="D28" s="3"/>
      <c r="E28" s="121">
        <v>34.545454545454547</v>
      </c>
      <c r="F28" s="49"/>
      <c r="G28" s="114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"/>
    </row>
    <row r="29" spans="1:20" ht="15.75" x14ac:dyDescent="0.25">
      <c r="A29" s="2">
        <v>18</v>
      </c>
      <c r="B29" s="4">
        <v>170804130045</v>
      </c>
      <c r="C29" s="121">
        <v>47.777777777777779</v>
      </c>
      <c r="D29" s="3"/>
      <c r="E29" s="121">
        <v>36.363636363636367</v>
      </c>
      <c r="F29" s="49"/>
      <c r="G29" s="114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"/>
    </row>
    <row r="30" spans="1:20" ht="15.75" x14ac:dyDescent="0.25">
      <c r="A30" s="2">
        <v>19</v>
      </c>
      <c r="B30" s="4">
        <v>170804130047</v>
      </c>
      <c r="C30" s="121">
        <v>35.555555555555557</v>
      </c>
      <c r="D30" s="3"/>
      <c r="E30" s="121">
        <v>32.727272727272727</v>
      </c>
      <c r="F30" s="49"/>
      <c r="G30" s="114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"/>
    </row>
    <row r="31" spans="1:20" ht="15.75" x14ac:dyDescent="0.25">
      <c r="A31" s="2">
        <v>20</v>
      </c>
      <c r="B31" s="4">
        <v>170804130048</v>
      </c>
      <c r="C31" s="121">
        <v>45.555555555555557</v>
      </c>
      <c r="D31" s="3"/>
      <c r="E31" s="121">
        <v>36.363636363636367</v>
      </c>
      <c r="F31" s="49"/>
      <c r="G31" s="114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"/>
    </row>
    <row r="32" spans="1:20" ht="15.75" x14ac:dyDescent="0.25">
      <c r="A32" s="2">
        <v>21</v>
      </c>
      <c r="B32" s="4">
        <v>170804130049</v>
      </c>
      <c r="C32" s="121">
        <v>42.222222222222221</v>
      </c>
      <c r="D32" s="3"/>
      <c r="E32" s="121">
        <v>26.363636363636363</v>
      </c>
      <c r="F32" s="49"/>
      <c r="G32" s="114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"/>
    </row>
    <row r="33" spans="1:20" ht="15.75" x14ac:dyDescent="0.25">
      <c r="A33" s="2">
        <v>22</v>
      </c>
      <c r="B33" s="4">
        <v>170804130050</v>
      </c>
      <c r="C33" s="121">
        <v>42.222222222222221</v>
      </c>
      <c r="D33" s="3"/>
      <c r="E33" s="121">
        <v>27.272727272727273</v>
      </c>
      <c r="F33" s="49"/>
      <c r="G33" s="114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"/>
    </row>
    <row r="34" spans="1:20" ht="15.75" x14ac:dyDescent="0.25">
      <c r="A34" s="2">
        <v>23</v>
      </c>
      <c r="B34" s="4">
        <v>170804130051</v>
      </c>
      <c r="C34" s="121">
        <v>44.444444444444443</v>
      </c>
      <c r="D34" s="3"/>
      <c r="E34" s="121">
        <v>30</v>
      </c>
      <c r="F34" s="49"/>
      <c r="G34" s="114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"/>
    </row>
    <row r="35" spans="1:20" ht="15.75" x14ac:dyDescent="0.25">
      <c r="A35" s="2">
        <v>24</v>
      </c>
      <c r="B35" s="4">
        <v>170804130052</v>
      </c>
      <c r="C35" s="121">
        <v>43.333333333333336</v>
      </c>
      <c r="D35" s="3"/>
      <c r="E35" s="121">
        <v>40</v>
      </c>
      <c r="F35" s="49"/>
      <c r="G35" s="114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"/>
    </row>
    <row r="36" spans="1:20" ht="15.75" x14ac:dyDescent="0.25">
      <c r="A36" s="2">
        <v>25</v>
      </c>
      <c r="B36" s="4">
        <v>170804130053</v>
      </c>
      <c r="C36" s="121">
        <v>32.222222222222221</v>
      </c>
      <c r="D36" s="3"/>
      <c r="E36" s="121">
        <v>23.636363636363637</v>
      </c>
      <c r="F36" s="49"/>
      <c r="G36" s="114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</row>
    <row r="37" spans="1:20" x14ac:dyDescent="0.25">
      <c r="A37" s="2">
        <v>26</v>
      </c>
      <c r="B37" s="4">
        <v>170804130054</v>
      </c>
      <c r="C37" s="121">
        <v>35.555555555555557</v>
      </c>
      <c r="D37" s="3"/>
      <c r="E37" s="121">
        <v>20.90909090909091</v>
      </c>
      <c r="F37" s="49"/>
      <c r="G37" s="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"/>
    </row>
    <row r="38" spans="1:20" x14ac:dyDescent="0.25">
      <c r="A38" s="2">
        <v>27</v>
      </c>
      <c r="B38" s="4">
        <v>170804130056</v>
      </c>
      <c r="C38" s="121">
        <v>40</v>
      </c>
      <c r="D38" s="3"/>
      <c r="E38" s="121">
        <v>25.454545454545453</v>
      </c>
      <c r="F38" s="49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2">
        <v>28</v>
      </c>
      <c r="B39" s="4">
        <v>170804130057</v>
      </c>
      <c r="C39" s="121">
        <v>42.222222222222221</v>
      </c>
      <c r="D39" s="3"/>
      <c r="E39" s="121">
        <v>25.454545454545453</v>
      </c>
      <c r="F39" s="49"/>
      <c r="G39" s="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x14ac:dyDescent="0.25">
      <c r="A40" s="2">
        <v>29</v>
      </c>
      <c r="B40" s="4">
        <v>170804130058</v>
      </c>
      <c r="C40" s="121">
        <v>34.444444444444443</v>
      </c>
      <c r="D40" s="3"/>
      <c r="E40" s="121">
        <v>26.363636363636363</v>
      </c>
      <c r="F40" s="49"/>
      <c r="G40" s="114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"/>
    </row>
    <row r="41" spans="1:20" ht="15.75" x14ac:dyDescent="0.25">
      <c r="A41" s="2">
        <v>30</v>
      </c>
      <c r="B41" s="4">
        <v>170804130059</v>
      </c>
      <c r="C41" s="121">
        <v>30</v>
      </c>
      <c r="D41" s="3"/>
      <c r="E41" s="121">
        <v>15.454545454545455</v>
      </c>
      <c r="F41" s="49"/>
      <c r="G41" s="114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"/>
    </row>
    <row r="42" spans="1:20" ht="15.75" x14ac:dyDescent="0.25">
      <c r="A42" s="2">
        <v>31</v>
      </c>
      <c r="B42" s="4">
        <v>170804130060</v>
      </c>
      <c r="C42" s="121">
        <v>47.777777777777779</v>
      </c>
      <c r="D42" s="3"/>
      <c r="E42" s="121">
        <v>43.636363636363633</v>
      </c>
      <c r="F42" s="49"/>
      <c r="G42" s="114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"/>
    </row>
    <row r="43" spans="1:20" ht="15.75" x14ac:dyDescent="0.25">
      <c r="A43" s="2">
        <v>32</v>
      </c>
      <c r="B43" s="4">
        <v>170804130061</v>
      </c>
      <c r="C43" s="121">
        <v>38.888888888888886</v>
      </c>
      <c r="D43" s="3"/>
      <c r="E43" s="121">
        <v>30.90909090909091</v>
      </c>
      <c r="F43" s="49"/>
      <c r="G43" s="114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"/>
    </row>
    <row r="44" spans="1:20" ht="15.75" x14ac:dyDescent="0.25">
      <c r="A44" s="2">
        <v>33</v>
      </c>
      <c r="B44" s="4">
        <v>170804130062</v>
      </c>
      <c r="C44" s="121">
        <v>32.222222222222221</v>
      </c>
      <c r="D44" s="3"/>
      <c r="E44" s="121">
        <v>26.363636363636363</v>
      </c>
      <c r="F44" s="49"/>
      <c r="G44" s="114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"/>
    </row>
    <row r="45" spans="1:20" ht="15.75" x14ac:dyDescent="0.25">
      <c r="A45" s="2">
        <v>34</v>
      </c>
      <c r="B45" s="4">
        <v>170804130063</v>
      </c>
      <c r="C45" s="121">
        <v>43.333333333333336</v>
      </c>
      <c r="D45" s="3"/>
      <c r="E45" s="121">
        <v>33.636363636363633</v>
      </c>
      <c r="F45" s="49"/>
      <c r="G45" s="114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"/>
    </row>
    <row r="46" spans="1:20" ht="15.75" x14ac:dyDescent="0.25">
      <c r="A46" s="2">
        <v>35</v>
      </c>
      <c r="B46" s="4">
        <v>170804130064</v>
      </c>
      <c r="C46" s="121">
        <v>33.333333333333336</v>
      </c>
      <c r="D46" s="3"/>
      <c r="E46" s="121">
        <v>24.545454545454547</v>
      </c>
      <c r="F46" s="49"/>
      <c r="G46" s="114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"/>
    </row>
    <row r="47" spans="1:20" ht="15.75" x14ac:dyDescent="0.25">
      <c r="A47" s="2">
        <v>36</v>
      </c>
      <c r="B47" s="4">
        <v>170804130065</v>
      </c>
      <c r="C47" s="121">
        <v>32.222222222222221</v>
      </c>
      <c r="D47" s="3"/>
      <c r="E47" s="121">
        <v>23.636363636363637</v>
      </c>
      <c r="F47" s="49"/>
      <c r="G47" s="114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"/>
    </row>
    <row r="48" spans="1:20" ht="15.75" x14ac:dyDescent="0.25">
      <c r="A48" s="2">
        <v>37</v>
      </c>
      <c r="B48" s="4">
        <v>170804130066</v>
      </c>
      <c r="C48" s="121">
        <v>45.555555555555557</v>
      </c>
      <c r="D48" s="3"/>
      <c r="E48" s="121">
        <v>36.363636363636367</v>
      </c>
      <c r="F48" s="49"/>
      <c r="G48" s="114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"/>
    </row>
    <row r="49" spans="1:20" ht="15.75" x14ac:dyDescent="0.25">
      <c r="A49" s="2">
        <v>38</v>
      </c>
      <c r="B49" s="4">
        <v>170804130067</v>
      </c>
      <c r="C49" s="121">
        <v>46.666666666666664</v>
      </c>
      <c r="D49" s="3"/>
      <c r="E49" s="121">
        <v>39.090909090909093</v>
      </c>
      <c r="F49" s="49"/>
      <c r="G49" s="114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"/>
    </row>
    <row r="50" spans="1:20" ht="15.75" x14ac:dyDescent="0.25">
      <c r="A50" s="2">
        <v>39</v>
      </c>
      <c r="B50" s="4">
        <v>170804130069</v>
      </c>
      <c r="C50" s="121">
        <v>48.888888888888886</v>
      </c>
      <c r="D50" s="3"/>
      <c r="E50" s="121">
        <v>44.545454545454547</v>
      </c>
      <c r="F50" s="49"/>
      <c r="G50" s="114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"/>
    </row>
    <row r="51" spans="1:20" x14ac:dyDescent="0.25">
      <c r="A51" s="2">
        <v>40</v>
      </c>
      <c r="B51" s="4">
        <v>170804130071</v>
      </c>
      <c r="C51" s="121">
        <v>46.666666666666664</v>
      </c>
      <c r="D51" s="3"/>
      <c r="E51" s="121">
        <v>40</v>
      </c>
      <c r="F51" s="49"/>
      <c r="G51" s="9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"/>
    </row>
    <row r="52" spans="1:20" x14ac:dyDescent="0.25">
      <c r="A52" s="2">
        <v>41</v>
      </c>
      <c r="B52" s="4">
        <v>170804130075</v>
      </c>
      <c r="C52" s="121">
        <v>38.888888888888886</v>
      </c>
      <c r="D52" s="3"/>
      <c r="E52" s="121">
        <v>30</v>
      </c>
      <c r="F52" s="49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2">
        <v>42</v>
      </c>
      <c r="B53" s="4">
        <v>170804130076</v>
      </c>
      <c r="C53" s="121">
        <v>40</v>
      </c>
      <c r="D53" s="3"/>
      <c r="E53" s="121">
        <v>34.545454545454547</v>
      </c>
      <c r="F53" s="49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.75" x14ac:dyDescent="0.25">
      <c r="A54" s="2">
        <v>43</v>
      </c>
      <c r="B54" s="4">
        <v>170804130077</v>
      </c>
      <c r="C54" s="121">
        <v>43.333333333333336</v>
      </c>
      <c r="D54" s="112"/>
      <c r="E54" s="121">
        <v>33.636363636363633</v>
      </c>
      <c r="F54" s="113"/>
      <c r="G54" s="114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"/>
    </row>
    <row r="55" spans="1:20" ht="15.75" x14ac:dyDescent="0.25">
      <c r="A55" s="2">
        <v>44</v>
      </c>
      <c r="B55" s="4">
        <v>170804130078</v>
      </c>
      <c r="C55" s="121">
        <v>40</v>
      </c>
      <c r="D55" s="112"/>
      <c r="E55" s="121">
        <v>34.545454545454547</v>
      </c>
      <c r="F55" s="113"/>
      <c r="G55" s="114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"/>
    </row>
    <row r="56" spans="1:20" ht="15.75" x14ac:dyDescent="0.25">
      <c r="A56" s="2">
        <v>45</v>
      </c>
      <c r="B56" s="4">
        <v>170804130079</v>
      </c>
      <c r="C56" s="121">
        <v>38.888888888888886</v>
      </c>
      <c r="D56" s="3"/>
      <c r="E56" s="121">
        <v>30</v>
      </c>
      <c r="F56" s="49"/>
      <c r="G56" s="114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"/>
    </row>
    <row r="57" spans="1:20" ht="15.75" x14ac:dyDescent="0.25">
      <c r="A57" s="2">
        <v>46</v>
      </c>
      <c r="B57" s="4">
        <v>170804130080</v>
      </c>
      <c r="C57" s="121">
        <v>42.222222222222221</v>
      </c>
      <c r="D57" s="3"/>
      <c r="E57" s="121">
        <v>25.454545454545453</v>
      </c>
      <c r="F57" s="49"/>
      <c r="G57" s="114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"/>
    </row>
    <row r="58" spans="1:20" ht="15.75" x14ac:dyDescent="0.25">
      <c r="A58" s="2">
        <v>47</v>
      </c>
      <c r="B58" s="4">
        <v>170804130081</v>
      </c>
      <c r="C58" s="121">
        <v>45.555555555555557</v>
      </c>
      <c r="D58" s="3"/>
      <c r="E58" s="121">
        <v>41.81818181818182</v>
      </c>
      <c r="F58" s="49"/>
      <c r="G58" s="114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"/>
    </row>
    <row r="59" spans="1:20" ht="15.75" x14ac:dyDescent="0.25">
      <c r="A59" s="2">
        <v>48</v>
      </c>
      <c r="B59" s="4">
        <v>170804130082</v>
      </c>
      <c r="C59" s="121">
        <v>47.777777777777779</v>
      </c>
      <c r="D59" s="3"/>
      <c r="E59" s="121">
        <v>41.81818181818182</v>
      </c>
      <c r="F59" s="49"/>
      <c r="G59" s="114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"/>
    </row>
    <row r="60" spans="1:20" ht="15.75" x14ac:dyDescent="0.25">
      <c r="A60" s="2">
        <v>49</v>
      </c>
      <c r="B60" s="4">
        <v>170804130083</v>
      </c>
      <c r="C60" s="121">
        <v>40</v>
      </c>
      <c r="D60" s="3"/>
      <c r="E60" s="121">
        <v>41.81818181818182</v>
      </c>
      <c r="F60" s="49"/>
      <c r="G60" s="114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"/>
    </row>
    <row r="61" spans="1:20" ht="15.75" x14ac:dyDescent="0.25">
      <c r="A61" s="2">
        <v>50</v>
      </c>
      <c r="B61" s="4">
        <v>170804130084</v>
      </c>
      <c r="C61" s="121">
        <v>45.555555555555557</v>
      </c>
      <c r="D61" s="3"/>
      <c r="E61" s="121">
        <v>39.090909090909093</v>
      </c>
      <c r="F61" s="49"/>
      <c r="G61" s="114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"/>
    </row>
    <row r="62" spans="1:20" ht="15.75" x14ac:dyDescent="0.25">
      <c r="A62" s="2">
        <v>51</v>
      </c>
      <c r="B62" s="4">
        <v>170804130085</v>
      </c>
      <c r="C62" s="121">
        <v>45.555555555555557</v>
      </c>
      <c r="D62" s="3"/>
      <c r="E62" s="121">
        <v>38.18181818181818</v>
      </c>
      <c r="F62" s="49"/>
      <c r="G62" s="1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"/>
    </row>
    <row r="63" spans="1:20" ht="15.75" x14ac:dyDescent="0.25">
      <c r="A63" s="2">
        <v>52</v>
      </c>
      <c r="B63" s="4">
        <v>170804130086</v>
      </c>
      <c r="C63" s="121">
        <v>42.222222222222221</v>
      </c>
      <c r="D63" s="3"/>
      <c r="E63" s="121">
        <v>39.090909090909093</v>
      </c>
      <c r="F63" s="49"/>
      <c r="G63" s="114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"/>
    </row>
    <row r="64" spans="1:20" ht="15.75" x14ac:dyDescent="0.25">
      <c r="A64" s="2">
        <v>53</v>
      </c>
      <c r="B64" s="4">
        <v>170804130087</v>
      </c>
      <c r="C64" s="121">
        <v>38.888888888888886</v>
      </c>
      <c r="D64" s="3"/>
      <c r="E64" s="121">
        <v>35.454545454545453</v>
      </c>
      <c r="F64" s="49"/>
      <c r="G64" s="114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"/>
    </row>
    <row r="65" spans="1:20" x14ac:dyDescent="0.25">
      <c r="A65" s="2">
        <v>54</v>
      </c>
      <c r="B65" s="4">
        <v>170804130088</v>
      </c>
      <c r="C65" s="121">
        <v>43.333333333333336</v>
      </c>
      <c r="D65" s="3"/>
      <c r="E65" s="121">
        <v>35.454545454545453</v>
      </c>
      <c r="F65" s="49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2">
        <v>55</v>
      </c>
      <c r="B66" s="4">
        <v>170804130089</v>
      </c>
      <c r="C66" s="121">
        <v>44.444444444444443</v>
      </c>
      <c r="D66" s="3"/>
      <c r="E66" s="121">
        <v>37.272727272727273</v>
      </c>
      <c r="F66" s="49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2">
        <v>56</v>
      </c>
      <c r="B67" s="4">
        <v>170804130090</v>
      </c>
      <c r="C67" s="121">
        <v>46.666666666666664</v>
      </c>
      <c r="D67" s="3"/>
      <c r="E67" s="121">
        <v>40.909090909090907</v>
      </c>
      <c r="F67" s="49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2">
        <v>57</v>
      </c>
      <c r="B68" s="4">
        <v>170804130091</v>
      </c>
      <c r="C68" s="121">
        <v>42.222222222222221</v>
      </c>
      <c r="D68" s="3"/>
      <c r="E68" s="121">
        <v>31.818181818181817</v>
      </c>
      <c r="F68" s="49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2">
        <v>58</v>
      </c>
      <c r="B69" s="4">
        <v>170804130092</v>
      </c>
      <c r="C69" s="121">
        <v>44.444444444444443</v>
      </c>
      <c r="D69" s="3"/>
      <c r="E69" s="121">
        <v>35.454545454545453</v>
      </c>
      <c r="F69" s="49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2">
        <v>59</v>
      </c>
      <c r="B70" s="4">
        <v>170804130093</v>
      </c>
      <c r="C70" s="121">
        <v>30</v>
      </c>
      <c r="D70" s="3"/>
      <c r="E70" s="121">
        <v>25.454545454545453</v>
      </c>
      <c r="F70" s="49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2">
        <v>60</v>
      </c>
      <c r="B71" s="4">
        <v>170804130094</v>
      </c>
      <c r="C71" s="121">
        <v>33.333333333333336</v>
      </c>
      <c r="D71" s="3"/>
      <c r="E71" s="121">
        <v>23.636363636363637</v>
      </c>
      <c r="F71" s="49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2">
        <v>61</v>
      </c>
      <c r="B72" s="4">
        <v>170804130096</v>
      </c>
      <c r="C72" s="121">
        <v>23.333333333333332</v>
      </c>
      <c r="D72" s="3"/>
      <c r="E72" s="121">
        <v>21.818181818181817</v>
      </c>
      <c r="F72" s="49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2">
        <v>62</v>
      </c>
      <c r="B73" s="4">
        <v>170804130097</v>
      </c>
      <c r="C73" s="121">
        <v>41.111111111111114</v>
      </c>
      <c r="D73" s="3"/>
      <c r="E73" s="121">
        <v>32.727272727272727</v>
      </c>
      <c r="F73" s="49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2">
        <v>63</v>
      </c>
      <c r="B74" s="4">
        <v>170804130098</v>
      </c>
      <c r="C74" s="121">
        <v>38.888888888888886</v>
      </c>
      <c r="D74" s="3"/>
      <c r="E74" s="121">
        <v>27.272727272727273</v>
      </c>
      <c r="F74" s="49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2">
        <v>64</v>
      </c>
      <c r="B75" s="4">
        <v>170804130099</v>
      </c>
      <c r="C75" s="121">
        <v>47.777777777777779</v>
      </c>
      <c r="D75" s="3"/>
      <c r="E75" s="121">
        <v>32.727272727272727</v>
      </c>
      <c r="F75" s="49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2">
        <v>65</v>
      </c>
      <c r="B76" s="4">
        <v>170804130100</v>
      </c>
      <c r="C76" s="121">
        <v>42.222222222222221</v>
      </c>
      <c r="D76" s="3"/>
      <c r="E76" s="121">
        <v>30.90909090909091</v>
      </c>
      <c r="F76" s="49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2">
        <v>66</v>
      </c>
      <c r="B77" s="4">
        <v>170804130101</v>
      </c>
      <c r="C77" s="121">
        <v>32.222222222222221</v>
      </c>
      <c r="D77" s="3"/>
      <c r="E77" s="121">
        <v>30</v>
      </c>
      <c r="F77" s="49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2">
        <v>67</v>
      </c>
      <c r="B78" s="4">
        <v>170804130102</v>
      </c>
      <c r="C78" s="121">
        <v>43.333333333333336</v>
      </c>
      <c r="D78" s="3"/>
      <c r="E78" s="121">
        <v>35.454545454545453</v>
      </c>
      <c r="F78" s="49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2">
        <v>68</v>
      </c>
      <c r="B79" s="4">
        <v>170804130103</v>
      </c>
      <c r="C79" s="121">
        <v>37.777777777777779</v>
      </c>
      <c r="D79" s="3"/>
      <c r="E79" s="121">
        <v>25.454545454545453</v>
      </c>
      <c r="F79" s="49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2">
        <v>69</v>
      </c>
      <c r="B80" s="4">
        <v>170804130104</v>
      </c>
      <c r="C80" s="121">
        <v>42.222222222222221</v>
      </c>
      <c r="D80" s="3"/>
      <c r="E80" s="121">
        <v>32.727272727272727</v>
      </c>
      <c r="F80" s="49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2">
        <v>70</v>
      </c>
      <c r="B81" s="4">
        <v>170804130105</v>
      </c>
      <c r="C81" s="121">
        <v>37.777777777777779</v>
      </c>
      <c r="D81" s="3"/>
      <c r="E81" s="121">
        <v>29.09090909090909</v>
      </c>
      <c r="F81" s="49"/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2">
        <v>71</v>
      </c>
      <c r="B82" s="4">
        <v>170804130106</v>
      </c>
      <c r="C82" s="121">
        <v>41.111111111111114</v>
      </c>
      <c r="D82" s="112"/>
      <c r="E82" s="121">
        <v>37.272727272727273</v>
      </c>
      <c r="F82" s="113"/>
      <c r="G82" s="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2">
        <v>72</v>
      </c>
      <c r="B83" s="4">
        <v>170804130107</v>
      </c>
      <c r="C83" s="121">
        <v>42.222222222222221</v>
      </c>
      <c r="D83" s="112"/>
      <c r="E83" s="121">
        <v>39.090909090909093</v>
      </c>
      <c r="F83" s="113"/>
      <c r="G83" s="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2">
        <v>73</v>
      </c>
      <c r="B84" s="4">
        <v>170804130108</v>
      </c>
      <c r="C84" s="121">
        <v>47.777777777777779</v>
      </c>
      <c r="D84" s="3"/>
      <c r="E84" s="121">
        <v>32.727272727272727</v>
      </c>
      <c r="F84" s="49"/>
      <c r="G84" s="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2">
        <v>74</v>
      </c>
      <c r="B85" s="4">
        <v>170804130109</v>
      </c>
      <c r="C85" s="121">
        <v>38.888888888888886</v>
      </c>
      <c r="D85" s="5"/>
      <c r="E85" s="121">
        <v>30.90909090909091</v>
      </c>
      <c r="F85" s="5"/>
      <c r="G85" s="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2">
        <v>75</v>
      </c>
      <c r="B86" s="4">
        <v>170804130110</v>
      </c>
      <c r="C86" s="121">
        <v>46.666666666666664</v>
      </c>
      <c r="D86" s="115"/>
      <c r="E86" s="121">
        <v>40</v>
      </c>
      <c r="F86" s="115"/>
      <c r="G86" s="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x14ac:dyDescent="0.25">
      <c r="A87" s="2">
        <v>76</v>
      </c>
      <c r="B87" s="4">
        <v>170804130112</v>
      </c>
      <c r="C87" s="121">
        <v>44.444444444444443</v>
      </c>
      <c r="D87" s="5"/>
      <c r="E87" s="121">
        <v>39.090909090909093</v>
      </c>
      <c r="F87" s="5"/>
      <c r="G87" s="5"/>
      <c r="J87" s="1"/>
      <c r="K87" s="1"/>
      <c r="L87" s="1"/>
      <c r="M87" s="1"/>
      <c r="N87" s="1"/>
      <c r="O87" s="1"/>
      <c r="P87" s="1"/>
      <c r="Q87" s="1"/>
      <c r="R87" s="1"/>
      <c r="S87" s="1"/>
      <c r="T87" s="6"/>
    </row>
    <row r="88" spans="1:20" ht="15.75" x14ac:dyDescent="0.25">
      <c r="A88" s="2">
        <v>77</v>
      </c>
      <c r="B88" s="4">
        <v>170804130113</v>
      </c>
      <c r="C88" s="121">
        <v>41.111111111111114</v>
      </c>
      <c r="D88" s="116"/>
      <c r="E88" s="121">
        <v>35.454545454545453</v>
      </c>
      <c r="F88" s="116"/>
      <c r="G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1"/>
    </row>
    <row r="89" spans="1:20" x14ac:dyDescent="0.25">
      <c r="A89" s="2">
        <v>78</v>
      </c>
      <c r="B89" s="4">
        <v>170804130114</v>
      </c>
      <c r="C89" s="121">
        <v>38.888888888888886</v>
      </c>
      <c r="D89" s="5"/>
      <c r="E89" s="121">
        <v>33.636363636363633</v>
      </c>
      <c r="F89" s="5"/>
      <c r="G89" s="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2">
        <v>79</v>
      </c>
      <c r="B90" s="4">
        <v>170804130115</v>
      </c>
      <c r="C90" s="121">
        <v>38.888888888888886</v>
      </c>
      <c r="D90" s="5"/>
      <c r="E90" s="121">
        <v>36.363636363636367</v>
      </c>
      <c r="F90" s="5"/>
      <c r="G90" s="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2">
        <v>80</v>
      </c>
      <c r="B91" s="4">
        <v>170804130116</v>
      </c>
      <c r="C91" s="121">
        <v>43.333333333333336</v>
      </c>
      <c r="D91" s="5"/>
      <c r="E91" s="121">
        <v>34.545454545454547</v>
      </c>
      <c r="F91" s="5"/>
      <c r="G91" s="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2">
        <v>81</v>
      </c>
      <c r="B92" s="4" t="s">
        <v>0</v>
      </c>
      <c r="C92" s="121">
        <v>44.444444444444443</v>
      </c>
      <c r="D92" s="5"/>
      <c r="E92" s="121">
        <v>44.545454545454547</v>
      </c>
      <c r="F92" s="5"/>
      <c r="G92" s="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2">
        <v>82</v>
      </c>
      <c r="B93" s="4">
        <v>170804130118</v>
      </c>
      <c r="C93" s="121">
        <v>42.222222222222221</v>
      </c>
      <c r="D93" s="5"/>
      <c r="E93" s="121">
        <v>37.272727272727273</v>
      </c>
      <c r="F93" s="5"/>
      <c r="G93" s="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.75" x14ac:dyDescent="0.25">
      <c r="A94" s="2">
        <v>83</v>
      </c>
      <c r="B94" s="4">
        <v>170804130119</v>
      </c>
      <c r="C94" s="121">
        <v>47.777777777777779</v>
      </c>
      <c r="D94" s="5"/>
      <c r="E94" s="121">
        <v>34.545454545454547</v>
      </c>
      <c r="F94" s="5"/>
      <c r="G94" s="5"/>
      <c r="J94" s="1"/>
      <c r="K94" s="1"/>
      <c r="L94" s="1"/>
      <c r="M94" s="1"/>
      <c r="N94" s="1"/>
      <c r="O94" s="1"/>
      <c r="P94" s="1"/>
      <c r="Q94" s="1"/>
      <c r="R94" s="1"/>
      <c r="S94" s="1"/>
      <c r="T94" s="6"/>
    </row>
    <row r="95" spans="1:20" ht="15.75" x14ac:dyDescent="0.25">
      <c r="A95" s="2">
        <v>84</v>
      </c>
      <c r="B95" s="4">
        <v>170804130120</v>
      </c>
      <c r="C95" s="121">
        <v>41.111111111111114</v>
      </c>
      <c r="D95" s="5"/>
      <c r="E95" s="121">
        <v>31.818181818181817</v>
      </c>
      <c r="F95" s="5"/>
      <c r="G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1"/>
    </row>
    <row r="96" spans="1:20" x14ac:dyDescent="0.25">
      <c r="A96" s="2">
        <v>85</v>
      </c>
      <c r="B96" s="4">
        <v>170804130121</v>
      </c>
      <c r="C96" s="121">
        <v>35.555555555555557</v>
      </c>
      <c r="D96" s="5"/>
      <c r="E96" s="121">
        <v>35.454545454545453</v>
      </c>
      <c r="F96" s="5"/>
      <c r="G96" s="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2">
        <v>86</v>
      </c>
      <c r="B97" s="4">
        <v>170804130122</v>
      </c>
      <c r="C97" s="121">
        <v>40</v>
      </c>
      <c r="D97" s="5"/>
      <c r="E97" s="121">
        <v>30.90909090909091</v>
      </c>
      <c r="F97" s="5"/>
      <c r="G97" s="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2">
        <v>87</v>
      </c>
      <c r="B98" s="4">
        <v>170804130123</v>
      </c>
      <c r="C98" s="121">
        <v>30</v>
      </c>
      <c r="D98" s="5"/>
      <c r="E98" s="121">
        <v>34.545454545454547</v>
      </c>
      <c r="F98" s="5"/>
      <c r="G98" s="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2">
        <v>88</v>
      </c>
      <c r="B99" s="4">
        <v>170804130124</v>
      </c>
      <c r="C99" s="121">
        <v>28.888888888888889</v>
      </c>
      <c r="D99" s="5"/>
      <c r="E99" s="121">
        <v>18.181818181818183</v>
      </c>
      <c r="F99" s="5"/>
      <c r="G99" s="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2">
        <v>89</v>
      </c>
      <c r="B100" s="4">
        <v>170804130125</v>
      </c>
      <c r="C100" s="121">
        <v>42.222222222222221</v>
      </c>
      <c r="D100" s="5"/>
      <c r="E100" s="121">
        <v>33.636363636363633</v>
      </c>
      <c r="F100" s="5"/>
      <c r="G100" s="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2">
        <v>90</v>
      </c>
      <c r="B101" s="4">
        <v>170804130126</v>
      </c>
      <c r="C101" s="121">
        <v>45.555555555555557</v>
      </c>
      <c r="D101" s="5"/>
      <c r="E101" s="121">
        <v>37.272727272727273</v>
      </c>
      <c r="F101" s="5"/>
      <c r="G101" s="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.75" x14ac:dyDescent="0.25">
      <c r="A102" s="2">
        <v>91</v>
      </c>
      <c r="B102" s="4">
        <v>170804130127</v>
      </c>
      <c r="C102" s="121">
        <v>38.888888888888886</v>
      </c>
      <c r="D102" s="5"/>
      <c r="E102" s="121">
        <v>33.636363636363633</v>
      </c>
      <c r="F102" s="5"/>
      <c r="G102" s="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6"/>
    </row>
    <row r="103" spans="1:20" ht="15.75" x14ac:dyDescent="0.25">
      <c r="A103" s="2">
        <v>92</v>
      </c>
      <c r="B103" s="4">
        <v>170804130128</v>
      </c>
      <c r="C103" s="121">
        <v>41.111111111111114</v>
      </c>
      <c r="D103" s="5"/>
      <c r="E103" s="121">
        <v>39.090909090909093</v>
      </c>
      <c r="F103" s="5"/>
      <c r="G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"/>
    </row>
    <row r="104" spans="1:20" x14ac:dyDescent="0.25">
      <c r="A104" s="2">
        <v>93</v>
      </c>
      <c r="B104" s="4">
        <v>170804130129</v>
      </c>
      <c r="C104" s="121">
        <v>44.444444444444443</v>
      </c>
      <c r="D104" s="5"/>
      <c r="E104" s="121">
        <v>36.363636363636367</v>
      </c>
      <c r="F104" s="5"/>
      <c r="G104" s="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2">
        <v>94</v>
      </c>
      <c r="B105" s="4">
        <v>170804130131</v>
      </c>
      <c r="C105" s="121">
        <v>30</v>
      </c>
      <c r="D105" s="2"/>
      <c r="E105" s="121">
        <v>25.454545454545453</v>
      </c>
      <c r="F105" s="2"/>
      <c r="G105" s="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2">
        <v>95</v>
      </c>
      <c r="B106" s="4">
        <v>170804130132</v>
      </c>
      <c r="C106" s="121">
        <v>34.444444444444443</v>
      </c>
      <c r="D106" s="2"/>
      <c r="E106" s="121">
        <v>27.272727272727273</v>
      </c>
      <c r="F106" s="2"/>
      <c r="G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2">
        <v>96</v>
      </c>
      <c r="B107" s="4">
        <v>170804130133</v>
      </c>
      <c r="C107" s="121">
        <v>42.222222222222221</v>
      </c>
      <c r="D107" s="2"/>
      <c r="E107" s="121">
        <v>35.454545454545453</v>
      </c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2">
        <v>97</v>
      </c>
      <c r="B108" s="4">
        <v>170804130134</v>
      </c>
      <c r="C108" s="121">
        <v>44.444444444444443</v>
      </c>
      <c r="D108" s="2"/>
      <c r="E108" s="121">
        <v>35.454545454545453</v>
      </c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2">
        <v>98</v>
      </c>
      <c r="B109" s="4">
        <v>170804130135</v>
      </c>
      <c r="C109" s="121">
        <v>42.222222222222221</v>
      </c>
      <c r="D109" s="2"/>
      <c r="E109" s="121">
        <v>39.090909090909093</v>
      </c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2">
        <v>99</v>
      </c>
      <c r="B110" s="4">
        <v>170804130136</v>
      </c>
      <c r="C110" s="121">
        <v>37.777777777777779</v>
      </c>
      <c r="D110" s="2"/>
      <c r="E110" s="121">
        <v>31.818181818181817</v>
      </c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2">
        <v>100</v>
      </c>
      <c r="B111" s="4">
        <v>170804130137</v>
      </c>
      <c r="C111" s="121">
        <v>45.555555555555557</v>
      </c>
      <c r="D111" s="2"/>
      <c r="E111" s="121">
        <v>33.636363636363633</v>
      </c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2">
        <v>101</v>
      </c>
      <c r="B112" s="4">
        <v>170804130138</v>
      </c>
      <c r="C112" s="121">
        <v>42.222222222222221</v>
      </c>
      <c r="D112" s="2"/>
      <c r="E112" s="121">
        <v>34.545454545454547</v>
      </c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2">
        <v>102</v>
      </c>
      <c r="B113" s="4">
        <v>170804130139</v>
      </c>
      <c r="C113" s="121">
        <v>42.222222222222221</v>
      </c>
      <c r="D113" s="2"/>
      <c r="E113" s="121">
        <v>41.81818181818182</v>
      </c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2">
        <v>103</v>
      </c>
      <c r="B114" s="4">
        <v>170804130140</v>
      </c>
      <c r="C114" s="121">
        <v>47.777777777777779</v>
      </c>
      <c r="D114" s="2"/>
      <c r="E114" s="121">
        <v>36.363636363636367</v>
      </c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2">
        <v>104</v>
      </c>
      <c r="B115" s="4">
        <v>170804130141</v>
      </c>
      <c r="C115" s="121">
        <v>41.111111111111114</v>
      </c>
      <c r="D115" s="2"/>
      <c r="E115" s="121">
        <v>37.272727272727273</v>
      </c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2">
        <v>105</v>
      </c>
      <c r="B116" s="4">
        <v>170804130142</v>
      </c>
      <c r="C116" s="121">
        <v>42.222222222222221</v>
      </c>
      <c r="D116" s="2"/>
      <c r="E116" s="121">
        <v>33.636363636363633</v>
      </c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2">
        <v>106</v>
      </c>
      <c r="B117" s="4">
        <v>170804130143</v>
      </c>
      <c r="C117" s="121">
        <v>45.555555555555557</v>
      </c>
      <c r="D117" s="2"/>
      <c r="E117" s="121">
        <v>44.545454545454547</v>
      </c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2">
        <v>107</v>
      </c>
      <c r="B118" s="4">
        <v>170804130144</v>
      </c>
      <c r="C118" s="121">
        <v>47.777777777777779</v>
      </c>
      <c r="D118" s="2"/>
      <c r="E118" s="121">
        <v>40</v>
      </c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2">
        <v>108</v>
      </c>
      <c r="B119" s="4">
        <v>170804130145</v>
      </c>
      <c r="C119" s="121">
        <v>48.888888888888886</v>
      </c>
      <c r="D119" s="2"/>
      <c r="E119" s="121">
        <v>34.545454545454547</v>
      </c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2">
        <v>109</v>
      </c>
      <c r="B120" s="4">
        <v>170804130146</v>
      </c>
      <c r="C120" s="121">
        <v>45.555555555555557</v>
      </c>
      <c r="D120" s="2"/>
      <c r="E120" s="121">
        <v>35.454545454545453</v>
      </c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2">
        <v>110</v>
      </c>
      <c r="B121" s="4">
        <v>170804130147</v>
      </c>
      <c r="C121" s="121">
        <v>47.777777777777779</v>
      </c>
      <c r="D121" s="2"/>
      <c r="E121" s="121">
        <v>32.727272727272727</v>
      </c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2">
        <v>111</v>
      </c>
      <c r="B122" s="4">
        <v>170804130148</v>
      </c>
      <c r="C122" s="121">
        <v>30</v>
      </c>
      <c r="D122" s="2"/>
      <c r="E122" s="121">
        <v>30</v>
      </c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2">
        <v>112</v>
      </c>
      <c r="B123" s="4">
        <v>170804130149</v>
      </c>
      <c r="C123" s="121">
        <v>48.888888888888886</v>
      </c>
      <c r="D123" s="2"/>
      <c r="E123" s="121">
        <v>31.818181818181817</v>
      </c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2">
        <v>113</v>
      </c>
      <c r="B124" s="4">
        <v>170804130150</v>
      </c>
      <c r="C124" s="121">
        <v>48.888888888888886</v>
      </c>
      <c r="D124" s="2"/>
      <c r="E124" s="121">
        <v>32.727272727272727</v>
      </c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2">
        <v>114</v>
      </c>
      <c r="B125" s="4">
        <v>170804130151</v>
      </c>
      <c r="C125" s="121">
        <v>37.777777777777779</v>
      </c>
      <c r="D125" s="2"/>
      <c r="E125" s="121">
        <v>30</v>
      </c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2">
        <v>115</v>
      </c>
      <c r="B126" s="4">
        <v>170804130152</v>
      </c>
      <c r="C126" s="121">
        <v>48.888888888888886</v>
      </c>
      <c r="D126" s="2"/>
      <c r="E126" s="121">
        <v>40.909090909090907</v>
      </c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2">
        <v>116</v>
      </c>
      <c r="B127" s="4">
        <v>170804130153</v>
      </c>
      <c r="C127" s="121">
        <v>38.888888888888886</v>
      </c>
      <c r="D127" s="2"/>
      <c r="E127" s="121">
        <v>34.545454545454547</v>
      </c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2">
        <v>117</v>
      </c>
      <c r="B128" s="4">
        <v>170804130154</v>
      </c>
      <c r="C128" s="121">
        <v>45.555555555555557</v>
      </c>
      <c r="D128" s="2"/>
      <c r="E128" s="121">
        <v>39.090909090909093</v>
      </c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2">
        <v>118</v>
      </c>
      <c r="B129" s="4">
        <v>170804130155</v>
      </c>
      <c r="C129" s="121">
        <v>41.111111111111114</v>
      </c>
      <c r="D129" s="2"/>
      <c r="E129" s="121">
        <v>32.727272727272727</v>
      </c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2">
        <v>119</v>
      </c>
      <c r="B130" s="4">
        <v>170804130156</v>
      </c>
      <c r="C130" s="121">
        <v>40</v>
      </c>
      <c r="D130" s="2"/>
      <c r="E130" s="121">
        <v>35.454545454545453</v>
      </c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2">
        <v>120</v>
      </c>
      <c r="B131" s="4">
        <v>170804130157</v>
      </c>
      <c r="C131" s="121">
        <v>44.444444444444443</v>
      </c>
      <c r="D131" s="2"/>
      <c r="E131" s="121">
        <v>21.818181818181817</v>
      </c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2">
        <v>121</v>
      </c>
      <c r="B132" s="4">
        <v>170804130158</v>
      </c>
      <c r="C132" s="121">
        <v>31.111111111111111</v>
      </c>
      <c r="D132" s="2"/>
      <c r="E132" s="121">
        <v>18.181818181818183</v>
      </c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2">
        <v>122</v>
      </c>
      <c r="B133" s="4">
        <v>170804130159</v>
      </c>
      <c r="C133" s="121">
        <v>42.222222222222221</v>
      </c>
      <c r="D133" s="2"/>
      <c r="E133" s="121">
        <v>30.90909090909091</v>
      </c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2">
        <v>123</v>
      </c>
      <c r="B134" s="4">
        <v>170804130160</v>
      </c>
      <c r="C134" s="121">
        <v>44.444444444444443</v>
      </c>
      <c r="D134" s="2"/>
      <c r="E134" s="121">
        <v>34.545454545454547</v>
      </c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2">
        <v>124</v>
      </c>
      <c r="B135" s="4">
        <v>170804130161</v>
      </c>
      <c r="C135" s="121">
        <v>45.555555555555557</v>
      </c>
      <c r="D135" s="2"/>
      <c r="E135" s="121">
        <v>38.18181818181818</v>
      </c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2">
        <v>125</v>
      </c>
      <c r="B136" s="4">
        <v>170804130162</v>
      </c>
      <c r="C136" s="121">
        <v>47.777777777777779</v>
      </c>
      <c r="D136" s="2"/>
      <c r="E136" s="121">
        <v>36.363636363636367</v>
      </c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2">
        <v>126</v>
      </c>
      <c r="B137" s="4">
        <v>170804130163</v>
      </c>
      <c r="C137" s="121">
        <v>41.111111111111114</v>
      </c>
      <c r="D137" s="2"/>
      <c r="E137" s="121">
        <v>41.81818181818182</v>
      </c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2">
        <v>127</v>
      </c>
      <c r="B138" s="4">
        <v>170804130164</v>
      </c>
      <c r="C138" s="121">
        <v>41.111111111111114</v>
      </c>
      <c r="D138" s="2"/>
      <c r="E138" s="121">
        <v>39.090909090909093</v>
      </c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2">
        <v>128</v>
      </c>
      <c r="B139" s="4">
        <v>170804130165</v>
      </c>
      <c r="C139" s="121">
        <v>41.111111111111114</v>
      </c>
      <c r="D139" s="2"/>
      <c r="E139" s="121">
        <v>39.090909090909093</v>
      </c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2">
        <v>129</v>
      </c>
      <c r="B140" s="4">
        <v>170804130166</v>
      </c>
      <c r="C140" s="121">
        <v>30</v>
      </c>
      <c r="D140" s="2"/>
      <c r="E140" s="121">
        <v>20</v>
      </c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2">
        <v>130</v>
      </c>
      <c r="B141" s="4">
        <v>170804130167</v>
      </c>
      <c r="C141" s="121">
        <v>48.888888888888886</v>
      </c>
      <c r="D141" s="2"/>
      <c r="E141" s="121">
        <v>41.81818181818182</v>
      </c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2">
        <v>131</v>
      </c>
      <c r="B142" s="4">
        <v>170804130168</v>
      </c>
      <c r="C142" s="121">
        <v>40</v>
      </c>
      <c r="D142" s="2"/>
      <c r="E142" s="121">
        <v>25.454545454545453</v>
      </c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2">
        <v>132</v>
      </c>
      <c r="B143" s="4">
        <v>170804130169</v>
      </c>
      <c r="C143" s="121">
        <v>42.222222222222221</v>
      </c>
      <c r="D143" s="2"/>
      <c r="E143" s="121">
        <v>33.636363636363633</v>
      </c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2">
        <v>133</v>
      </c>
      <c r="B144" s="4">
        <v>170804130170</v>
      </c>
      <c r="C144" s="121">
        <v>42.222222222222221</v>
      </c>
      <c r="D144" s="2"/>
      <c r="E144" s="121">
        <v>38.18181818181818</v>
      </c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2">
        <v>134</v>
      </c>
      <c r="B145" s="4">
        <v>170804130171</v>
      </c>
      <c r="C145" s="121">
        <v>30</v>
      </c>
      <c r="D145" s="2"/>
      <c r="E145" s="121">
        <v>25.454545454545453</v>
      </c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2">
        <v>135</v>
      </c>
      <c r="B146" s="4">
        <v>170804130172</v>
      </c>
      <c r="C146" s="121">
        <v>45.555555555555557</v>
      </c>
      <c r="D146" s="2"/>
      <c r="E146" s="121">
        <v>33.636363636363633</v>
      </c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2">
        <v>136</v>
      </c>
      <c r="B147" s="4">
        <v>170804130173</v>
      </c>
      <c r="C147" s="121">
        <v>44.444444444444443</v>
      </c>
      <c r="D147" s="2"/>
      <c r="E147" s="121">
        <v>23.636363636363637</v>
      </c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2">
        <v>137</v>
      </c>
      <c r="B148" s="4">
        <v>170804130174</v>
      </c>
      <c r="C148" s="121">
        <v>44.444444444444443</v>
      </c>
      <c r="D148" s="2"/>
      <c r="E148" s="121">
        <v>28.181818181818183</v>
      </c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2">
        <v>138</v>
      </c>
      <c r="B149" s="4">
        <v>170804130175</v>
      </c>
      <c r="C149" s="121">
        <v>40</v>
      </c>
      <c r="D149" s="2"/>
      <c r="E149" s="121">
        <v>32.727272727272727</v>
      </c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2">
        <v>139</v>
      </c>
      <c r="B150" s="4">
        <v>170804130176</v>
      </c>
      <c r="C150" s="121">
        <v>44.444444444444443</v>
      </c>
      <c r="D150" s="2"/>
      <c r="E150" s="121">
        <v>43.636363636363633</v>
      </c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2">
        <v>140</v>
      </c>
      <c r="B151" s="4">
        <v>170804130177</v>
      </c>
      <c r="C151" s="121">
        <v>48.888888888888886</v>
      </c>
      <c r="D151" s="2"/>
      <c r="E151" s="121">
        <v>42.727272727272727</v>
      </c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2">
        <v>141</v>
      </c>
      <c r="B152" s="4">
        <v>170804130178</v>
      </c>
      <c r="C152" s="121">
        <v>38.888888888888886</v>
      </c>
      <c r="D152" s="2"/>
      <c r="E152" s="121">
        <v>33.636363636363633</v>
      </c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2">
        <v>142</v>
      </c>
      <c r="B153" s="4">
        <v>170804130179</v>
      </c>
      <c r="C153" s="121">
        <v>30</v>
      </c>
      <c r="D153" s="2"/>
      <c r="E153" s="121">
        <v>20</v>
      </c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2">
        <v>143</v>
      </c>
      <c r="B154" s="4">
        <v>170804130180</v>
      </c>
      <c r="C154" s="121">
        <v>42.222222222222221</v>
      </c>
      <c r="D154" s="2"/>
      <c r="E154" s="121">
        <v>30.90909090909091</v>
      </c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2">
        <v>144</v>
      </c>
      <c r="B155" s="4">
        <v>170804130181</v>
      </c>
      <c r="C155" s="121">
        <v>37.777777777777779</v>
      </c>
      <c r="D155" s="2"/>
      <c r="E155" s="121">
        <v>31.818181818181817</v>
      </c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2">
        <v>145</v>
      </c>
      <c r="B156" s="4">
        <v>170804130182</v>
      </c>
      <c r="C156" s="121">
        <v>38.888888888888886</v>
      </c>
      <c r="D156" s="2"/>
      <c r="E156" s="121">
        <v>31.818181818181817</v>
      </c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2">
        <v>146</v>
      </c>
      <c r="B157" s="4">
        <v>170804130183</v>
      </c>
      <c r="C157" s="121">
        <v>36.666666666666664</v>
      </c>
      <c r="D157" s="2"/>
      <c r="E157" s="121">
        <v>39.090909090909093</v>
      </c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2">
        <v>147</v>
      </c>
      <c r="B158" s="4">
        <v>170804130185</v>
      </c>
      <c r="C158" s="121">
        <v>45.555555555555557</v>
      </c>
      <c r="D158" s="2"/>
      <c r="E158" s="121">
        <v>32.727272727272727</v>
      </c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2">
        <v>148</v>
      </c>
      <c r="B159" s="4">
        <v>170804130186</v>
      </c>
      <c r="C159" s="121">
        <v>44.444444444444443</v>
      </c>
      <c r="D159" s="2"/>
      <c r="E159" s="121">
        <v>37.272727272727273</v>
      </c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2">
        <v>149</v>
      </c>
      <c r="B160" s="4">
        <v>170804130187</v>
      </c>
      <c r="C160" s="121">
        <v>31.111111111111111</v>
      </c>
      <c r="D160" s="2"/>
      <c r="E160" s="121">
        <v>30</v>
      </c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2">
        <v>150</v>
      </c>
      <c r="B161" s="4">
        <v>170804130188</v>
      </c>
      <c r="C161" s="121">
        <v>48.888888888888886</v>
      </c>
      <c r="D161" s="2"/>
      <c r="E161" s="121">
        <v>32.727272727272727</v>
      </c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2">
        <v>151</v>
      </c>
      <c r="B162" s="4">
        <v>170804130189</v>
      </c>
      <c r="C162" s="121">
        <v>44.444444444444443</v>
      </c>
      <c r="D162" s="2"/>
      <c r="E162" s="121">
        <v>39.090909090909093</v>
      </c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2">
        <v>152</v>
      </c>
      <c r="B163" s="4">
        <v>170804130190</v>
      </c>
      <c r="C163" s="121">
        <v>44.444444444444443</v>
      </c>
      <c r="D163" s="2"/>
      <c r="E163" s="121">
        <v>40.909090909090907</v>
      </c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2">
        <v>153</v>
      </c>
      <c r="B164" s="4">
        <v>170804130191</v>
      </c>
      <c r="C164" s="121">
        <v>45.555555555555557</v>
      </c>
      <c r="D164" s="2"/>
      <c r="E164" s="121">
        <v>40</v>
      </c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2">
        <v>154</v>
      </c>
      <c r="B165" s="4">
        <v>170804130192</v>
      </c>
      <c r="C165" s="121">
        <v>30</v>
      </c>
      <c r="D165" s="2"/>
      <c r="E165" s="121">
        <v>22.727272727272727</v>
      </c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2">
        <v>155</v>
      </c>
      <c r="B166" s="4">
        <v>170804130193</v>
      </c>
      <c r="C166" s="121">
        <v>33.333333333333336</v>
      </c>
      <c r="D166" s="2"/>
      <c r="E166" s="121">
        <v>32.727272727272727</v>
      </c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2">
        <v>156</v>
      </c>
      <c r="B167" s="4">
        <v>170804130195</v>
      </c>
      <c r="C167" s="121">
        <v>48.888888888888886</v>
      </c>
      <c r="D167" s="2"/>
      <c r="E167" s="121">
        <v>44.545454545454547</v>
      </c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2">
        <v>157</v>
      </c>
      <c r="B168" s="4">
        <v>170804130196</v>
      </c>
      <c r="C168" s="121">
        <v>42.222222222222221</v>
      </c>
      <c r="D168" s="2"/>
      <c r="E168" s="121">
        <v>37.272727272727273</v>
      </c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2">
        <v>158</v>
      </c>
      <c r="B169" s="4">
        <v>170804130197</v>
      </c>
      <c r="C169" s="121">
        <v>38.888888888888886</v>
      </c>
      <c r="D169" s="2"/>
      <c r="E169" s="121">
        <v>28.181818181818183</v>
      </c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2">
        <v>159</v>
      </c>
      <c r="B170" s="4">
        <v>170804130198</v>
      </c>
      <c r="C170" s="121">
        <v>35.555555555555557</v>
      </c>
      <c r="D170" s="2"/>
      <c r="E170" s="121">
        <v>31.818181818181817</v>
      </c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2">
        <v>160</v>
      </c>
      <c r="B171" s="4">
        <v>170804130199</v>
      </c>
      <c r="C171" s="121">
        <v>38.888888888888886</v>
      </c>
      <c r="D171" s="2"/>
      <c r="E171" s="121">
        <v>36.363636363636367</v>
      </c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2">
        <v>161</v>
      </c>
      <c r="B172" s="4">
        <v>170804130200</v>
      </c>
      <c r="C172" s="121">
        <v>42.222222222222221</v>
      </c>
      <c r="D172" s="2"/>
      <c r="E172" s="121">
        <v>42.727272727272727</v>
      </c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2">
        <v>162</v>
      </c>
      <c r="B173" s="4">
        <v>170804130202</v>
      </c>
      <c r="C173" s="121">
        <v>44.444444444444443</v>
      </c>
      <c r="D173" s="2"/>
      <c r="E173" s="121">
        <v>36.363636363636367</v>
      </c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2">
        <v>163</v>
      </c>
      <c r="B174" s="4">
        <v>170804130203</v>
      </c>
      <c r="C174" s="121">
        <v>41.111111111111114</v>
      </c>
      <c r="D174" s="2"/>
      <c r="E174" s="121">
        <v>35.454545454545453</v>
      </c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2">
        <v>164</v>
      </c>
      <c r="B175" s="4">
        <v>170804130204</v>
      </c>
      <c r="C175" s="121">
        <v>45.555555555555557</v>
      </c>
      <c r="D175" s="2"/>
      <c r="E175" s="121">
        <v>39.090909090909093</v>
      </c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2">
        <v>165</v>
      </c>
      <c r="B176" s="4">
        <v>170804130205</v>
      </c>
      <c r="C176" s="121">
        <v>37.777777777777779</v>
      </c>
      <c r="D176" s="2"/>
      <c r="E176" s="121">
        <v>28.181818181818183</v>
      </c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2">
        <v>166</v>
      </c>
      <c r="B177" s="4">
        <v>170804130206</v>
      </c>
      <c r="C177" s="121">
        <v>37.777777777777779</v>
      </c>
      <c r="D177" s="2"/>
      <c r="E177" s="121">
        <v>38.18181818181818</v>
      </c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2">
        <v>167</v>
      </c>
      <c r="B178" s="4">
        <v>170804130207</v>
      </c>
      <c r="C178" s="121">
        <v>41.111111111111114</v>
      </c>
      <c r="D178" s="2"/>
      <c r="E178" s="121">
        <v>43.636363636363633</v>
      </c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2">
        <v>168</v>
      </c>
      <c r="B179" s="4">
        <v>170804130208</v>
      </c>
      <c r="C179" s="121">
        <v>41.111111111111114</v>
      </c>
      <c r="D179" s="2"/>
      <c r="E179" s="121">
        <v>33.636363636363633</v>
      </c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2">
        <v>169</v>
      </c>
      <c r="B180" s="4">
        <v>170804130209</v>
      </c>
      <c r="C180" s="121">
        <v>44.444444444444443</v>
      </c>
      <c r="D180" s="2"/>
      <c r="E180" s="121">
        <v>46.363636363636367</v>
      </c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2">
        <v>170</v>
      </c>
      <c r="B181" s="4">
        <v>170804130211</v>
      </c>
      <c r="C181" s="121">
        <v>41.111111111111114</v>
      </c>
      <c r="D181" s="2"/>
      <c r="E181" s="121">
        <v>38.18181818181818</v>
      </c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2">
        <v>171</v>
      </c>
      <c r="B182" s="4">
        <v>170804130212</v>
      </c>
      <c r="C182" s="121">
        <v>41.111111111111114</v>
      </c>
      <c r="D182" s="2"/>
      <c r="E182" s="121">
        <v>43.636363636363633</v>
      </c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2">
        <v>172</v>
      </c>
      <c r="B183" s="4">
        <v>170804130213</v>
      </c>
      <c r="C183" s="121">
        <v>34.444444444444443</v>
      </c>
      <c r="D183" s="2"/>
      <c r="E183" s="121">
        <v>39.090909090909093</v>
      </c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2">
        <v>173</v>
      </c>
      <c r="B184" s="4">
        <v>170804130214</v>
      </c>
      <c r="C184" s="121">
        <v>45.555555555555557</v>
      </c>
      <c r="D184" s="2"/>
      <c r="E184" s="121">
        <v>40.909090909090907</v>
      </c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2">
        <v>174</v>
      </c>
      <c r="B185" s="4">
        <v>170804130215</v>
      </c>
      <c r="C185" s="121">
        <v>46.666666666666664</v>
      </c>
      <c r="D185" s="2"/>
      <c r="E185" s="121">
        <v>37.272727272727273</v>
      </c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2">
        <v>175</v>
      </c>
      <c r="B186" s="4">
        <v>170804130216</v>
      </c>
      <c r="C186" s="121">
        <v>35.555555555555557</v>
      </c>
      <c r="D186" s="2"/>
      <c r="E186" s="121">
        <v>35.454545454545453</v>
      </c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2">
        <v>176</v>
      </c>
      <c r="B187" s="4">
        <v>170804130217</v>
      </c>
      <c r="C187" s="121">
        <v>44.444444444444443</v>
      </c>
      <c r="D187" s="2"/>
      <c r="E187" s="121">
        <v>38.18181818181818</v>
      </c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2">
        <v>177</v>
      </c>
      <c r="B188" s="4">
        <v>170804130218</v>
      </c>
      <c r="C188" s="121">
        <v>41.111111111111114</v>
      </c>
      <c r="D188" s="2"/>
      <c r="E188" s="121">
        <v>40.909090909090907</v>
      </c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2">
        <v>178</v>
      </c>
      <c r="B189" s="4">
        <v>170804130220</v>
      </c>
      <c r="C189" s="121">
        <v>38.888888888888886</v>
      </c>
      <c r="D189" s="2"/>
      <c r="E189" s="121">
        <v>40.909090909090907</v>
      </c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2">
        <v>179</v>
      </c>
      <c r="B190" s="4">
        <v>170804130221</v>
      </c>
      <c r="C190" s="121">
        <v>41.111111111111114</v>
      </c>
      <c r="D190" s="2"/>
      <c r="E190" s="121">
        <v>37.272727272727273</v>
      </c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2">
        <v>180</v>
      </c>
      <c r="B191" s="4">
        <v>170804130222</v>
      </c>
      <c r="C191" s="121">
        <v>35.555555555555557</v>
      </c>
      <c r="D191" s="2"/>
      <c r="E191" s="121">
        <v>39.090909090909093</v>
      </c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2">
        <v>181</v>
      </c>
      <c r="B192" s="4">
        <v>170804130223</v>
      </c>
      <c r="C192" s="121">
        <v>38.888888888888886</v>
      </c>
      <c r="D192" s="2"/>
      <c r="E192" s="121">
        <v>38.18181818181818</v>
      </c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2">
        <v>182</v>
      </c>
      <c r="B193" s="4">
        <v>170804130224</v>
      </c>
      <c r="C193" s="121">
        <v>45.555555555555557</v>
      </c>
      <c r="D193" s="2"/>
      <c r="E193" s="121">
        <v>31.818181818181817</v>
      </c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2">
        <v>183</v>
      </c>
      <c r="B194" s="4">
        <v>170804130226</v>
      </c>
      <c r="C194" s="121">
        <v>34.444444444444443</v>
      </c>
      <c r="D194" s="2"/>
      <c r="E194" s="121">
        <v>25.454545454545453</v>
      </c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2">
        <v>184</v>
      </c>
      <c r="B195" s="4">
        <v>170804130227</v>
      </c>
      <c r="C195" s="121">
        <v>34.444444444444443</v>
      </c>
      <c r="D195" s="2"/>
      <c r="E195" s="121">
        <v>27.272727272727273</v>
      </c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2">
        <v>185</v>
      </c>
      <c r="B196" s="4">
        <v>170804130228</v>
      </c>
      <c r="C196" s="121">
        <v>34.444444444444443</v>
      </c>
      <c r="D196" s="2"/>
      <c r="E196" s="121">
        <v>31.818181818181817</v>
      </c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2">
        <v>186</v>
      </c>
      <c r="B197" s="4">
        <v>170804130229</v>
      </c>
      <c r="C197" s="121">
        <v>42.222222222222221</v>
      </c>
      <c r="D197" s="2"/>
      <c r="E197" s="121">
        <v>40</v>
      </c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2">
        <v>187</v>
      </c>
      <c r="B198" s="4">
        <v>170804130230</v>
      </c>
      <c r="C198" s="121">
        <v>40</v>
      </c>
      <c r="D198" s="2"/>
      <c r="E198" s="121">
        <v>34.545454545454547</v>
      </c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2">
        <v>188</v>
      </c>
      <c r="B199" s="4">
        <v>170804130231</v>
      </c>
      <c r="C199" s="121">
        <v>44.444444444444443</v>
      </c>
      <c r="D199" s="2"/>
      <c r="E199" s="121">
        <v>38.18181818181818</v>
      </c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2">
        <v>189</v>
      </c>
      <c r="B200" s="4">
        <v>170804130233</v>
      </c>
      <c r="C200" s="121">
        <v>48.888888888888886</v>
      </c>
      <c r="D200" s="2"/>
      <c r="E200" s="121">
        <v>42.727272727272727</v>
      </c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2">
        <v>190</v>
      </c>
      <c r="B201" s="4">
        <v>170804130234</v>
      </c>
      <c r="C201" s="121">
        <v>45.555555555555557</v>
      </c>
      <c r="D201" s="2"/>
      <c r="E201" s="121">
        <v>41.81818181818182</v>
      </c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2">
        <v>191</v>
      </c>
      <c r="B202" s="4">
        <v>170804130238</v>
      </c>
      <c r="C202" s="121">
        <v>44.444444444444443</v>
      </c>
      <c r="D202" s="2"/>
      <c r="E202" s="121">
        <v>35.454545454545453</v>
      </c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2">
        <v>192</v>
      </c>
      <c r="B203" s="4">
        <v>170804130239</v>
      </c>
      <c r="C203" s="121">
        <v>31.111111111111111</v>
      </c>
      <c r="D203" s="2"/>
      <c r="E203" s="121">
        <v>26.363636363636363</v>
      </c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2">
        <v>193</v>
      </c>
      <c r="B204" s="4">
        <v>170804130240</v>
      </c>
      <c r="C204" s="121">
        <v>42.222222222222221</v>
      </c>
      <c r="D204" s="2"/>
      <c r="E204" s="121">
        <v>34.545454545454547</v>
      </c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2">
        <v>194</v>
      </c>
      <c r="B205" s="4">
        <v>170804130241</v>
      </c>
      <c r="C205" s="121">
        <v>32.222222222222221</v>
      </c>
      <c r="D205" s="2"/>
      <c r="E205" s="121">
        <v>32.727272727272727</v>
      </c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2">
        <v>195</v>
      </c>
      <c r="B206" s="4">
        <v>170804130242</v>
      </c>
      <c r="C206" s="121">
        <v>45.555555555555557</v>
      </c>
      <c r="D206" s="2"/>
      <c r="E206" s="121">
        <v>35.454545454545453</v>
      </c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2">
        <v>196</v>
      </c>
      <c r="B207" s="4">
        <v>170804130243</v>
      </c>
      <c r="C207" s="121">
        <v>36.666666666666664</v>
      </c>
      <c r="D207" s="2"/>
      <c r="E207" s="121">
        <v>30.90909090909091</v>
      </c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2">
        <v>197</v>
      </c>
      <c r="B208" s="4">
        <v>170804130244</v>
      </c>
      <c r="C208" s="121">
        <v>40</v>
      </c>
      <c r="D208" s="2"/>
      <c r="E208" s="121">
        <v>31.818181818181817</v>
      </c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2">
        <v>198</v>
      </c>
      <c r="B209" s="4">
        <v>170804130245</v>
      </c>
      <c r="C209" s="121">
        <v>41.111111111111114</v>
      </c>
      <c r="D209" s="2"/>
      <c r="E209" s="121">
        <v>34.545454545454547</v>
      </c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2">
        <v>199</v>
      </c>
      <c r="B210" s="4">
        <v>170804130246</v>
      </c>
      <c r="C210" s="121">
        <v>35.555555555555557</v>
      </c>
      <c r="D210" s="2"/>
      <c r="E210" s="121">
        <v>28.181818181818183</v>
      </c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2">
        <v>200</v>
      </c>
      <c r="B211" s="4">
        <v>170804130247</v>
      </c>
      <c r="C211" s="121">
        <v>32.222222222222221</v>
      </c>
      <c r="D211" s="2"/>
      <c r="E211" s="121">
        <v>30.90909090909091</v>
      </c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2">
        <v>201</v>
      </c>
      <c r="B212" s="4">
        <v>170804130248</v>
      </c>
      <c r="C212" s="121">
        <v>44.444444444444443</v>
      </c>
      <c r="D212" s="2"/>
      <c r="E212" s="121">
        <v>39.090909090909093</v>
      </c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2">
        <v>202</v>
      </c>
      <c r="B213" s="4">
        <v>170804130249</v>
      </c>
      <c r="C213" s="121">
        <v>38.888888888888886</v>
      </c>
      <c r="D213" s="2"/>
      <c r="E213" s="121">
        <v>34.545454545454547</v>
      </c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2">
        <v>203</v>
      </c>
      <c r="B214" s="4">
        <v>170804130250</v>
      </c>
      <c r="C214" s="121">
        <v>32.222222222222221</v>
      </c>
      <c r="D214" s="2"/>
      <c r="E214" s="121">
        <v>20.90909090909091</v>
      </c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2">
        <v>204</v>
      </c>
      <c r="B215" s="4">
        <v>170804130251</v>
      </c>
      <c r="C215" s="121">
        <v>47.777777777777779</v>
      </c>
      <c r="D215" s="2"/>
      <c r="E215" s="121">
        <v>32.727272727272727</v>
      </c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2">
        <v>205</v>
      </c>
      <c r="B216" s="4">
        <v>170804130253</v>
      </c>
      <c r="C216" s="121">
        <v>30</v>
      </c>
      <c r="D216" s="2"/>
      <c r="E216" s="121">
        <v>22.727272727272727</v>
      </c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2">
        <v>206</v>
      </c>
      <c r="B217" s="4">
        <v>170804130254</v>
      </c>
      <c r="C217" s="121">
        <v>38.888888888888886</v>
      </c>
      <c r="D217" s="2"/>
      <c r="E217" s="121">
        <v>28.181818181818183</v>
      </c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2">
        <v>207</v>
      </c>
      <c r="B218" s="4">
        <v>170804130255</v>
      </c>
      <c r="C218" s="121">
        <v>35.555555555555557</v>
      </c>
      <c r="D218" s="2"/>
      <c r="E218" s="121">
        <v>36.363636363636367</v>
      </c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2">
        <v>208</v>
      </c>
      <c r="B219" s="4">
        <v>170804130256</v>
      </c>
      <c r="C219" s="121">
        <v>41.111111111111114</v>
      </c>
      <c r="D219" s="2"/>
      <c r="E219" s="121">
        <v>32.727272727272727</v>
      </c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2">
        <v>209</v>
      </c>
      <c r="B220" s="4">
        <v>170804130257</v>
      </c>
      <c r="C220" s="121">
        <v>30</v>
      </c>
      <c r="D220" s="2"/>
      <c r="E220" s="121">
        <v>21.818181818181817</v>
      </c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2">
        <v>210</v>
      </c>
      <c r="B221" s="4">
        <v>170804130258</v>
      </c>
      <c r="C221" s="121">
        <v>44.444444444444443</v>
      </c>
      <c r="D221" s="2"/>
      <c r="E221" s="121">
        <v>40.909090909090907</v>
      </c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2">
        <v>211</v>
      </c>
      <c r="B222" s="4">
        <v>170804130259</v>
      </c>
      <c r="C222" s="121">
        <v>41.111111111111114</v>
      </c>
      <c r="D222" s="2"/>
      <c r="E222" s="121">
        <v>37.272727272727273</v>
      </c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2">
        <v>212</v>
      </c>
      <c r="B223" s="4">
        <v>170804130260</v>
      </c>
      <c r="C223" s="121">
        <v>42.222222222222221</v>
      </c>
      <c r="D223" s="2"/>
      <c r="E223" s="121">
        <v>31.818181818181817</v>
      </c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2">
        <v>213</v>
      </c>
      <c r="B224" s="4">
        <v>170804130261</v>
      </c>
      <c r="C224" s="121">
        <v>0</v>
      </c>
      <c r="D224" s="2"/>
      <c r="E224" s="121">
        <v>0</v>
      </c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2">
        <v>214</v>
      </c>
      <c r="B225" s="4">
        <v>170804130262</v>
      </c>
      <c r="C225" s="121">
        <v>31.111111111111111</v>
      </c>
      <c r="D225" s="2"/>
      <c r="E225" s="121">
        <v>32.727272727272727</v>
      </c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2">
        <v>215</v>
      </c>
      <c r="B226" s="4">
        <v>170804130263</v>
      </c>
      <c r="C226" s="121">
        <v>34.444444444444443</v>
      </c>
      <c r="D226" s="2"/>
      <c r="E226" s="121">
        <v>35.454545454545453</v>
      </c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2">
        <v>216</v>
      </c>
      <c r="B227" s="4">
        <v>170804130264</v>
      </c>
      <c r="C227" s="121">
        <v>33.333333333333336</v>
      </c>
      <c r="D227" s="2"/>
      <c r="E227" s="121">
        <v>41.81818181818182</v>
      </c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2">
        <v>217</v>
      </c>
      <c r="B228" s="4">
        <v>170804130265</v>
      </c>
      <c r="C228" s="121">
        <v>28.888888888888889</v>
      </c>
      <c r="D228" s="2"/>
      <c r="E228" s="121">
        <v>29.09090909090909</v>
      </c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2">
        <v>218</v>
      </c>
      <c r="B229" s="4">
        <v>170804130266</v>
      </c>
      <c r="C229" s="121">
        <v>37.777777777777779</v>
      </c>
      <c r="D229" s="2"/>
      <c r="E229" s="121">
        <v>30.90909090909091</v>
      </c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2">
        <v>219</v>
      </c>
      <c r="B230" s="4">
        <v>170804130267</v>
      </c>
      <c r="C230" s="121">
        <v>42.222222222222221</v>
      </c>
      <c r="D230" s="2"/>
      <c r="E230" s="121">
        <v>40</v>
      </c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2">
        <v>220</v>
      </c>
      <c r="B231" s="4">
        <v>170804130268</v>
      </c>
      <c r="C231" s="121">
        <v>42.222222222222221</v>
      </c>
      <c r="D231" s="2"/>
      <c r="E231" s="121">
        <v>34.545454545454547</v>
      </c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2">
        <v>221</v>
      </c>
      <c r="B232" s="4">
        <v>170804130269</v>
      </c>
      <c r="C232" s="121">
        <v>41.111111111111114</v>
      </c>
      <c r="D232" s="2"/>
      <c r="E232" s="121">
        <v>36.363636363636367</v>
      </c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2">
        <v>222</v>
      </c>
      <c r="B233" s="4">
        <v>170804130270</v>
      </c>
      <c r="C233" s="121">
        <v>31.111111111111111</v>
      </c>
      <c r="D233" s="2"/>
      <c r="E233" s="121">
        <v>29.09090909090909</v>
      </c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2">
        <v>223</v>
      </c>
      <c r="B234" s="4">
        <v>170804130271</v>
      </c>
      <c r="C234" s="121">
        <v>42.222222222222221</v>
      </c>
      <c r="D234" s="2"/>
      <c r="E234" s="121">
        <v>41.81818181818182</v>
      </c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2">
        <v>224</v>
      </c>
      <c r="B235" s="4">
        <v>170804130272</v>
      </c>
      <c r="C235" s="121">
        <v>42.222222222222221</v>
      </c>
      <c r="D235" s="2"/>
      <c r="E235" s="121">
        <v>29.09090909090909</v>
      </c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2">
        <v>225</v>
      </c>
      <c r="B236" s="4">
        <v>170804130273</v>
      </c>
      <c r="C236" s="121">
        <v>41.111111111111114</v>
      </c>
      <c r="D236" s="2"/>
      <c r="E236" s="121">
        <v>38.18181818181818</v>
      </c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2">
        <v>226</v>
      </c>
      <c r="B237" s="4">
        <v>170804130274</v>
      </c>
      <c r="C237" s="121">
        <v>30</v>
      </c>
      <c r="D237" s="2"/>
      <c r="E237" s="121">
        <v>30.90909090909091</v>
      </c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2">
        <v>227</v>
      </c>
      <c r="B238" s="4">
        <v>170804130275</v>
      </c>
      <c r="C238" s="121">
        <v>34.444444444444443</v>
      </c>
      <c r="D238" s="2"/>
      <c r="E238" s="121">
        <v>30</v>
      </c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2">
        <v>228</v>
      </c>
      <c r="B239" s="4">
        <v>170804130276</v>
      </c>
      <c r="C239" s="121">
        <v>37.777777777777779</v>
      </c>
      <c r="D239" s="2"/>
      <c r="E239" s="121">
        <v>32.727272727272727</v>
      </c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2">
        <v>229</v>
      </c>
      <c r="B240" s="4">
        <v>170804130277</v>
      </c>
      <c r="C240" s="121">
        <v>30</v>
      </c>
      <c r="D240" s="2"/>
      <c r="E240" s="121">
        <v>25.454545454545453</v>
      </c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2">
        <v>230</v>
      </c>
      <c r="B241" s="4">
        <v>170804130278</v>
      </c>
      <c r="C241" s="121">
        <v>30</v>
      </c>
      <c r="D241" s="2"/>
      <c r="E241" s="121">
        <v>27.272727272727273</v>
      </c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2">
        <v>231</v>
      </c>
      <c r="B242" s="4">
        <v>170804130279</v>
      </c>
      <c r="C242" s="121">
        <v>41.111111111111114</v>
      </c>
      <c r="D242" s="2"/>
      <c r="E242" s="121">
        <v>33.636363636363633</v>
      </c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2">
        <v>232</v>
      </c>
      <c r="B243" s="4">
        <v>170804130280</v>
      </c>
      <c r="C243" s="121">
        <v>42.222222222222221</v>
      </c>
      <c r="D243" s="2"/>
      <c r="E243" s="121">
        <v>29.09090909090909</v>
      </c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2">
        <v>233</v>
      </c>
      <c r="B244" s="4">
        <v>170804130281</v>
      </c>
      <c r="C244" s="121">
        <v>42.222222222222221</v>
      </c>
      <c r="D244" s="2"/>
      <c r="E244" s="121">
        <v>32.727272727272727</v>
      </c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2">
        <v>234</v>
      </c>
      <c r="B245" s="4">
        <v>170804130282</v>
      </c>
      <c r="C245" s="121">
        <v>31.111111111111111</v>
      </c>
      <c r="D245" s="2"/>
      <c r="E245" s="121">
        <v>30.90909090909091</v>
      </c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2">
        <v>235</v>
      </c>
      <c r="B246" s="4">
        <v>170804130283</v>
      </c>
      <c r="C246" s="121">
        <v>45.555555555555557</v>
      </c>
      <c r="D246" s="2"/>
      <c r="E246" s="121">
        <v>38.18181818181818</v>
      </c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2">
        <v>236</v>
      </c>
      <c r="B247" s="4">
        <v>170804130284</v>
      </c>
      <c r="C247" s="121">
        <v>38.888888888888886</v>
      </c>
      <c r="D247" s="2"/>
      <c r="E247" s="121">
        <v>35.454545454545453</v>
      </c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2">
        <v>237</v>
      </c>
      <c r="B248" s="4">
        <v>170804130285</v>
      </c>
      <c r="C248" s="121">
        <v>34.444444444444443</v>
      </c>
      <c r="D248" s="2"/>
      <c r="E248" s="121">
        <v>38.18181818181818</v>
      </c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2">
        <v>238</v>
      </c>
      <c r="B249" s="4">
        <v>170804130286</v>
      </c>
      <c r="C249" s="121">
        <v>50</v>
      </c>
      <c r="D249" s="2"/>
      <c r="E249" s="121">
        <v>33.636363636363633</v>
      </c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2">
        <v>239</v>
      </c>
      <c r="B250" s="4">
        <v>170804130287</v>
      </c>
      <c r="C250" s="121">
        <v>42.222222222222221</v>
      </c>
      <c r="D250" s="2"/>
      <c r="E250" s="121">
        <v>35.454545454545453</v>
      </c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2">
        <v>240</v>
      </c>
      <c r="B251" s="4">
        <v>170804130288</v>
      </c>
      <c r="C251" s="121">
        <v>41.111111111111114</v>
      </c>
      <c r="D251" s="2"/>
      <c r="E251" s="121">
        <v>39.090909090909093</v>
      </c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2">
        <v>241</v>
      </c>
      <c r="B252" s="4">
        <v>170804130289</v>
      </c>
      <c r="C252" s="121">
        <v>35.555555555555557</v>
      </c>
      <c r="D252" s="2"/>
      <c r="E252" s="121">
        <v>34.545454545454547</v>
      </c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2">
        <v>242</v>
      </c>
      <c r="B253" s="4">
        <v>170804130291</v>
      </c>
      <c r="C253" s="121">
        <v>41.111111111111114</v>
      </c>
      <c r="D253" s="2"/>
      <c r="E253" s="121">
        <v>33.636363636363633</v>
      </c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2">
        <v>243</v>
      </c>
      <c r="B254" s="4">
        <v>170804130292</v>
      </c>
      <c r="C254" s="121">
        <v>44.444444444444443</v>
      </c>
      <c r="D254" s="2"/>
      <c r="E254" s="121">
        <v>35.454545454545453</v>
      </c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2">
        <v>244</v>
      </c>
      <c r="B255" s="4">
        <v>170804130293</v>
      </c>
      <c r="C255" s="121">
        <v>30</v>
      </c>
      <c r="D255" s="2"/>
      <c r="E255" s="121">
        <v>37.272727272727273</v>
      </c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2">
        <v>245</v>
      </c>
      <c r="B256" s="4">
        <v>170804130294</v>
      </c>
      <c r="C256" s="121">
        <v>28.888888888888889</v>
      </c>
      <c r="D256" s="2"/>
      <c r="E256" s="121">
        <v>27.272727272727273</v>
      </c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2">
        <v>246</v>
      </c>
      <c r="B257" s="4">
        <v>170804130295</v>
      </c>
      <c r="C257" s="121">
        <v>33.333333333333336</v>
      </c>
      <c r="D257" s="2"/>
      <c r="E257" s="121">
        <v>29.09090909090909</v>
      </c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2">
        <v>247</v>
      </c>
      <c r="B258" s="4">
        <v>170804130296</v>
      </c>
      <c r="C258" s="121">
        <v>34.444444444444443</v>
      </c>
      <c r="D258" s="2"/>
      <c r="E258" s="121">
        <v>22.727272727272727</v>
      </c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2">
        <v>248</v>
      </c>
      <c r="B259" s="4">
        <v>170804130297</v>
      </c>
      <c r="C259" s="121">
        <v>37.777777777777779</v>
      </c>
      <c r="D259" s="2"/>
      <c r="E259" s="121">
        <v>36.363636363636367</v>
      </c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2">
        <v>249</v>
      </c>
      <c r="B260" s="4">
        <v>170804130298</v>
      </c>
      <c r="C260" s="121">
        <v>37.777777777777779</v>
      </c>
      <c r="D260" s="2"/>
      <c r="E260" s="121">
        <v>25.454545454545453</v>
      </c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2">
        <v>250</v>
      </c>
      <c r="B261" s="4">
        <v>170804130299</v>
      </c>
      <c r="C261" s="121">
        <v>32.222222222222221</v>
      </c>
      <c r="D261" s="2"/>
      <c r="E261" s="121">
        <v>34.545454545454547</v>
      </c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2">
        <v>251</v>
      </c>
      <c r="B262" s="4">
        <v>170804130300</v>
      </c>
      <c r="C262" s="121">
        <v>37.777777777777779</v>
      </c>
      <c r="D262" s="2"/>
      <c r="E262" s="121">
        <v>37.272727272727273</v>
      </c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2">
        <v>252</v>
      </c>
      <c r="B263" s="4">
        <v>170804130301</v>
      </c>
      <c r="C263" s="121">
        <v>36.666666666666664</v>
      </c>
      <c r="D263" s="2"/>
      <c r="E263" s="121">
        <v>33.636363636363633</v>
      </c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2">
        <v>253</v>
      </c>
      <c r="B264" s="4">
        <v>170804130302</v>
      </c>
      <c r="C264" s="121">
        <v>48.888888888888886</v>
      </c>
      <c r="D264" s="2"/>
      <c r="E264" s="121">
        <v>34.545454545454547</v>
      </c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2">
        <v>254</v>
      </c>
      <c r="B265" s="4">
        <v>170804130303</v>
      </c>
      <c r="C265" s="121">
        <v>31.111111111111111</v>
      </c>
      <c r="D265" s="2"/>
      <c r="E265" s="121">
        <v>27.272727272727273</v>
      </c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2">
        <v>255</v>
      </c>
      <c r="B266" s="4">
        <v>170804130304</v>
      </c>
      <c r="C266" s="121">
        <v>38.888888888888886</v>
      </c>
      <c r="D266" s="2"/>
      <c r="E266" s="121">
        <v>33.636363636363633</v>
      </c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2">
        <v>256</v>
      </c>
      <c r="B267" s="4">
        <v>170804130305</v>
      </c>
      <c r="C267" s="121">
        <v>42.222222222222221</v>
      </c>
      <c r="D267" s="2"/>
      <c r="E267" s="121">
        <v>29.09090909090909</v>
      </c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2">
        <v>257</v>
      </c>
      <c r="B268" s="4">
        <v>170804130306</v>
      </c>
      <c r="C268" s="121">
        <v>35.555555555555557</v>
      </c>
      <c r="D268" s="2"/>
      <c r="E268" s="121">
        <v>34.545454545454547</v>
      </c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2">
        <v>258</v>
      </c>
      <c r="B269" s="4">
        <v>170804130307</v>
      </c>
      <c r="C269" s="121">
        <v>41.111111111111114</v>
      </c>
      <c r="D269" s="2"/>
      <c r="E269" s="121">
        <v>40</v>
      </c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2">
        <v>259</v>
      </c>
      <c r="B270" s="4">
        <v>170804130308</v>
      </c>
      <c r="C270" s="121">
        <v>38.888888888888886</v>
      </c>
      <c r="D270" s="2"/>
      <c r="E270" s="121">
        <v>30</v>
      </c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2">
        <v>260</v>
      </c>
      <c r="B271" s="4">
        <v>170804130309</v>
      </c>
      <c r="C271" s="121">
        <v>35.555555555555557</v>
      </c>
      <c r="D271" s="2"/>
      <c r="E271" s="121">
        <v>36.363636363636367</v>
      </c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2">
        <v>261</v>
      </c>
      <c r="B272" s="4">
        <v>170804130310</v>
      </c>
      <c r="C272" s="121">
        <v>31.111111111111111</v>
      </c>
      <c r="D272" s="2"/>
      <c r="E272" s="121">
        <v>30</v>
      </c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2">
        <v>262</v>
      </c>
      <c r="B273" s="4">
        <v>170804130311</v>
      </c>
      <c r="C273" s="121">
        <v>31.111111111111111</v>
      </c>
      <c r="D273" s="2"/>
      <c r="E273" s="121">
        <v>30.90909090909091</v>
      </c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2">
        <v>263</v>
      </c>
      <c r="B274" s="4">
        <v>170804130312</v>
      </c>
      <c r="C274" s="121">
        <v>41.111111111111114</v>
      </c>
      <c r="D274" s="2"/>
      <c r="E274" s="121">
        <v>27.272727272727273</v>
      </c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2">
        <v>264</v>
      </c>
      <c r="B275" s="4">
        <v>170804130313</v>
      </c>
      <c r="C275" s="121">
        <v>28.888888888888889</v>
      </c>
      <c r="D275" s="2"/>
      <c r="E275" s="121">
        <v>18.181818181818183</v>
      </c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2">
        <v>265</v>
      </c>
      <c r="B276" s="4">
        <v>170804130314</v>
      </c>
      <c r="C276" s="121">
        <v>38.888888888888886</v>
      </c>
      <c r="D276" s="2"/>
      <c r="E276" s="121">
        <v>38.18181818181818</v>
      </c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2">
        <v>266</v>
      </c>
      <c r="B277" s="4">
        <v>170804130315</v>
      </c>
      <c r="C277" s="121">
        <v>32.222222222222221</v>
      </c>
      <c r="D277" s="2"/>
      <c r="E277" s="121">
        <v>35.454545454545453</v>
      </c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2">
        <v>267</v>
      </c>
      <c r="B278" s="4">
        <v>170804130317</v>
      </c>
      <c r="C278" s="121">
        <v>42.222222222222221</v>
      </c>
      <c r="D278" s="2"/>
      <c r="E278" s="121">
        <v>32.727272727272727</v>
      </c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2">
        <v>268</v>
      </c>
      <c r="B279" s="4">
        <v>170804130318</v>
      </c>
      <c r="C279" s="121">
        <v>30</v>
      </c>
      <c r="D279" s="2"/>
      <c r="E279" s="121">
        <v>31.818181818181817</v>
      </c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2">
        <v>269</v>
      </c>
      <c r="B280" s="4">
        <v>170804130319</v>
      </c>
      <c r="C280" s="121">
        <v>42.222222222222221</v>
      </c>
      <c r="D280" s="121"/>
      <c r="E280" s="121">
        <v>37.272727272727273</v>
      </c>
    </row>
    <row r="281" spans="1:20" x14ac:dyDescent="0.25">
      <c r="A281">
        <v>270</v>
      </c>
      <c r="B281" s="4">
        <v>170804130320</v>
      </c>
      <c r="C281" s="121">
        <v>47.777777777777779</v>
      </c>
      <c r="D281" s="121"/>
      <c r="E281" s="121">
        <v>39.090909090909093</v>
      </c>
    </row>
    <row r="282" spans="1:20" x14ac:dyDescent="0.25">
      <c r="A282">
        <v>271</v>
      </c>
      <c r="B282" s="4">
        <v>170804130322</v>
      </c>
      <c r="C282" s="121">
        <v>42.222222222222221</v>
      </c>
      <c r="D282" s="121"/>
      <c r="E282" s="121">
        <v>40</v>
      </c>
    </row>
    <row r="283" spans="1:20" x14ac:dyDescent="0.25">
      <c r="A283">
        <v>272</v>
      </c>
      <c r="B283" s="4">
        <v>170804130323</v>
      </c>
      <c r="C283" s="121">
        <v>31.111111111111111</v>
      </c>
      <c r="D283" s="121"/>
      <c r="E283" s="121">
        <v>32.727272727272727</v>
      </c>
    </row>
    <row r="284" spans="1:20" x14ac:dyDescent="0.25">
      <c r="A284">
        <v>273</v>
      </c>
      <c r="B284" s="4">
        <v>170804130324</v>
      </c>
      <c r="C284" s="121">
        <v>46.666666666666664</v>
      </c>
      <c r="D284" s="121"/>
      <c r="E284" s="121">
        <v>40.909090909090907</v>
      </c>
    </row>
    <row r="285" spans="1:20" x14ac:dyDescent="0.25">
      <c r="A285">
        <v>274</v>
      </c>
      <c r="B285" s="4">
        <v>170804130325</v>
      </c>
      <c r="C285" s="121">
        <v>34.444444444444443</v>
      </c>
      <c r="D285" s="121"/>
      <c r="E285" s="121">
        <v>21.818181818181817</v>
      </c>
    </row>
    <row r="286" spans="1:20" x14ac:dyDescent="0.25">
      <c r="A286">
        <v>275</v>
      </c>
      <c r="B286" s="4">
        <v>170804130326</v>
      </c>
      <c r="C286" s="121">
        <v>40</v>
      </c>
      <c r="D286" s="121"/>
      <c r="E286" s="121">
        <v>33.636363636363633</v>
      </c>
    </row>
    <row r="287" spans="1:20" x14ac:dyDescent="0.25">
      <c r="A287">
        <v>276</v>
      </c>
      <c r="B287" s="4">
        <v>170804130327</v>
      </c>
      <c r="C287" s="121">
        <v>32.222222222222221</v>
      </c>
      <c r="D287" s="121"/>
      <c r="E287" s="121">
        <v>37.272727272727273</v>
      </c>
    </row>
    <row r="288" spans="1:20" x14ac:dyDescent="0.25">
      <c r="A288">
        <v>277</v>
      </c>
      <c r="B288" s="4">
        <v>170804130328</v>
      </c>
      <c r="C288" s="121">
        <v>33.333333333333336</v>
      </c>
      <c r="D288" s="121"/>
      <c r="E288" s="121">
        <v>35.454545454545453</v>
      </c>
    </row>
    <row r="289" spans="1:5" x14ac:dyDescent="0.25">
      <c r="A289">
        <v>278</v>
      </c>
      <c r="B289" s="4">
        <v>170804130329</v>
      </c>
      <c r="C289" s="121">
        <v>37.777777777777779</v>
      </c>
      <c r="D289" s="121"/>
      <c r="E289" s="121">
        <v>36.363636363636367</v>
      </c>
    </row>
    <row r="290" spans="1:5" x14ac:dyDescent="0.25">
      <c r="A290">
        <v>279</v>
      </c>
      <c r="B290" s="4">
        <v>170804130330</v>
      </c>
      <c r="C290" s="121">
        <v>47.777777777777779</v>
      </c>
      <c r="D290" s="121"/>
      <c r="E290" s="121">
        <v>39.090909090909093</v>
      </c>
    </row>
    <row r="291" spans="1:5" x14ac:dyDescent="0.25">
      <c r="A291">
        <v>280</v>
      </c>
      <c r="B291" s="4">
        <v>170804130331</v>
      </c>
      <c r="C291" s="121">
        <v>43.333333333333336</v>
      </c>
      <c r="D291" s="121"/>
      <c r="E291" s="121">
        <v>35.454545454545453</v>
      </c>
    </row>
    <row r="292" spans="1:5" x14ac:dyDescent="0.25">
      <c r="A292">
        <v>281</v>
      </c>
      <c r="B292" s="4">
        <v>170804130332</v>
      </c>
      <c r="C292" s="121">
        <v>31.111111111111111</v>
      </c>
      <c r="D292" s="121"/>
      <c r="E292" s="121">
        <v>18.181818181818183</v>
      </c>
    </row>
    <row r="293" spans="1:5" x14ac:dyDescent="0.25">
      <c r="A293">
        <v>282</v>
      </c>
      <c r="B293" s="4">
        <v>170804130333</v>
      </c>
      <c r="C293" s="121">
        <v>44.444444444444443</v>
      </c>
      <c r="D293" s="121"/>
      <c r="E293" s="121">
        <v>31.818181818181817</v>
      </c>
    </row>
    <row r="294" spans="1:5" x14ac:dyDescent="0.25">
      <c r="A294">
        <v>283</v>
      </c>
      <c r="B294" s="4">
        <v>170804130334</v>
      </c>
      <c r="C294" s="121">
        <v>46.666666666666664</v>
      </c>
      <c r="D294" s="121"/>
      <c r="E294" s="121">
        <v>40</v>
      </c>
    </row>
    <row r="295" spans="1:5" x14ac:dyDescent="0.25">
      <c r="A295">
        <v>284</v>
      </c>
      <c r="B295" s="4">
        <v>170804130335</v>
      </c>
      <c r="C295" s="121">
        <v>41.111111111111114</v>
      </c>
      <c r="D295" s="121"/>
      <c r="E295" s="121">
        <v>35.454545454545453</v>
      </c>
    </row>
    <row r="296" spans="1:5" x14ac:dyDescent="0.25">
      <c r="A296">
        <v>285</v>
      </c>
      <c r="B296" s="4">
        <v>170804130336</v>
      </c>
      <c r="C296" s="121">
        <v>44.444444444444443</v>
      </c>
      <c r="D296" s="121"/>
      <c r="E296" s="121">
        <v>37.272727272727273</v>
      </c>
    </row>
    <row r="297" spans="1:5" x14ac:dyDescent="0.25">
      <c r="A297">
        <v>286</v>
      </c>
      <c r="B297" s="4">
        <v>170804130337</v>
      </c>
      <c r="C297" s="121">
        <v>32.222222222222221</v>
      </c>
      <c r="D297" s="121"/>
      <c r="E297" s="121">
        <v>35.454545454545453</v>
      </c>
    </row>
    <row r="298" spans="1:5" x14ac:dyDescent="0.25">
      <c r="A298">
        <v>287</v>
      </c>
      <c r="B298" s="4">
        <v>170804130338</v>
      </c>
      <c r="C298" s="121">
        <v>44.444444444444443</v>
      </c>
      <c r="D298" s="121"/>
      <c r="E298" s="121">
        <v>38.18181818181818</v>
      </c>
    </row>
    <row r="299" spans="1:5" x14ac:dyDescent="0.25">
      <c r="A299">
        <v>288</v>
      </c>
      <c r="B299" s="4">
        <v>170804130339</v>
      </c>
      <c r="C299" s="121">
        <v>32.222222222222221</v>
      </c>
      <c r="D299" s="121"/>
      <c r="E299" s="121">
        <v>40.909090909090907</v>
      </c>
    </row>
    <row r="300" spans="1:5" x14ac:dyDescent="0.25">
      <c r="A300">
        <v>289</v>
      </c>
      <c r="B300" s="4">
        <v>170804130340</v>
      </c>
      <c r="C300" s="121">
        <v>42.222222222222221</v>
      </c>
      <c r="D300" s="121"/>
      <c r="E300" s="121">
        <v>40</v>
      </c>
    </row>
    <row r="301" spans="1:5" x14ac:dyDescent="0.25">
      <c r="A301">
        <v>290</v>
      </c>
      <c r="B301" s="4">
        <v>170804130341</v>
      </c>
      <c r="C301" s="121">
        <v>45.555555555555557</v>
      </c>
      <c r="D301" s="121"/>
      <c r="E301" s="121">
        <v>41.81818181818182</v>
      </c>
    </row>
    <row r="302" spans="1:5" x14ac:dyDescent="0.25">
      <c r="A302">
        <v>291</v>
      </c>
      <c r="B302" s="4">
        <v>170804130342</v>
      </c>
      <c r="C302" s="121">
        <v>45.555555555555557</v>
      </c>
      <c r="D302" s="121"/>
      <c r="E302" s="121">
        <v>37.272727272727273</v>
      </c>
    </row>
    <row r="303" spans="1:5" x14ac:dyDescent="0.25">
      <c r="A303">
        <v>292</v>
      </c>
      <c r="B303" s="4">
        <v>170804130343</v>
      </c>
      <c r="C303" s="121">
        <v>46.666666666666664</v>
      </c>
      <c r="D303" s="121"/>
      <c r="E303" s="121">
        <v>40</v>
      </c>
    </row>
    <row r="304" spans="1:5" x14ac:dyDescent="0.25">
      <c r="A304">
        <v>293</v>
      </c>
      <c r="B304" s="4">
        <v>170804130344</v>
      </c>
      <c r="C304" s="121">
        <v>38.888888888888886</v>
      </c>
      <c r="D304" s="121"/>
      <c r="E304" s="121">
        <v>38.18181818181818</v>
      </c>
    </row>
    <row r="305" spans="1:5" x14ac:dyDescent="0.25">
      <c r="A305">
        <v>294</v>
      </c>
      <c r="B305" s="4">
        <v>170804130345</v>
      </c>
      <c r="C305" s="121">
        <v>32.222222222222221</v>
      </c>
      <c r="D305" s="121"/>
      <c r="E305" s="121">
        <v>32.727272727272727</v>
      </c>
    </row>
    <row r="306" spans="1:5" x14ac:dyDescent="0.25">
      <c r="A306">
        <v>295</v>
      </c>
      <c r="B306" s="4">
        <v>170804130346</v>
      </c>
      <c r="C306" s="121">
        <v>38.888888888888886</v>
      </c>
      <c r="D306" s="121"/>
      <c r="E306" s="121">
        <v>40</v>
      </c>
    </row>
    <row r="307" spans="1:5" x14ac:dyDescent="0.25">
      <c r="A307">
        <v>296</v>
      </c>
      <c r="B307" s="4">
        <v>170804130347</v>
      </c>
      <c r="C307" s="121">
        <v>46.666666666666664</v>
      </c>
      <c r="D307" s="121"/>
      <c r="E307" s="121">
        <v>42.727272727272727</v>
      </c>
    </row>
    <row r="308" spans="1:5" x14ac:dyDescent="0.25">
      <c r="A308">
        <v>297</v>
      </c>
      <c r="B308" s="4">
        <v>170804130348</v>
      </c>
      <c r="C308" s="121">
        <v>37.777777777777779</v>
      </c>
      <c r="D308" s="121"/>
      <c r="E308" s="121">
        <v>38.18181818181818</v>
      </c>
    </row>
    <row r="309" spans="1:5" x14ac:dyDescent="0.25">
      <c r="A309">
        <v>298</v>
      </c>
      <c r="B309" s="4">
        <v>170804130349</v>
      </c>
      <c r="C309" s="121">
        <v>50</v>
      </c>
      <c r="D309" s="121"/>
      <c r="E309" s="121">
        <v>48.18181818181818</v>
      </c>
    </row>
    <row r="310" spans="1:5" x14ac:dyDescent="0.25">
      <c r="A310">
        <v>299</v>
      </c>
      <c r="B310" s="4">
        <v>170804130350</v>
      </c>
      <c r="C310" s="121">
        <v>42.222222222222221</v>
      </c>
      <c r="D310" s="121"/>
      <c r="E310" s="121">
        <v>37.272727272727273</v>
      </c>
    </row>
    <row r="311" spans="1:5" x14ac:dyDescent="0.25">
      <c r="A311">
        <v>300</v>
      </c>
      <c r="B311" s="4">
        <v>170804130351</v>
      </c>
      <c r="C311" s="121">
        <v>45.555555555555557</v>
      </c>
      <c r="D311" s="121"/>
      <c r="E311" s="121">
        <v>39.090909090909093</v>
      </c>
    </row>
    <row r="312" spans="1:5" x14ac:dyDescent="0.25">
      <c r="A312">
        <v>301</v>
      </c>
      <c r="B312" s="4">
        <v>170804130352</v>
      </c>
      <c r="C312" s="121">
        <v>45.555555555555557</v>
      </c>
      <c r="D312" s="121"/>
      <c r="E312" s="121">
        <v>36.363636363636367</v>
      </c>
    </row>
    <row r="313" spans="1:5" x14ac:dyDescent="0.25">
      <c r="A313">
        <v>302</v>
      </c>
      <c r="B313" s="4">
        <v>170804130353</v>
      </c>
      <c r="C313" s="121">
        <v>35.555555555555557</v>
      </c>
      <c r="D313" s="121"/>
      <c r="E313" s="121">
        <v>37.272727272727273</v>
      </c>
    </row>
    <row r="314" spans="1:5" x14ac:dyDescent="0.25">
      <c r="A314">
        <v>303</v>
      </c>
      <c r="B314" s="4">
        <v>170804130354</v>
      </c>
      <c r="C314" s="121">
        <v>37.777777777777779</v>
      </c>
      <c r="D314" s="121"/>
      <c r="E314" s="121">
        <v>38.18181818181818</v>
      </c>
    </row>
    <row r="315" spans="1:5" x14ac:dyDescent="0.25">
      <c r="A315">
        <v>304</v>
      </c>
      <c r="B315" s="4">
        <v>170804130356</v>
      </c>
      <c r="C315" s="121">
        <v>47.777777777777779</v>
      </c>
      <c r="D315" s="121"/>
      <c r="E315" s="121">
        <v>40</v>
      </c>
    </row>
    <row r="316" spans="1:5" x14ac:dyDescent="0.25">
      <c r="A316">
        <v>305</v>
      </c>
      <c r="B316" s="4">
        <v>170804130357</v>
      </c>
      <c r="C316" s="121">
        <v>43.333333333333336</v>
      </c>
      <c r="D316" s="121"/>
      <c r="E316" s="121">
        <v>36.363636363636367</v>
      </c>
    </row>
    <row r="317" spans="1:5" x14ac:dyDescent="0.25">
      <c r="A317">
        <v>306</v>
      </c>
      <c r="B317" s="4">
        <v>170804130358</v>
      </c>
      <c r="C317" s="121">
        <v>32.222222222222221</v>
      </c>
      <c r="D317" s="121"/>
      <c r="E317" s="121">
        <v>34.545454545454547</v>
      </c>
    </row>
    <row r="318" spans="1:5" x14ac:dyDescent="0.25">
      <c r="A318">
        <v>307</v>
      </c>
      <c r="B318" s="4">
        <v>170804130359</v>
      </c>
      <c r="C318" s="121">
        <v>47.777777777777779</v>
      </c>
      <c r="D318" s="121"/>
      <c r="E318" s="121">
        <v>40.909090909090907</v>
      </c>
    </row>
    <row r="319" spans="1:5" x14ac:dyDescent="0.25">
      <c r="A319">
        <v>308</v>
      </c>
      <c r="B319" s="4">
        <v>170804130360</v>
      </c>
      <c r="C319" s="121">
        <v>47.777777777777779</v>
      </c>
      <c r="D319" s="121"/>
      <c r="E319" s="121">
        <v>41.81818181818182</v>
      </c>
    </row>
    <row r="320" spans="1:5" x14ac:dyDescent="0.25">
      <c r="A320">
        <v>309</v>
      </c>
      <c r="B320" s="4">
        <v>170804130361</v>
      </c>
      <c r="C320" s="121">
        <v>35.555555555555557</v>
      </c>
      <c r="D320" s="121"/>
      <c r="E320" s="121">
        <v>30</v>
      </c>
    </row>
    <row r="321" spans="1:5" x14ac:dyDescent="0.25">
      <c r="A321">
        <v>310</v>
      </c>
      <c r="B321" s="4">
        <v>170804130362</v>
      </c>
      <c r="C321" s="121">
        <v>50</v>
      </c>
      <c r="D321" s="121"/>
      <c r="E321" s="121">
        <v>46.363636363636367</v>
      </c>
    </row>
    <row r="322" spans="1:5" x14ac:dyDescent="0.25">
      <c r="A322">
        <v>311</v>
      </c>
      <c r="B322" s="4">
        <v>170804130363</v>
      </c>
      <c r="C322" s="121">
        <v>42.222222222222221</v>
      </c>
      <c r="D322" s="121"/>
      <c r="E322" s="121">
        <v>40</v>
      </c>
    </row>
    <row r="323" spans="1:5" x14ac:dyDescent="0.25">
      <c r="A323">
        <v>312</v>
      </c>
      <c r="B323" s="4">
        <v>170804130364</v>
      </c>
      <c r="C323" s="121">
        <v>42.222222222222221</v>
      </c>
      <c r="D323" s="121"/>
      <c r="E323" s="121">
        <v>36.363636363636367</v>
      </c>
    </row>
    <row r="324" spans="1:5" x14ac:dyDescent="0.25">
      <c r="A324">
        <v>313</v>
      </c>
      <c r="B324" s="4">
        <v>170804130365</v>
      </c>
      <c r="C324" s="121">
        <v>45.555555555555557</v>
      </c>
      <c r="D324" s="121"/>
      <c r="E324" s="121">
        <v>42.727272727272727</v>
      </c>
    </row>
  </sheetData>
  <mergeCells count="8">
    <mergeCell ref="O3:T7"/>
    <mergeCell ref="A4:E4"/>
    <mergeCell ref="A5:E5"/>
    <mergeCell ref="I23:J23"/>
    <mergeCell ref="A1:E1"/>
    <mergeCell ref="G1:M1"/>
    <mergeCell ref="A2:E2"/>
    <mergeCell ref="A3:E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77</vt:i4>
      </vt:variant>
    </vt:vector>
  </HeadingPairs>
  <TitlesOfParts>
    <vt:vector size="77" baseType="lpstr">
      <vt:lpstr>ASAE1101</vt:lpstr>
      <vt:lpstr>ASAE2203</vt:lpstr>
      <vt:lpstr>ASAE1202</vt:lpstr>
      <vt:lpstr>ASAE3204</vt:lpstr>
      <vt:lpstr>ASAI 2101</vt:lpstr>
      <vt:lpstr>ASAI 2101 4TH SEM</vt:lpstr>
      <vt:lpstr>ASAS 1101</vt:lpstr>
      <vt:lpstr>ASAS 1101 2ND SEM</vt:lpstr>
      <vt:lpstr>ASAE 3204</vt:lpstr>
      <vt:lpstr>ASAC 1101</vt:lpstr>
      <vt:lpstr>ASAC 2202</vt:lpstr>
      <vt:lpstr>ASAC 3103</vt:lpstr>
      <vt:lpstr>ASES 1101</vt:lpstr>
      <vt:lpstr>ASRW 4101</vt:lpstr>
      <vt:lpstr>ASEP 4201</vt:lpstr>
      <vt:lpstr>ASPP1101</vt:lpstr>
      <vt:lpstr>ASAM1201</vt:lpstr>
      <vt:lpstr>ASPP2202</vt:lpstr>
      <vt:lpstr>ASPP3103</vt:lpstr>
      <vt:lpstr>ASPP3204</vt:lpstr>
      <vt:lpstr>ASHO1101</vt:lpstr>
      <vt:lpstr>ASHO1203</vt:lpstr>
      <vt:lpstr>ASHO2102</vt:lpstr>
      <vt:lpstr>ASHO2204</vt:lpstr>
      <vt:lpstr>ASHO3205</vt:lpstr>
      <vt:lpstr>ASPG 1101</vt:lpstr>
      <vt:lpstr>ASPG 2103</vt:lpstr>
      <vt:lpstr>ASPG 2202</vt:lpstr>
      <vt:lpstr>ASPG 3104</vt:lpstr>
      <vt:lpstr>ASPG 3205</vt:lpstr>
      <vt:lpstr>ASIP 3201</vt:lpstr>
      <vt:lpstr>ASFS3101</vt:lpstr>
      <vt:lpstr>ASEE 1102</vt:lpstr>
      <vt:lpstr>ASEE 1201</vt:lpstr>
      <vt:lpstr>ASHV 2101</vt:lpstr>
      <vt:lpstr>ASEE 2101</vt:lpstr>
      <vt:lpstr>ASEE 2104</vt:lpstr>
      <vt:lpstr>ASEE 3103</vt:lpstr>
      <vt:lpstr>ASEN 1201</vt:lpstr>
      <vt:lpstr>ASEN 2102</vt:lpstr>
      <vt:lpstr>ASEN 3103</vt:lpstr>
      <vt:lpstr>ASEN 3204</vt:lpstr>
      <vt:lpstr>ASEL1101</vt:lpstr>
      <vt:lpstr>ASEM1101  </vt:lpstr>
      <vt:lpstr>ASTE2201</vt:lpstr>
      <vt:lpstr>ASTE3102  </vt:lpstr>
      <vt:lpstr>ASTE3203  </vt:lpstr>
      <vt:lpstr>ASSE 3203</vt:lpstr>
      <vt:lpstr>ASOE2201</vt:lpstr>
      <vt:lpstr>ASOE3102</vt:lpstr>
      <vt:lpstr>ASOE3203</vt:lpstr>
      <vt:lpstr>ASHE 2201</vt:lpstr>
      <vt:lpstr>ASFE 3102</vt:lpstr>
      <vt:lpstr>ASFE 3203</vt:lpstr>
      <vt:lpstr>ASEC 1101</vt:lpstr>
      <vt:lpstr>ASEC 2102</vt:lpstr>
      <vt:lpstr>ASEC 2103</vt:lpstr>
      <vt:lpstr>ASEC 3204</vt:lpstr>
      <vt:lpstr>ASPH 1201</vt:lpstr>
      <vt:lpstr>ASPB2201</vt:lpstr>
      <vt:lpstr>ASBC 2101</vt:lpstr>
      <vt:lpstr>ASAP 2101</vt:lpstr>
      <vt:lpstr>ASAG 1101</vt:lpstr>
      <vt:lpstr>ASIF 1201</vt:lpstr>
      <vt:lpstr>ASAG 1202</vt:lpstr>
      <vt:lpstr>ASAG 1206</vt:lpstr>
      <vt:lpstr>ASAH 1101</vt:lpstr>
      <vt:lpstr>ASAG 2103</vt:lpstr>
      <vt:lpstr>ASAG 2204</vt:lpstr>
      <vt:lpstr>ASAG 2105</vt:lpstr>
      <vt:lpstr>ASAG 3108</vt:lpstr>
      <vt:lpstr>ASAG 2211</vt:lpstr>
      <vt:lpstr>ASAG 3209</vt:lpstr>
      <vt:lpstr>ASAG 3110</vt:lpstr>
      <vt:lpstr>ASAG 3207</vt:lpstr>
      <vt:lpstr>ASAH 1101 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NIHAL RAVINDRANATH</dc:creator>
  <cp:lastModifiedBy>NIHAL RAVINDRANATH</cp:lastModifiedBy>
  <dcterms:created xsi:type="dcterms:W3CDTF">2015-06-05T18:17:20Z</dcterms:created>
  <dcterms:modified xsi:type="dcterms:W3CDTF">2022-11-07T11:37:11Z</dcterms:modified>
</cp:coreProperties>
</file>