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 tabRatio="500"/>
  </bookViews>
  <sheets>
    <sheet name="CCCS0302" sheetId="1" r:id="rId1"/>
    <sheet name="CCCS0303" sheetId="2" r:id="rId2"/>
    <sheet name="CCCS0406" sheetId="3" r:id="rId3"/>
    <sheet name="CCCS0407" sheetId="4" r:id="rId4"/>
    <sheet name="DECT0146" sheetId="5" r:id="rId5"/>
    <sheet name="CCCS1401" sheetId="6" r:id="rId6"/>
    <sheet name="CCCS0701" sheetId="7" r:id="rId7"/>
    <sheet name="CSCC0201" sheetId="8" r:id="rId8"/>
    <sheet name="CCCS0112" sheetId="9" r:id="rId9"/>
    <sheet name="DEST0402" sheetId="10" r:id="rId10"/>
    <sheet name="ADVANCED WEB PROGRAMMING " sheetId="11" r:id="rId11"/>
    <sheet name=" COMPUTER ORGANIZATION" sheetId="12" r:id="rId12"/>
    <sheet name=" COMPUTER NETWORKING" sheetId="13" r:id="rId13"/>
    <sheet name="OSI LAYER &amp; PROTOCOLS" sheetId="14" r:id="rId14"/>
    <sheet name="Hacktivism cyber warfare and cy" sheetId="15" r:id="rId15"/>
    <sheet name="DATA STRUCTURES  Using C" sheetId="16" r:id="rId16"/>
    <sheet name="ADVANCED GIS APPLICATION" sheetId="17" r:id="rId17"/>
    <sheet name="ANDROID APP DEVELOPMENT" sheetId="18" r:id="rId18"/>
    <sheet name=" DESIGN OF STRUCTURES" sheetId="19" r:id="rId19"/>
    <sheet name=" DESIGN THINKING" sheetId="20" r:id="rId20"/>
    <sheet name=" GENDER, HUMAN RIGHTS AND ETHIC" sheetId="21" r:id="rId21"/>
    <sheet name=" GEOMETRIC MODELLING" sheetId="22" r:id="rId22"/>
    <sheet name="MACHINE LEARNING USING PYTHON" sheetId="23" r:id="rId23"/>
    <sheet name="MANUFACTURING PROCESS-PROCESS P" sheetId="24" r:id="rId24"/>
    <sheet name="REVERSE ENGINEERING AND RAPID P" sheetId="25" r:id="rId25"/>
    <sheet name="THEORIES OF FAILURE ANALYSIS US" sheetId="26" r:id="rId26"/>
    <sheet name="AWS DEVELOPER (DVA-CO1)" sheetId="27" r:id="rId27"/>
    <sheet name=" ADVANCED WEB PROGRAMMING" sheetId="28" r:id="rId28"/>
    <sheet name="CONSTRUCTION MATERIALS" sheetId="29" r:id="rId29"/>
    <sheet name="COMPUTER AIDED ENGINEERING" sheetId="30" r:id="rId30"/>
    <sheet name="MINE ECONOMICS" sheetId="31" r:id="rId31"/>
    <sheet name=" MINERAL DRESSING" sheetId="32" r:id="rId32"/>
    <sheet name=" MINE MANAGEMENT" sheetId="33" r:id="rId33"/>
    <sheet name="MINE PLANNING AND DESIGN" sheetId="34" r:id="rId34"/>
    <sheet name="MINE PLANNING AND DESIGN PRACTI" sheetId="35" r:id="rId35"/>
    <sheet name="SOFTWARE APPLICATION IN MINES" sheetId="36" r:id="rId36"/>
    <sheet name="INTRODUCTION TO CYBERSECURITY " sheetId="37" r:id="rId37"/>
    <sheet name="INTRODUCTION TO IOT  " sheetId="38" r:id="rId38"/>
    <sheet name="CLIMATE CHANGE, SUSTAINABILITY " sheetId="39" r:id="rId39"/>
    <sheet name="MINE PLANNING AND DESIGN PRATIC" sheetId="40" r:id="rId40"/>
    <sheet name=" MINOR PROJECT-II" sheetId="41" r:id="rId41"/>
    <sheet name="f" sheetId="42" r:id="rId42"/>
    <sheet name=" INDUSTRIAL INTERNSHIP  " sheetId="43" r:id="rId43"/>
    <sheet name="ADVANCED LINUX ADMINISTRATION  " sheetId="44" r:id="rId44"/>
    <sheet name="SOFTWARE ENGINEERING  " sheetId="45" r:id="rId45"/>
    <sheet name="INTRODUCTION TO CLOUD TECHNOLOG" sheetId="46" r:id="rId46"/>
    <sheet name="Wireless Network" sheetId="47" r:id="rId47"/>
    <sheet name=" Information security " sheetId="48" r:id="rId48"/>
    <sheet name=" Introduction to theory of Comp" sheetId="49" r:id="rId49"/>
    <sheet name="Design and Analysis of Algorith" sheetId="50" r:id="rId50"/>
    <sheet name="Advanced Database Management" sheetId="51" r:id="rId51"/>
    <sheet name="Operating System Programming " sheetId="52" r:id="rId52"/>
    <sheet name="DATA STRUCTURE &amp; ALGORITHMS USI" sheetId="53" r:id="rId53"/>
    <sheet name=" DATA ANALYSIS AND VISUALISATIO" sheetId="54" r:id="rId54"/>
    <sheet name="IT INFRASTRUCTURE MANAGEMENT" sheetId="55" r:id="rId55"/>
    <sheet name="ML AI " sheetId="56" r:id="rId56"/>
    <sheet name="CLOUD TECHNOLOGY CUSE1233" sheetId="57" r:id="rId57"/>
    <sheet name="CLOUD TECHNOLOGY DECD0601" sheetId="58" r:id="rId58"/>
    <sheet name="DATA SCIENCE AND MACHINE LEARNI" sheetId="59" r:id="rId59"/>
    <sheet name="GAMING AND IMMERSIVE LAERNING" sheetId="60" r:id="rId60"/>
    <sheet name="PYTHON FOR DATA SCIENCE &amp; MACHI" sheetId="61" r:id="rId61"/>
    <sheet name="MATLAB FOR ELECTRONICS" sheetId="62" r:id="rId62"/>
    <sheet name="MINOR PROJECT-1 " sheetId="63" r:id="rId63"/>
    <sheet name="SUMMER INTERNSHIP-1" sheetId="64" r:id="rId64"/>
    <sheet name="SOFTWARE TECHNOLOGY" sheetId="65" r:id="rId65"/>
    <sheet name="PROGRAMMING FOR PROBLEM SOLVING" sheetId="66" r:id="rId66"/>
    <sheet name="COMPUTER FUNDAMENTAL &amp; ORGANIZA" sheetId="67" r:id="rId67"/>
    <sheet name=" Operating System Building Bloc" sheetId="68" r:id="rId68"/>
    <sheet name=" INTRODUCTION TO INTERNET TECHN" sheetId="69" r:id="rId69"/>
    <sheet name=" Introduction to Programming In" sheetId="70" r:id="rId70"/>
    <sheet name="DATA STRUCTURES &amp; ALGORITHMS  " sheetId="71" r:id="rId71"/>
    <sheet name="Information Security-I   " sheetId="72" r:id="rId72"/>
    <sheet name="GAMING USING ARVR " sheetId="73" r:id="rId73"/>
    <sheet name=" CRYPTOGRAPHY FUNDAMENTALS " sheetId="74" r:id="rId74"/>
    <sheet name="CORE JAVA" sheetId="75" r:id="rId75"/>
    <sheet name="Fundamentals of storage" sheetId="76" r:id="rId76"/>
    <sheet name="Fundamentals of Data Center" sheetId="77" r:id="rId77"/>
    <sheet name="COMPUTER NETWORK PROGRAMMING" sheetId="78" r:id="rId78"/>
    <sheet name="ADVANCE JAVA" sheetId="79" r:id="rId79"/>
    <sheet name="PRINCIPLES OF VIRTUALIZATION" sheetId="80" r:id="rId80"/>
    <sheet name="MINOR PROJECT-III" sheetId="81" r:id="rId81"/>
    <sheet name=" PYTHON PROGRAMMING" sheetId="82" r:id="rId82"/>
    <sheet name=" IT DATA SECURITY " sheetId="83" r:id="rId83"/>
    <sheet name=" PROJECT   " sheetId="84" r:id="rId84"/>
    <sheet name=" AWS SOLUTION ARCHITECT (SAA-CO" sheetId="85" r:id="rId85"/>
    <sheet name=" ML FOR HYPERSPECTRAL IMAGING  " sheetId="86" r:id="rId86"/>
    <sheet name=" WEB PROGRAMMING USING ANGULARJ" sheetId="87" r:id="rId87"/>
    <sheet name="GAME ANIMATION" sheetId="88" r:id="rId88"/>
    <sheet name="BINARY DEPLOYMENT AND CROSS-PLA" sheetId="89" r:id="rId89"/>
    <sheet name="LINUX ADMINISTRATION" sheetId="90" r:id="rId90"/>
    <sheet name="ADVANCED HACKING TECHNIQUES" sheetId="91" r:id="rId91"/>
    <sheet name=" SYSTEM AND NETWORK SECURITY" sheetId="92" r:id="rId9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4" i="10" l="1"/>
  <c r="J14" i="10"/>
  <c r="V15" i="89" l="1"/>
  <c r="V14" i="92" l="1"/>
  <c r="V15" i="92" s="1"/>
  <c r="U14" i="92"/>
  <c r="U15" i="92" s="1"/>
  <c r="T14" i="92"/>
  <c r="T15" i="92" s="1"/>
  <c r="S14" i="92"/>
  <c r="S15" i="92" s="1"/>
  <c r="R14" i="92"/>
  <c r="R15" i="92" s="1"/>
  <c r="Q14" i="92"/>
  <c r="Q15" i="92" s="1"/>
  <c r="N14" i="92"/>
  <c r="N15" i="92" s="1"/>
  <c r="M14" i="92"/>
  <c r="M15" i="92" s="1"/>
  <c r="K14" i="92"/>
  <c r="K15" i="92" s="1"/>
  <c r="J14" i="92"/>
  <c r="J15" i="92" s="1"/>
  <c r="I14" i="92"/>
  <c r="I15" i="92" s="1"/>
  <c r="H14" i="92"/>
  <c r="H15" i="92" s="1"/>
  <c r="F12" i="92"/>
  <c r="D12" i="92"/>
  <c r="F10" i="92"/>
  <c r="F11" i="92" s="1"/>
  <c r="D10" i="92"/>
  <c r="D11" i="92" s="1"/>
  <c r="H6" i="92"/>
  <c r="H5" i="92"/>
  <c r="H7" i="92" s="1"/>
  <c r="K15" i="91"/>
  <c r="J15" i="91"/>
  <c r="I15" i="91"/>
  <c r="V14" i="91"/>
  <c r="V15" i="91" s="1"/>
  <c r="U14" i="91"/>
  <c r="U15" i="91" s="1"/>
  <c r="T14" i="91"/>
  <c r="T15" i="91" s="1"/>
  <c r="S14" i="91"/>
  <c r="S15" i="91" s="1"/>
  <c r="Q14" i="91"/>
  <c r="Q15" i="91" s="1"/>
  <c r="O14" i="91"/>
  <c r="O15" i="91" s="1"/>
  <c r="M14" i="91"/>
  <c r="M15" i="91" s="1"/>
  <c r="K14" i="91"/>
  <c r="J14" i="91"/>
  <c r="I14" i="91"/>
  <c r="H14" i="91"/>
  <c r="H15" i="91" s="1"/>
  <c r="F12" i="91"/>
  <c r="D12" i="91"/>
  <c r="D11" i="91"/>
  <c r="F10" i="91"/>
  <c r="F11" i="91" s="1"/>
  <c r="D10" i="91"/>
  <c r="H6" i="91"/>
  <c r="H5" i="91"/>
  <c r="V15" i="90"/>
  <c r="T15" i="90"/>
  <c r="V14" i="90"/>
  <c r="U14" i="90"/>
  <c r="U15" i="90" s="1"/>
  <c r="T14" i="90"/>
  <c r="R14" i="90"/>
  <c r="R15" i="90" s="1"/>
  <c r="O14" i="90"/>
  <c r="O15" i="90" s="1"/>
  <c r="M14" i="90"/>
  <c r="M15" i="90" s="1"/>
  <c r="J14" i="90"/>
  <c r="J15" i="90" s="1"/>
  <c r="I14" i="90"/>
  <c r="I15" i="90" s="1"/>
  <c r="H14" i="90"/>
  <c r="H15" i="90" s="1"/>
  <c r="F12" i="90"/>
  <c r="D12" i="90"/>
  <c r="F10" i="90"/>
  <c r="F11" i="90" s="1"/>
  <c r="D10" i="90"/>
  <c r="D11" i="90" s="1"/>
  <c r="H6" i="90"/>
  <c r="H5" i="90"/>
  <c r="H7" i="90" s="1"/>
  <c r="U14" i="89"/>
  <c r="U15" i="89" s="1"/>
  <c r="T14" i="89"/>
  <c r="T15" i="89" s="1"/>
  <c r="S14" i="89"/>
  <c r="S15" i="89" s="1"/>
  <c r="Q14" i="89"/>
  <c r="Q15" i="89" s="1"/>
  <c r="O14" i="89"/>
  <c r="O15" i="89" s="1"/>
  <c r="M14" i="89"/>
  <c r="M15" i="89" s="1"/>
  <c r="K14" i="89"/>
  <c r="K15" i="89" s="1"/>
  <c r="I14" i="89"/>
  <c r="I15" i="89" s="1"/>
  <c r="H14" i="89"/>
  <c r="H15" i="89" s="1"/>
  <c r="F12" i="89"/>
  <c r="D12" i="89"/>
  <c r="F10" i="89"/>
  <c r="F11" i="89" s="1"/>
  <c r="D10" i="89"/>
  <c r="D11" i="89" s="1"/>
  <c r="H6" i="89"/>
  <c r="H5" i="89"/>
  <c r="H7" i="89" s="1"/>
  <c r="M15" i="88"/>
  <c r="V14" i="88"/>
  <c r="V15" i="88" s="1"/>
  <c r="U14" i="88"/>
  <c r="U15" i="88" s="1"/>
  <c r="T14" i="88"/>
  <c r="T15" i="88" s="1"/>
  <c r="S14" i="88"/>
  <c r="S15" i="88" s="1"/>
  <c r="Q14" i="88"/>
  <c r="Q15" i="88" s="1"/>
  <c r="O14" i="88"/>
  <c r="O15" i="88" s="1"/>
  <c r="M14" i="88"/>
  <c r="K14" i="88"/>
  <c r="K15" i="88" s="1"/>
  <c r="J14" i="88"/>
  <c r="J15" i="88" s="1"/>
  <c r="I14" i="88"/>
  <c r="I15" i="88" s="1"/>
  <c r="H14" i="88"/>
  <c r="H15" i="88" s="1"/>
  <c r="F12" i="88"/>
  <c r="D12" i="88"/>
  <c r="F11" i="88"/>
  <c r="F10" i="88"/>
  <c r="D10" i="88"/>
  <c r="D11" i="88" s="1"/>
  <c r="H6" i="88"/>
  <c r="H5" i="88"/>
  <c r="V16" i="87"/>
  <c r="V17" i="87" s="1"/>
  <c r="U16" i="87"/>
  <c r="U17" i="87" s="1"/>
  <c r="T16" i="87"/>
  <c r="T17" i="87" s="1"/>
  <c r="S16" i="87"/>
  <c r="S17" i="87" s="1"/>
  <c r="R16" i="87"/>
  <c r="R17" i="87" s="1"/>
  <c r="Q16" i="87"/>
  <c r="Q17" i="87" s="1"/>
  <c r="P16" i="87"/>
  <c r="P17" i="87" s="1"/>
  <c r="O16" i="87"/>
  <c r="O17" i="87" s="1"/>
  <c r="M16" i="87"/>
  <c r="M17" i="87" s="1"/>
  <c r="I16" i="87"/>
  <c r="I17" i="87" s="1"/>
  <c r="H16" i="87"/>
  <c r="H17" i="87" s="1"/>
  <c r="F12" i="87"/>
  <c r="D12" i="87"/>
  <c r="F10" i="87"/>
  <c r="F11" i="87" s="1"/>
  <c r="D10" i="87"/>
  <c r="D11" i="87" s="1"/>
  <c r="H6" i="87"/>
  <c r="H5" i="87"/>
  <c r="H7" i="87" s="1"/>
  <c r="N15" i="86"/>
  <c r="M15" i="86"/>
  <c r="V14" i="86"/>
  <c r="V15" i="86" s="1"/>
  <c r="U14" i="86"/>
  <c r="U15" i="86" s="1"/>
  <c r="T14" i="86"/>
  <c r="T15" i="86" s="1"/>
  <c r="S14" i="86"/>
  <c r="S15" i="86" s="1"/>
  <c r="R14" i="86"/>
  <c r="R15" i="86" s="1"/>
  <c r="Q14" i="86"/>
  <c r="Q15" i="86" s="1"/>
  <c r="P14" i="86"/>
  <c r="P15" i="86" s="1"/>
  <c r="O14" i="86"/>
  <c r="O15" i="86" s="1"/>
  <c r="N14" i="86"/>
  <c r="M14" i="86"/>
  <c r="I14" i="86"/>
  <c r="I15" i="86" s="1"/>
  <c r="H14" i="86"/>
  <c r="H15" i="86" s="1"/>
  <c r="F12" i="86"/>
  <c r="D12" i="86"/>
  <c r="F10" i="86"/>
  <c r="F11" i="86" s="1"/>
  <c r="D10" i="86"/>
  <c r="D11" i="86" s="1"/>
  <c r="H6" i="86"/>
  <c r="H5" i="86"/>
  <c r="H7" i="86" s="1"/>
  <c r="T14" i="85"/>
  <c r="V13" i="85"/>
  <c r="V14" i="85" s="1"/>
  <c r="U13" i="85"/>
  <c r="U14" i="85" s="1"/>
  <c r="T13" i="85"/>
  <c r="O13" i="85"/>
  <c r="O14" i="85" s="1"/>
  <c r="N13" i="85"/>
  <c r="N14" i="85" s="1"/>
  <c r="I13" i="85"/>
  <c r="I14" i="85" s="1"/>
  <c r="H13" i="85"/>
  <c r="H14" i="85" s="1"/>
  <c r="F12" i="85"/>
  <c r="D12" i="85"/>
  <c r="F10" i="85"/>
  <c r="F11" i="85" s="1"/>
  <c r="D10" i="85"/>
  <c r="D11" i="85" s="1"/>
  <c r="H6" i="85"/>
  <c r="H7" i="85" s="1"/>
  <c r="H5" i="85"/>
  <c r="V17" i="84"/>
  <c r="U17" i="84"/>
  <c r="V16" i="84"/>
  <c r="U16" i="84"/>
  <c r="T16" i="84"/>
  <c r="T17" i="84" s="1"/>
  <c r="R16" i="84"/>
  <c r="R17" i="84" s="1"/>
  <c r="O16" i="84"/>
  <c r="O17" i="84" s="1"/>
  <c r="M16" i="84"/>
  <c r="M17" i="84" s="1"/>
  <c r="I16" i="84"/>
  <c r="I17" i="84" s="1"/>
  <c r="H16" i="84"/>
  <c r="H17" i="84" s="1"/>
  <c r="F12" i="84"/>
  <c r="D12" i="84"/>
  <c r="F10" i="84"/>
  <c r="F11" i="84" s="1"/>
  <c r="D10" i="84"/>
  <c r="D11" i="84" s="1"/>
  <c r="H6" i="84"/>
  <c r="H5" i="84"/>
  <c r="H7" i="84" s="1"/>
  <c r="V16" i="83"/>
  <c r="U16" i="83"/>
  <c r="Q16" i="83"/>
  <c r="H16" i="83"/>
  <c r="V15" i="83"/>
  <c r="U15" i="83"/>
  <c r="T15" i="83"/>
  <c r="T16" i="83" s="1"/>
  <c r="S15" i="83"/>
  <c r="S16" i="83" s="1"/>
  <c r="R15" i="83"/>
  <c r="R16" i="83" s="1"/>
  <c r="Q15" i="83"/>
  <c r="P15" i="83"/>
  <c r="P16" i="83" s="1"/>
  <c r="N15" i="83"/>
  <c r="N16" i="83" s="1"/>
  <c r="M15" i="83"/>
  <c r="M16" i="83" s="1"/>
  <c r="K15" i="83"/>
  <c r="K16" i="83" s="1"/>
  <c r="J15" i="83"/>
  <c r="J16" i="83" s="1"/>
  <c r="I15" i="83"/>
  <c r="I16" i="83" s="1"/>
  <c r="H15" i="83"/>
  <c r="F12" i="83"/>
  <c r="D12" i="83"/>
  <c r="F11" i="83"/>
  <c r="F10" i="83"/>
  <c r="D10" i="83"/>
  <c r="D11" i="83" s="1"/>
  <c r="H6" i="83"/>
  <c r="H5" i="83"/>
  <c r="V16" i="82"/>
  <c r="U16" i="82"/>
  <c r="T16" i="82"/>
  <c r="S16" i="82"/>
  <c r="R16" i="82"/>
  <c r="Q16" i="82"/>
  <c r="P16" i="82"/>
  <c r="O16" i="82"/>
  <c r="N16" i="82"/>
  <c r="M16" i="82"/>
  <c r="K16" i="82"/>
  <c r="J16" i="82"/>
  <c r="I16" i="82"/>
  <c r="L15" i="82"/>
  <c r="L16" i="82" s="1"/>
  <c r="K15" i="82"/>
  <c r="J15" i="82"/>
  <c r="I15" i="82"/>
  <c r="H15" i="82"/>
  <c r="H16" i="82" s="1"/>
  <c r="D12" i="82"/>
  <c r="F11" i="82"/>
  <c r="F12" i="82" s="1"/>
  <c r="D11" i="82"/>
  <c r="H7" i="82"/>
  <c r="U16" i="81"/>
  <c r="Q16" i="81"/>
  <c r="H16" i="81"/>
  <c r="V15" i="81"/>
  <c r="V16" i="81" s="1"/>
  <c r="U15" i="81"/>
  <c r="T15" i="81"/>
  <c r="T16" i="81" s="1"/>
  <c r="S15" i="81"/>
  <c r="S16" i="81" s="1"/>
  <c r="R15" i="81"/>
  <c r="R16" i="81" s="1"/>
  <c r="Q15" i="81"/>
  <c r="P15" i="81"/>
  <c r="P16" i="81" s="1"/>
  <c r="O15" i="81"/>
  <c r="O16" i="81" s="1"/>
  <c r="M15" i="81"/>
  <c r="M16" i="81" s="1"/>
  <c r="K15" i="81"/>
  <c r="K16" i="81" s="1"/>
  <c r="J15" i="81"/>
  <c r="J16" i="81" s="1"/>
  <c r="I15" i="81"/>
  <c r="I16" i="81" s="1"/>
  <c r="H15" i="81"/>
  <c r="F11" i="81"/>
  <c r="F12" i="81" s="1"/>
  <c r="D11" i="81"/>
  <c r="D12" i="81" s="1"/>
  <c r="H6" i="81"/>
  <c r="U16" i="80"/>
  <c r="J16" i="80"/>
  <c r="V15" i="80"/>
  <c r="V16" i="80" s="1"/>
  <c r="U15" i="80"/>
  <c r="T15" i="80"/>
  <c r="T16" i="80" s="1"/>
  <c r="P15" i="80"/>
  <c r="P16" i="80" s="1"/>
  <c r="L15" i="80"/>
  <c r="L16" i="80" s="1"/>
  <c r="J15" i="80"/>
  <c r="I15" i="80"/>
  <c r="I16" i="80" s="1"/>
  <c r="H15" i="80"/>
  <c r="H16" i="80" s="1"/>
  <c r="F11" i="80"/>
  <c r="F12" i="80" s="1"/>
  <c r="D11" i="80"/>
  <c r="D12" i="80" s="1"/>
  <c r="H6" i="80"/>
  <c r="V16" i="79"/>
  <c r="V17" i="79" s="1"/>
  <c r="U16" i="79"/>
  <c r="U17" i="79" s="1"/>
  <c r="T16" i="79"/>
  <c r="T17" i="79" s="1"/>
  <c r="S16" i="79"/>
  <c r="S17" i="79" s="1"/>
  <c r="R16" i="79"/>
  <c r="R17" i="79" s="1"/>
  <c r="Q16" i="79"/>
  <c r="Q17" i="79" s="1"/>
  <c r="P16" i="79"/>
  <c r="P17" i="79" s="1"/>
  <c r="H16" i="79"/>
  <c r="H17" i="79" s="1"/>
  <c r="F11" i="79"/>
  <c r="F12" i="79" s="1"/>
  <c r="D11" i="79"/>
  <c r="D12" i="79" s="1"/>
  <c r="H6" i="79"/>
  <c r="H15" i="78"/>
  <c r="V14" i="78"/>
  <c r="V15" i="78" s="1"/>
  <c r="U14" i="78"/>
  <c r="U15" i="78" s="1"/>
  <c r="T14" i="78"/>
  <c r="T15" i="78" s="1"/>
  <c r="S14" i="78"/>
  <c r="S15" i="78" s="1"/>
  <c r="R14" i="78"/>
  <c r="R15" i="78" s="1"/>
  <c r="Q14" i="78"/>
  <c r="Q15" i="78" s="1"/>
  <c r="P14" i="78"/>
  <c r="P15" i="78" s="1"/>
  <c r="L14" i="78"/>
  <c r="H14" i="78"/>
  <c r="F11" i="78"/>
  <c r="F12" i="78" s="1"/>
  <c r="D11" i="78"/>
  <c r="D12" i="78" s="1"/>
  <c r="H6" i="78"/>
  <c r="U16" i="77"/>
  <c r="T16" i="77"/>
  <c r="V15" i="77"/>
  <c r="V16" i="77" s="1"/>
  <c r="U15" i="77"/>
  <c r="T15" i="77"/>
  <c r="I15" i="77"/>
  <c r="I16" i="77" s="1"/>
  <c r="H15" i="77"/>
  <c r="H16" i="77" s="1"/>
  <c r="F11" i="77"/>
  <c r="F12" i="77" s="1"/>
  <c r="D11" i="77"/>
  <c r="D12" i="77" s="1"/>
  <c r="H7" i="77"/>
  <c r="H16" i="76"/>
  <c r="V15" i="76"/>
  <c r="V16" i="76" s="1"/>
  <c r="U15" i="76"/>
  <c r="U16" i="76" s="1"/>
  <c r="T15" i="76"/>
  <c r="T16" i="76" s="1"/>
  <c r="L15" i="76"/>
  <c r="L16" i="76" s="1"/>
  <c r="J15" i="76"/>
  <c r="J16" i="76" s="1"/>
  <c r="I15" i="76"/>
  <c r="I16" i="76" s="1"/>
  <c r="H15" i="76"/>
  <c r="F11" i="76"/>
  <c r="F12" i="76" s="1"/>
  <c r="D11" i="76"/>
  <c r="D12" i="76" s="1"/>
  <c r="H6" i="76"/>
  <c r="U17" i="75"/>
  <c r="T17" i="75"/>
  <c r="Q17" i="75"/>
  <c r="V16" i="75"/>
  <c r="V17" i="75" s="1"/>
  <c r="U16" i="75"/>
  <c r="T16" i="75"/>
  <c r="S16" i="75"/>
  <c r="S17" i="75" s="1"/>
  <c r="R16" i="75"/>
  <c r="R17" i="75" s="1"/>
  <c r="Q16" i="75"/>
  <c r="P16" i="75"/>
  <c r="P17" i="75" s="1"/>
  <c r="H16" i="75"/>
  <c r="H17" i="75" s="1"/>
  <c r="F12" i="75"/>
  <c r="F11" i="75"/>
  <c r="D11" i="75"/>
  <c r="D12" i="75" s="1"/>
  <c r="H6" i="75"/>
  <c r="O16" i="74"/>
  <c r="L16" i="74"/>
  <c r="V15" i="74"/>
  <c r="V16" i="74" s="1"/>
  <c r="U15" i="74"/>
  <c r="U16" i="74" s="1"/>
  <c r="T15" i="74"/>
  <c r="T16" i="74" s="1"/>
  <c r="O15" i="74"/>
  <c r="L15" i="74"/>
  <c r="I15" i="74"/>
  <c r="I16" i="74" s="1"/>
  <c r="H15" i="74"/>
  <c r="H16" i="74" s="1"/>
  <c r="F11" i="74"/>
  <c r="F12" i="74" s="1"/>
  <c r="D11" i="74"/>
  <c r="D12" i="74" s="1"/>
  <c r="H6" i="74"/>
  <c r="V16" i="73"/>
  <c r="J16" i="73"/>
  <c r="I16" i="73"/>
  <c r="V15" i="73"/>
  <c r="U15" i="73"/>
  <c r="U16" i="73" s="1"/>
  <c r="T15" i="73"/>
  <c r="T16" i="73" s="1"/>
  <c r="S15" i="73"/>
  <c r="S16" i="73" s="1"/>
  <c r="R15" i="73"/>
  <c r="R16" i="73" s="1"/>
  <c r="Q15" i="73"/>
  <c r="Q16" i="73" s="1"/>
  <c r="P15" i="73"/>
  <c r="P16" i="73" s="1"/>
  <c r="J15" i="73"/>
  <c r="I15" i="73"/>
  <c r="H15" i="73"/>
  <c r="H16" i="73" s="1"/>
  <c r="F12" i="73"/>
  <c r="F11" i="73"/>
  <c r="D11" i="73"/>
  <c r="D12" i="73" s="1"/>
  <c r="H6" i="73"/>
  <c r="V16" i="72"/>
  <c r="V17" i="72" s="1"/>
  <c r="U16" i="72"/>
  <c r="U17" i="72" s="1"/>
  <c r="T16" i="72"/>
  <c r="T17" i="72" s="1"/>
  <c r="M16" i="72"/>
  <c r="M17" i="72" s="1"/>
  <c r="L16" i="72"/>
  <c r="L17" i="72" s="1"/>
  <c r="J16" i="72"/>
  <c r="J17" i="72" s="1"/>
  <c r="I16" i="72"/>
  <c r="I17" i="72" s="1"/>
  <c r="H16" i="72"/>
  <c r="H17" i="72" s="1"/>
  <c r="F12" i="72"/>
  <c r="D12" i="72"/>
  <c r="D11" i="72"/>
  <c r="F10" i="72"/>
  <c r="F11" i="72" s="1"/>
  <c r="D10" i="72"/>
  <c r="H6" i="72"/>
  <c r="H5" i="72"/>
  <c r="H7" i="72" s="1"/>
  <c r="V16" i="71"/>
  <c r="U16" i="71"/>
  <c r="T16" i="71"/>
  <c r="S16" i="71"/>
  <c r="R16" i="71"/>
  <c r="P16" i="71"/>
  <c r="O16" i="71"/>
  <c r="N16" i="71"/>
  <c r="L16" i="71"/>
  <c r="K16" i="71"/>
  <c r="I16" i="71"/>
  <c r="H16" i="71"/>
  <c r="F10" i="71"/>
  <c r="F11" i="71" s="1"/>
  <c r="F12" i="71" s="1"/>
  <c r="H6" i="71" s="1"/>
  <c r="D10" i="71"/>
  <c r="D11" i="71" s="1"/>
  <c r="D12" i="71" s="1"/>
  <c r="H5" i="71" s="1"/>
  <c r="H7" i="71" s="1"/>
  <c r="V16" i="70"/>
  <c r="U16" i="70"/>
  <c r="T16" i="70"/>
  <c r="S16" i="70"/>
  <c r="R16" i="70"/>
  <c r="P16" i="70"/>
  <c r="N16" i="70"/>
  <c r="M16" i="70"/>
  <c r="L16" i="70"/>
  <c r="K16" i="70"/>
  <c r="J16" i="70"/>
  <c r="I16" i="70"/>
  <c r="H16" i="70"/>
  <c r="F11" i="70"/>
  <c r="F12" i="70" s="1"/>
  <c r="H6" i="70" s="1"/>
  <c r="F10" i="70"/>
  <c r="D10" i="70"/>
  <c r="D11" i="70" s="1"/>
  <c r="D12" i="70" s="1"/>
  <c r="H5" i="70"/>
  <c r="V16" i="69"/>
  <c r="U16" i="69"/>
  <c r="T16" i="69"/>
  <c r="S16" i="69"/>
  <c r="R16" i="69"/>
  <c r="Q16" i="69"/>
  <c r="P16" i="69"/>
  <c r="K16" i="69"/>
  <c r="J16" i="69"/>
  <c r="I16" i="69"/>
  <c r="H16" i="69"/>
  <c r="F10" i="69"/>
  <c r="F11" i="69" s="1"/>
  <c r="F12" i="69" s="1"/>
  <c r="H6" i="69" s="1"/>
  <c r="D10" i="69"/>
  <c r="D11" i="69" s="1"/>
  <c r="D12" i="69" s="1"/>
  <c r="H5" i="69" s="1"/>
  <c r="H7" i="69" s="1"/>
  <c r="V16" i="68"/>
  <c r="U16" i="68"/>
  <c r="T16" i="68"/>
  <c r="L16" i="68"/>
  <c r="I16" i="68"/>
  <c r="H16" i="68"/>
  <c r="F10" i="68"/>
  <c r="F11" i="68" s="1"/>
  <c r="F12" i="68" s="1"/>
  <c r="H6" i="68" s="1"/>
  <c r="D10" i="68"/>
  <c r="D11" i="68" s="1"/>
  <c r="D12" i="68" s="1"/>
  <c r="H5" i="68" s="1"/>
  <c r="V16" i="67"/>
  <c r="U16" i="67"/>
  <c r="T16" i="67"/>
  <c r="M16" i="67"/>
  <c r="L16" i="67"/>
  <c r="J16" i="67"/>
  <c r="I16" i="67"/>
  <c r="H16" i="67"/>
  <c r="F10" i="67"/>
  <c r="F11" i="67" s="1"/>
  <c r="F12" i="67" s="1"/>
  <c r="D10" i="67"/>
  <c r="D11" i="67" s="1"/>
  <c r="D12" i="67" s="1"/>
  <c r="H5" i="67" s="1"/>
  <c r="H6" i="67"/>
  <c r="V16" i="66"/>
  <c r="U16" i="66"/>
  <c r="T16" i="66"/>
  <c r="S16" i="66"/>
  <c r="R16" i="66"/>
  <c r="P16" i="66"/>
  <c r="N16" i="66"/>
  <c r="M16" i="66"/>
  <c r="K16" i="66"/>
  <c r="I16" i="66"/>
  <c r="H16" i="66"/>
  <c r="F12" i="66"/>
  <c r="H6" i="66" s="1"/>
  <c r="F11" i="66"/>
  <c r="F10" i="66"/>
  <c r="D10" i="66"/>
  <c r="D11" i="66" s="1"/>
  <c r="D12" i="66" s="1"/>
  <c r="H5" i="66" s="1"/>
  <c r="V15" i="65"/>
  <c r="U15" i="65"/>
  <c r="T15" i="65"/>
  <c r="L15" i="65"/>
  <c r="J15" i="65"/>
  <c r="I15" i="65"/>
  <c r="H15" i="65"/>
  <c r="F11" i="65"/>
  <c r="F12" i="65" s="1"/>
  <c r="H6" i="65" s="1"/>
  <c r="F10" i="65"/>
  <c r="D10" i="65"/>
  <c r="D11" i="65" s="1"/>
  <c r="D12" i="65" s="1"/>
  <c r="H5" i="65" s="1"/>
  <c r="V15" i="64"/>
  <c r="U15" i="64"/>
  <c r="T15" i="64"/>
  <c r="L15" i="64"/>
  <c r="J15" i="64"/>
  <c r="I15" i="64"/>
  <c r="H15" i="64"/>
  <c r="F10" i="64"/>
  <c r="F11" i="64" s="1"/>
  <c r="F12" i="64" s="1"/>
  <c r="H6" i="64" s="1"/>
  <c r="D10" i="64"/>
  <c r="D11" i="64" s="1"/>
  <c r="D12" i="64" s="1"/>
  <c r="H5" i="64" s="1"/>
  <c r="V14" i="63"/>
  <c r="U14" i="63"/>
  <c r="T14" i="63"/>
  <c r="S14" i="63"/>
  <c r="R14" i="63"/>
  <c r="Q14" i="63"/>
  <c r="P14" i="63"/>
  <c r="I14" i="63"/>
  <c r="H14" i="63"/>
  <c r="F10" i="63"/>
  <c r="F11" i="63" s="1"/>
  <c r="F12" i="63" s="1"/>
  <c r="H6" i="63" s="1"/>
  <c r="D10" i="63"/>
  <c r="D11" i="63" s="1"/>
  <c r="D12" i="63" s="1"/>
  <c r="H5" i="63" s="1"/>
  <c r="V14" i="62"/>
  <c r="U14" i="62"/>
  <c r="T14" i="62"/>
  <c r="L14" i="62"/>
  <c r="J14" i="62"/>
  <c r="I14" i="62"/>
  <c r="H14" i="62"/>
  <c r="F10" i="62"/>
  <c r="F11" i="62" s="1"/>
  <c r="F12" i="62" s="1"/>
  <c r="H6" i="62" s="1"/>
  <c r="H7" i="62" s="1"/>
  <c r="D10" i="62"/>
  <c r="D11" i="62" s="1"/>
  <c r="D12" i="62" s="1"/>
  <c r="H5" i="62" s="1"/>
  <c r="V14" i="61"/>
  <c r="U14" i="61"/>
  <c r="T14" i="61"/>
  <c r="L14" i="61"/>
  <c r="J14" i="61"/>
  <c r="I14" i="61"/>
  <c r="H14" i="61"/>
  <c r="F11" i="61"/>
  <c r="F12" i="61" s="1"/>
  <c r="H6" i="61" s="1"/>
  <c r="F10" i="61"/>
  <c r="D10" i="61"/>
  <c r="D11" i="61" s="1"/>
  <c r="D12" i="61" s="1"/>
  <c r="H5" i="61" s="1"/>
  <c r="V16" i="60"/>
  <c r="U16" i="60"/>
  <c r="T16" i="60"/>
  <c r="O16" i="60"/>
  <c r="N16" i="60"/>
  <c r="N17" i="60" s="1"/>
  <c r="L16" i="60"/>
  <c r="I16" i="60"/>
  <c r="H16" i="60"/>
  <c r="F10" i="60"/>
  <c r="F11" i="60" s="1"/>
  <c r="F12" i="60" s="1"/>
  <c r="H6" i="60" s="1"/>
  <c r="D10" i="60"/>
  <c r="D11" i="60" s="1"/>
  <c r="D12" i="60" s="1"/>
  <c r="H5" i="60" s="1"/>
  <c r="H7" i="60"/>
  <c r="V16" i="59"/>
  <c r="U16" i="59"/>
  <c r="T16" i="59"/>
  <c r="L16" i="59"/>
  <c r="K16" i="59"/>
  <c r="K17" i="59" s="1"/>
  <c r="J16" i="59"/>
  <c r="J17" i="59" s="1"/>
  <c r="I16" i="59"/>
  <c r="H16" i="59"/>
  <c r="D11" i="59"/>
  <c r="D12" i="59" s="1"/>
  <c r="H5" i="59" s="1"/>
  <c r="H7" i="59" s="1"/>
  <c r="T17" i="59" s="1"/>
  <c r="F10" i="59"/>
  <c r="F11" i="59" s="1"/>
  <c r="F12" i="59" s="1"/>
  <c r="H6" i="59" s="1"/>
  <c r="D10" i="59"/>
  <c r="V16" i="58"/>
  <c r="U16" i="58"/>
  <c r="T16" i="58"/>
  <c r="O16" i="58"/>
  <c r="L16" i="58"/>
  <c r="I16" i="58"/>
  <c r="H16" i="58"/>
  <c r="F11" i="58"/>
  <c r="F12" i="58" s="1"/>
  <c r="H6" i="58" s="1"/>
  <c r="F10" i="58"/>
  <c r="D10" i="58"/>
  <c r="D11" i="58" s="1"/>
  <c r="D12" i="58" s="1"/>
  <c r="H5" i="58" s="1"/>
  <c r="H7" i="58" s="1"/>
  <c r="V16" i="57"/>
  <c r="U16" i="57"/>
  <c r="T16" i="57"/>
  <c r="R16" i="57"/>
  <c r="R17" i="57" s="1"/>
  <c r="L16" i="57"/>
  <c r="I16" i="57"/>
  <c r="H16" i="57"/>
  <c r="F11" i="57"/>
  <c r="F12" i="57" s="1"/>
  <c r="H6" i="57" s="1"/>
  <c r="D11" i="57"/>
  <c r="D12" i="57" s="1"/>
  <c r="H5" i="57" s="1"/>
  <c r="H7" i="57" s="1"/>
  <c r="U17" i="57" s="1"/>
  <c r="F10" i="57"/>
  <c r="D10" i="57"/>
  <c r="J17" i="56"/>
  <c r="V16" i="56"/>
  <c r="U16" i="56"/>
  <c r="T16" i="56"/>
  <c r="L16" i="56"/>
  <c r="J16" i="56"/>
  <c r="I16" i="56"/>
  <c r="H16" i="56"/>
  <c r="F10" i="56"/>
  <c r="F11" i="56" s="1"/>
  <c r="F12" i="56" s="1"/>
  <c r="H6" i="56" s="1"/>
  <c r="D10" i="56"/>
  <c r="D11" i="56" s="1"/>
  <c r="D12" i="56" s="1"/>
  <c r="H5" i="56" s="1"/>
  <c r="H7" i="56" s="1"/>
  <c r="H17" i="56" s="1"/>
  <c r="V13" i="55"/>
  <c r="U13" i="55"/>
  <c r="T13" i="55"/>
  <c r="S13" i="55"/>
  <c r="Q13" i="55"/>
  <c r="P13" i="55"/>
  <c r="L13" i="55"/>
  <c r="J13" i="55"/>
  <c r="I13" i="55"/>
  <c r="H13" i="55"/>
  <c r="F10" i="55"/>
  <c r="F11" i="55" s="1"/>
  <c r="F12" i="55" s="1"/>
  <c r="D10" i="55"/>
  <c r="D11" i="55" s="1"/>
  <c r="D12" i="55" s="1"/>
  <c r="H5" i="55" s="1"/>
  <c r="H6" i="55"/>
  <c r="H7" i="55" s="1"/>
  <c r="V14" i="54"/>
  <c r="U14" i="54"/>
  <c r="T14" i="54"/>
  <c r="S14" i="54"/>
  <c r="O14" i="54"/>
  <c r="N14" i="54"/>
  <c r="I14" i="54"/>
  <c r="H14" i="54"/>
  <c r="F12" i="54"/>
  <c r="H6" i="54" s="1"/>
  <c r="F10" i="54"/>
  <c r="F11" i="54" s="1"/>
  <c r="D10" i="54"/>
  <c r="D11" i="54" s="1"/>
  <c r="D12" i="54" s="1"/>
  <c r="H5" i="54" s="1"/>
  <c r="H7" i="54" s="1"/>
  <c r="V16" i="53"/>
  <c r="U16" i="53"/>
  <c r="T16" i="53"/>
  <c r="S16" i="53"/>
  <c r="R16" i="53"/>
  <c r="P16" i="53"/>
  <c r="N16" i="53"/>
  <c r="M16" i="53"/>
  <c r="L16" i="53"/>
  <c r="K16" i="53"/>
  <c r="J16" i="53"/>
  <c r="I16" i="53"/>
  <c r="H16" i="53"/>
  <c r="F10" i="53"/>
  <c r="F11" i="53" s="1"/>
  <c r="F12" i="53" s="1"/>
  <c r="D10" i="53"/>
  <c r="D11" i="53" s="1"/>
  <c r="D12" i="53" s="1"/>
  <c r="H5" i="53" s="1"/>
  <c r="H6" i="53"/>
  <c r="V16" i="52"/>
  <c r="U16" i="52"/>
  <c r="T16" i="52"/>
  <c r="Q16" i="52"/>
  <c r="P16" i="52"/>
  <c r="L16" i="52"/>
  <c r="I16" i="52"/>
  <c r="H16" i="52"/>
  <c r="F10" i="52"/>
  <c r="F11" i="52" s="1"/>
  <c r="F12" i="52" s="1"/>
  <c r="H6" i="52" s="1"/>
  <c r="D10" i="52"/>
  <c r="D11" i="52" s="1"/>
  <c r="D12" i="52" s="1"/>
  <c r="H5" i="52" s="1"/>
  <c r="V16" i="51"/>
  <c r="U16" i="51"/>
  <c r="T16" i="51"/>
  <c r="Q16" i="51"/>
  <c r="P16" i="51"/>
  <c r="L16" i="51"/>
  <c r="I16" i="51"/>
  <c r="H16" i="51"/>
  <c r="F10" i="51"/>
  <c r="F11" i="51" s="1"/>
  <c r="F12" i="51" s="1"/>
  <c r="D10" i="51"/>
  <c r="D11" i="51" s="1"/>
  <c r="D12" i="51" s="1"/>
  <c r="H5" i="51" s="1"/>
  <c r="H6" i="51"/>
  <c r="V15" i="50"/>
  <c r="U15" i="50"/>
  <c r="T15" i="50"/>
  <c r="Q15" i="50"/>
  <c r="P15" i="50"/>
  <c r="L15" i="50"/>
  <c r="H15" i="50"/>
  <c r="F10" i="50"/>
  <c r="F11" i="50" s="1"/>
  <c r="F12" i="50" s="1"/>
  <c r="D10" i="50"/>
  <c r="D11" i="50" s="1"/>
  <c r="D12" i="50" s="1"/>
  <c r="H6" i="50"/>
  <c r="H5" i="50"/>
  <c r="V15" i="49"/>
  <c r="U15" i="49"/>
  <c r="T15" i="49"/>
  <c r="Q15" i="49"/>
  <c r="O15" i="49"/>
  <c r="L15" i="49"/>
  <c r="I15" i="49"/>
  <c r="H15" i="49"/>
  <c r="F10" i="49"/>
  <c r="F11" i="49" s="1"/>
  <c r="F12" i="49" s="1"/>
  <c r="H6" i="49" s="1"/>
  <c r="D10" i="49"/>
  <c r="D11" i="49" s="1"/>
  <c r="D12" i="49" s="1"/>
  <c r="H5" i="49" s="1"/>
  <c r="V15" i="48"/>
  <c r="U15" i="48"/>
  <c r="T15" i="48"/>
  <c r="O15" i="48"/>
  <c r="L15" i="48"/>
  <c r="J15" i="48"/>
  <c r="I15" i="48"/>
  <c r="H15" i="48"/>
  <c r="F10" i="48"/>
  <c r="F11" i="48" s="1"/>
  <c r="D10" i="48"/>
  <c r="D11" i="48" s="1"/>
  <c r="V15" i="47"/>
  <c r="U15" i="47"/>
  <c r="T15" i="47"/>
  <c r="O15" i="47"/>
  <c r="N15" i="47"/>
  <c r="L15" i="47"/>
  <c r="I15" i="47"/>
  <c r="H15" i="47"/>
  <c r="F10" i="47"/>
  <c r="F11" i="47" s="1"/>
  <c r="F12" i="47" s="1"/>
  <c r="D10" i="47"/>
  <c r="D11" i="47" s="1"/>
  <c r="D12" i="47" s="1"/>
  <c r="H5" i="47" s="1"/>
  <c r="H7" i="47" s="1"/>
  <c r="H6" i="47"/>
  <c r="V15" i="46"/>
  <c r="U15" i="46"/>
  <c r="T15" i="46"/>
  <c r="L15" i="46"/>
  <c r="I15" i="46"/>
  <c r="H15" i="46"/>
  <c r="F10" i="46"/>
  <c r="F11" i="46" s="1"/>
  <c r="F12" i="46" s="1"/>
  <c r="H6" i="46" s="1"/>
  <c r="D10" i="46"/>
  <c r="D11" i="46" s="1"/>
  <c r="D12" i="46" s="1"/>
  <c r="H5" i="46" s="1"/>
  <c r="V17" i="45"/>
  <c r="U17" i="45"/>
  <c r="T17" i="45"/>
  <c r="S17" i="45"/>
  <c r="O17" i="45"/>
  <c r="N17" i="45"/>
  <c r="L17" i="45"/>
  <c r="K17" i="45"/>
  <c r="I17" i="45"/>
  <c r="H17" i="45"/>
  <c r="F10" i="45"/>
  <c r="F11" i="45" s="1"/>
  <c r="F12" i="45" s="1"/>
  <c r="H6" i="45" s="1"/>
  <c r="D10" i="45"/>
  <c r="D11" i="45" s="1"/>
  <c r="D12" i="45" s="1"/>
  <c r="H5" i="45" s="1"/>
  <c r="V15" i="44"/>
  <c r="U15" i="44"/>
  <c r="T15" i="44"/>
  <c r="L15" i="44"/>
  <c r="I15" i="44"/>
  <c r="H15" i="44"/>
  <c r="F11" i="44"/>
  <c r="F12" i="44" s="1"/>
  <c r="H6" i="44" s="1"/>
  <c r="F10" i="44"/>
  <c r="D10" i="44"/>
  <c r="D11" i="44" s="1"/>
  <c r="D12" i="44" s="1"/>
  <c r="H5" i="44" s="1"/>
  <c r="H7" i="44" s="1"/>
  <c r="F10" i="43"/>
  <c r="F11" i="43" s="1"/>
  <c r="F12" i="43" s="1"/>
  <c r="H6" i="43" s="1"/>
  <c r="D10" i="43"/>
  <c r="D11" i="43" s="1"/>
  <c r="D12" i="43" s="1"/>
  <c r="H5" i="43" s="1"/>
  <c r="V15" i="42"/>
  <c r="U15" i="42"/>
  <c r="T15" i="42"/>
  <c r="L15" i="42"/>
  <c r="I15" i="42"/>
  <c r="H15" i="42"/>
  <c r="F11" i="42"/>
  <c r="F12" i="42" s="1"/>
  <c r="F10" i="42"/>
  <c r="D10" i="42"/>
  <c r="D11" i="42" s="1"/>
  <c r="D12" i="42" s="1"/>
  <c r="H5" i="42" s="1"/>
  <c r="H6" i="42"/>
  <c r="D12" i="41"/>
  <c r="H5" i="41" s="1"/>
  <c r="F11" i="41"/>
  <c r="F12" i="41" s="1"/>
  <c r="H6" i="41" s="1"/>
  <c r="D11" i="41"/>
  <c r="F10" i="41"/>
  <c r="D10" i="41"/>
  <c r="F12" i="40"/>
  <c r="H6" i="40" s="1"/>
  <c r="D12" i="40"/>
  <c r="H5" i="40" s="1"/>
  <c r="F10" i="40"/>
  <c r="F11" i="40" s="1"/>
  <c r="D10" i="40"/>
  <c r="D11" i="40" s="1"/>
  <c r="F12" i="39"/>
  <c r="H6" i="39" s="1"/>
  <c r="D11" i="39"/>
  <c r="D12" i="39" s="1"/>
  <c r="H5" i="39" s="1"/>
  <c r="F10" i="39"/>
  <c r="D10" i="39"/>
  <c r="V15" i="38"/>
  <c r="U15" i="38"/>
  <c r="T15" i="38"/>
  <c r="L15" i="38"/>
  <c r="I15" i="38"/>
  <c r="H15" i="38"/>
  <c r="D12" i="38"/>
  <c r="H5" i="38" s="1"/>
  <c r="D11" i="38"/>
  <c r="F10" i="38"/>
  <c r="F11" i="38" s="1"/>
  <c r="F12" i="38" s="1"/>
  <c r="H6" i="38" s="1"/>
  <c r="D10" i="38"/>
  <c r="V16" i="37"/>
  <c r="I16" i="37"/>
  <c r="V15" i="37"/>
  <c r="U15" i="37"/>
  <c r="U16" i="37" s="1"/>
  <c r="T15" i="37"/>
  <c r="T16" i="37" s="1"/>
  <c r="L15" i="37"/>
  <c r="L16" i="37" s="1"/>
  <c r="I15" i="37"/>
  <c r="H15" i="37"/>
  <c r="H16" i="37" s="1"/>
  <c r="F12" i="37"/>
  <c r="D12" i="37"/>
  <c r="F10" i="37"/>
  <c r="F11" i="37" s="1"/>
  <c r="D10" i="37"/>
  <c r="D11" i="37" s="1"/>
  <c r="H6" i="37"/>
  <c r="H5" i="37"/>
  <c r="V16" i="36"/>
  <c r="U16" i="36"/>
  <c r="T16" i="36"/>
  <c r="L16" i="36"/>
  <c r="J16" i="36"/>
  <c r="I16" i="36"/>
  <c r="H16" i="36"/>
  <c r="F12" i="36"/>
  <c r="H6" i="36" s="1"/>
  <c r="F11" i="36"/>
  <c r="F10" i="36"/>
  <c r="D10" i="36"/>
  <c r="D11" i="36" s="1"/>
  <c r="D12" i="36" s="1"/>
  <c r="H5" i="36" s="1"/>
  <c r="V16" i="35"/>
  <c r="U16" i="35"/>
  <c r="T16" i="35"/>
  <c r="J16" i="35"/>
  <c r="I16" i="35"/>
  <c r="H16" i="35"/>
  <c r="D11" i="35"/>
  <c r="D12" i="35" s="1"/>
  <c r="H5" i="35" s="1"/>
  <c r="F10" i="35"/>
  <c r="F11" i="35" s="1"/>
  <c r="F12" i="35" s="1"/>
  <c r="H6" i="35" s="1"/>
  <c r="D10" i="35"/>
  <c r="V16" i="34"/>
  <c r="U16" i="34"/>
  <c r="T16" i="34"/>
  <c r="J16" i="34"/>
  <c r="I16" i="34"/>
  <c r="H16" i="34"/>
  <c r="F10" i="34"/>
  <c r="F11" i="34" s="1"/>
  <c r="F12" i="34" s="1"/>
  <c r="H6" i="34" s="1"/>
  <c r="D10" i="34"/>
  <c r="D11" i="34" s="1"/>
  <c r="D12" i="34" s="1"/>
  <c r="H5" i="34" s="1"/>
  <c r="V16" i="33"/>
  <c r="U16" i="33"/>
  <c r="T16" i="33"/>
  <c r="L16" i="33"/>
  <c r="J16" i="33"/>
  <c r="I16" i="33"/>
  <c r="H16" i="33"/>
  <c r="D12" i="33"/>
  <c r="H5" i="33" s="1"/>
  <c r="F10" i="33"/>
  <c r="F11" i="33" s="1"/>
  <c r="F12" i="33" s="1"/>
  <c r="H6" i="33" s="1"/>
  <c r="D10" i="33"/>
  <c r="D11" i="33" s="1"/>
  <c r="V16" i="32"/>
  <c r="U16" i="32"/>
  <c r="T16" i="32"/>
  <c r="L16" i="32"/>
  <c r="J16" i="32"/>
  <c r="I16" i="32"/>
  <c r="H16" i="32"/>
  <c r="D11" i="32"/>
  <c r="D12" i="32" s="1"/>
  <c r="H5" i="32" s="1"/>
  <c r="F10" i="32"/>
  <c r="F11" i="32" s="1"/>
  <c r="F12" i="32" s="1"/>
  <c r="H6" i="32" s="1"/>
  <c r="D10" i="32"/>
  <c r="V15" i="31"/>
  <c r="U15" i="31"/>
  <c r="T15" i="31"/>
  <c r="L15" i="31"/>
  <c r="J15" i="31"/>
  <c r="I15" i="31"/>
  <c r="H15" i="31"/>
  <c r="F11" i="31"/>
  <c r="F12" i="31" s="1"/>
  <c r="F10" i="31"/>
  <c r="D10" i="31"/>
  <c r="D11" i="31" s="1"/>
  <c r="D12" i="31" s="1"/>
  <c r="H5" i="31" s="1"/>
  <c r="H7" i="31" s="1"/>
  <c r="H6" i="31"/>
  <c r="V15" i="30"/>
  <c r="U15" i="30"/>
  <c r="T15" i="30"/>
  <c r="I15" i="30"/>
  <c r="H15" i="30"/>
  <c r="F10" i="30"/>
  <c r="F11" i="30" s="1"/>
  <c r="F12" i="30" s="1"/>
  <c r="H6" i="30" s="1"/>
  <c r="D10" i="30"/>
  <c r="D11" i="30" s="1"/>
  <c r="D12" i="30" s="1"/>
  <c r="H5" i="30" s="1"/>
  <c r="H7" i="30" s="1"/>
  <c r="V14" i="29"/>
  <c r="U14" i="29"/>
  <c r="T14" i="29"/>
  <c r="J14" i="29"/>
  <c r="I14" i="29"/>
  <c r="H14" i="29"/>
  <c r="F10" i="29"/>
  <c r="F11" i="29" s="1"/>
  <c r="F12" i="29" s="1"/>
  <c r="H6" i="29" s="1"/>
  <c r="D10" i="29"/>
  <c r="D11" i="29" s="1"/>
  <c r="D12" i="29" s="1"/>
  <c r="H5" i="29" s="1"/>
  <c r="V15" i="28"/>
  <c r="U15" i="28"/>
  <c r="T15" i="28"/>
  <c r="L15" i="28"/>
  <c r="I15" i="28"/>
  <c r="H15" i="28"/>
  <c r="F10" i="28"/>
  <c r="F11" i="28" s="1"/>
  <c r="F12" i="28" s="1"/>
  <c r="H6" i="28" s="1"/>
  <c r="D10" i="28"/>
  <c r="D11" i="28" s="1"/>
  <c r="D12" i="28" s="1"/>
  <c r="H5" i="28" s="1"/>
  <c r="V16" i="27"/>
  <c r="U16" i="27"/>
  <c r="T16" i="27"/>
  <c r="J16" i="27"/>
  <c r="I16" i="27"/>
  <c r="H16" i="27"/>
  <c r="F10" i="27"/>
  <c r="F11" i="27" s="1"/>
  <c r="F12" i="27" s="1"/>
  <c r="H6" i="27" s="1"/>
  <c r="D10" i="27"/>
  <c r="D11" i="27" s="1"/>
  <c r="D12" i="27" s="1"/>
  <c r="H5" i="27" s="1"/>
  <c r="F12" i="26"/>
  <c r="D12" i="26"/>
  <c r="F11" i="26"/>
  <c r="F10" i="26"/>
  <c r="D10" i="26"/>
  <c r="H7" i="26"/>
  <c r="J15" i="17"/>
  <c r="I15" i="17"/>
  <c r="V14" i="17"/>
  <c r="V15" i="17" s="1"/>
  <c r="U14" i="17"/>
  <c r="U15" i="17" s="1"/>
  <c r="N14" i="17"/>
  <c r="N15" i="17" s="1"/>
  <c r="L14" i="17"/>
  <c r="L15" i="17" s="1"/>
  <c r="I14" i="17"/>
  <c r="H14" i="17"/>
  <c r="H15" i="17" s="1"/>
  <c r="F12" i="17"/>
  <c r="D12" i="17"/>
  <c r="F10" i="17"/>
  <c r="F11" i="17" s="1"/>
  <c r="D10" i="17"/>
  <c r="H7" i="17"/>
  <c r="V16" i="16"/>
  <c r="U16" i="16"/>
  <c r="T16" i="16"/>
  <c r="S16" i="16"/>
  <c r="R16" i="16"/>
  <c r="P16" i="16"/>
  <c r="O16" i="16"/>
  <c r="N16" i="16"/>
  <c r="L16" i="16"/>
  <c r="K16" i="16"/>
  <c r="I16" i="16"/>
  <c r="H16" i="16"/>
  <c r="F10" i="16"/>
  <c r="F11" i="16" s="1"/>
  <c r="F12" i="16" s="1"/>
  <c r="D10" i="16"/>
  <c r="D11" i="16" s="1"/>
  <c r="D12" i="16" s="1"/>
  <c r="H5" i="16" s="1"/>
  <c r="H6" i="16"/>
  <c r="V16" i="15"/>
  <c r="U16" i="15"/>
  <c r="T16" i="15"/>
  <c r="P16" i="15"/>
  <c r="O16" i="15"/>
  <c r="L16" i="15"/>
  <c r="K16" i="15"/>
  <c r="J16" i="15"/>
  <c r="I16" i="15"/>
  <c r="H16" i="15"/>
  <c r="F10" i="15"/>
  <c r="F11" i="15" s="1"/>
  <c r="F12" i="15" s="1"/>
  <c r="H6" i="15" s="1"/>
  <c r="D10" i="15"/>
  <c r="D11" i="15" s="1"/>
  <c r="D12" i="15" s="1"/>
  <c r="H5" i="15" s="1"/>
  <c r="H7" i="15" s="1"/>
  <c r="V16" i="14"/>
  <c r="U16" i="14"/>
  <c r="T16" i="14"/>
  <c r="I16" i="14"/>
  <c r="H16" i="14"/>
  <c r="F10" i="14"/>
  <c r="F11" i="14" s="1"/>
  <c r="F12" i="14" s="1"/>
  <c r="H6" i="14" s="1"/>
  <c r="D10" i="14"/>
  <c r="D11" i="14" s="1"/>
  <c r="D12" i="14" s="1"/>
  <c r="H5" i="14" s="1"/>
  <c r="H7" i="14" s="1"/>
  <c r="H17" i="14" s="1"/>
  <c r="V16" i="13"/>
  <c r="U16" i="13"/>
  <c r="T16" i="13"/>
  <c r="S16" i="13"/>
  <c r="R16" i="13"/>
  <c r="Q16" i="13"/>
  <c r="P16" i="13"/>
  <c r="N16" i="13"/>
  <c r="M16" i="13"/>
  <c r="L16" i="13"/>
  <c r="K16" i="13"/>
  <c r="I16" i="13"/>
  <c r="F11" i="13"/>
  <c r="F12" i="13" s="1"/>
  <c r="H6" i="13" s="1"/>
  <c r="D11" i="13"/>
  <c r="D12" i="13" s="1"/>
  <c r="H5" i="13" s="1"/>
  <c r="F10" i="13"/>
  <c r="D10" i="13"/>
  <c r="U16" i="12"/>
  <c r="P16" i="12"/>
  <c r="V15" i="12"/>
  <c r="V16" i="12" s="1"/>
  <c r="U15" i="12"/>
  <c r="T15" i="12"/>
  <c r="T16" i="12" s="1"/>
  <c r="P15" i="12"/>
  <c r="L15" i="12"/>
  <c r="L16" i="12" s="1"/>
  <c r="I15" i="12"/>
  <c r="I16" i="12" s="1"/>
  <c r="H15" i="12"/>
  <c r="H16" i="12" s="1"/>
  <c r="F12" i="12"/>
  <c r="D12" i="12"/>
  <c r="F10" i="12"/>
  <c r="F11" i="12" s="1"/>
  <c r="D10" i="12"/>
  <c r="D11" i="12" s="1"/>
  <c r="H7" i="12"/>
  <c r="T16" i="11"/>
  <c r="L16" i="11"/>
  <c r="V15" i="11"/>
  <c r="V16" i="11" s="1"/>
  <c r="U15" i="11"/>
  <c r="U16" i="11" s="1"/>
  <c r="T15" i="11"/>
  <c r="L15" i="11"/>
  <c r="I15" i="11"/>
  <c r="I16" i="11" s="1"/>
  <c r="H15" i="11"/>
  <c r="H16" i="11" s="1"/>
  <c r="F12" i="11"/>
  <c r="D12" i="11"/>
  <c r="F11" i="11"/>
  <c r="D11" i="11"/>
  <c r="F10" i="11"/>
  <c r="D10" i="11"/>
  <c r="H6" i="11"/>
  <c r="H5" i="11"/>
  <c r="V14" i="10"/>
  <c r="U14" i="10"/>
  <c r="T14" i="10"/>
  <c r="I14" i="10"/>
  <c r="H14" i="10"/>
  <c r="F10" i="10"/>
  <c r="F11" i="10" s="1"/>
  <c r="F12" i="10" s="1"/>
  <c r="H6" i="10" s="1"/>
  <c r="D10" i="10"/>
  <c r="D11" i="10" s="1"/>
  <c r="D12" i="10" s="1"/>
  <c r="H5" i="10" s="1"/>
  <c r="H7" i="10" s="1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F10" i="9"/>
  <c r="F11" i="9" s="1"/>
  <c r="F12" i="9" s="1"/>
  <c r="H6" i="9" s="1"/>
  <c r="D10" i="9"/>
  <c r="D11" i="9" s="1"/>
  <c r="D12" i="9" s="1"/>
  <c r="H5" i="9" s="1"/>
  <c r="V16" i="8"/>
  <c r="U16" i="8"/>
  <c r="T16" i="8"/>
  <c r="P16" i="8"/>
  <c r="O16" i="8"/>
  <c r="I16" i="8"/>
  <c r="H16" i="8"/>
  <c r="F10" i="8"/>
  <c r="F11" i="8" s="1"/>
  <c r="F12" i="8" s="1"/>
  <c r="H6" i="8" s="1"/>
  <c r="D10" i="8"/>
  <c r="D11" i="8" s="1"/>
  <c r="D12" i="8" s="1"/>
  <c r="H5" i="8" s="1"/>
  <c r="V16" i="7"/>
  <c r="U16" i="7"/>
  <c r="T16" i="7"/>
  <c r="L16" i="7"/>
  <c r="K16" i="7"/>
  <c r="I16" i="7"/>
  <c r="H16" i="7"/>
  <c r="F10" i="7"/>
  <c r="F11" i="7" s="1"/>
  <c r="F12" i="7" s="1"/>
  <c r="H6" i="7" s="1"/>
  <c r="D10" i="7"/>
  <c r="D11" i="7" s="1"/>
  <c r="D12" i="7" s="1"/>
  <c r="H5" i="7" s="1"/>
  <c r="V16" i="6"/>
  <c r="U16" i="6"/>
  <c r="T16" i="6"/>
  <c r="K16" i="6"/>
  <c r="I16" i="6"/>
  <c r="H16" i="6"/>
  <c r="F10" i="6"/>
  <c r="F11" i="6" s="1"/>
  <c r="F12" i="6" s="1"/>
  <c r="D10" i="6"/>
  <c r="D11" i="6" s="1"/>
  <c r="D12" i="6" s="1"/>
  <c r="H6" i="6"/>
  <c r="H5" i="6"/>
  <c r="H7" i="6" s="1"/>
  <c r="V16" i="5"/>
  <c r="U16" i="5"/>
  <c r="T16" i="5"/>
  <c r="M16" i="5"/>
  <c r="K16" i="5"/>
  <c r="J16" i="5"/>
  <c r="I16" i="5"/>
  <c r="H16" i="5"/>
  <c r="F10" i="5"/>
  <c r="F11" i="5" s="1"/>
  <c r="F12" i="5" s="1"/>
  <c r="H6" i="5" s="1"/>
  <c r="D10" i="5"/>
  <c r="D11" i="5" s="1"/>
  <c r="D12" i="5" s="1"/>
  <c r="H5" i="5" s="1"/>
  <c r="H7" i="5" s="1"/>
  <c r="V17" i="4"/>
  <c r="U17" i="4"/>
  <c r="T17" i="4"/>
  <c r="I17" i="4"/>
  <c r="H17" i="4"/>
  <c r="F10" i="4"/>
  <c r="F11" i="4" s="1"/>
  <c r="F12" i="4" s="1"/>
  <c r="H7" i="4" s="1"/>
  <c r="D10" i="4"/>
  <c r="D11" i="4" s="1"/>
  <c r="D12" i="4" s="1"/>
  <c r="H6" i="4" s="1"/>
  <c r="H8" i="4" s="1"/>
  <c r="V16" i="3"/>
  <c r="U16" i="3"/>
  <c r="T16" i="3"/>
  <c r="K16" i="3"/>
  <c r="J16" i="3"/>
  <c r="I16" i="3"/>
  <c r="H16" i="3"/>
  <c r="F10" i="3"/>
  <c r="F11" i="3" s="1"/>
  <c r="F12" i="3" s="1"/>
  <c r="H6" i="3" s="1"/>
  <c r="D10" i="3"/>
  <c r="D11" i="3" s="1"/>
  <c r="D12" i="3" s="1"/>
  <c r="H5" i="3" s="1"/>
  <c r="H7" i="3" s="1"/>
  <c r="V17" i="3" s="1"/>
  <c r="V15" i="2"/>
  <c r="U15" i="2"/>
  <c r="T15" i="2"/>
  <c r="J15" i="2"/>
  <c r="I15" i="2"/>
  <c r="H15" i="2"/>
  <c r="F12" i="2"/>
  <c r="H6" i="2" s="1"/>
  <c r="F11" i="2"/>
  <c r="D11" i="2"/>
  <c r="D12" i="2" s="1"/>
  <c r="H5" i="2" s="1"/>
  <c r="H7" i="2" s="1"/>
  <c r="V15" i="1"/>
  <c r="U15" i="1"/>
  <c r="T15" i="1"/>
  <c r="J15" i="1"/>
  <c r="I15" i="1"/>
  <c r="H15" i="1"/>
  <c r="F11" i="1"/>
  <c r="F12" i="1" s="1"/>
  <c r="H6" i="1" s="1"/>
  <c r="D11" i="1"/>
  <c r="D12" i="1" s="1"/>
  <c r="H5" i="1" s="1"/>
  <c r="H7" i="1" s="1"/>
  <c r="H7" i="34" l="1"/>
  <c r="H7" i="64"/>
  <c r="H7" i="29"/>
  <c r="K15" i="29" s="1"/>
  <c r="H7" i="32"/>
  <c r="Q17" i="32" s="1"/>
  <c r="H7" i="45"/>
  <c r="I17" i="71"/>
  <c r="L17" i="71"/>
  <c r="H7" i="9"/>
  <c r="N17" i="9" s="1"/>
  <c r="H7" i="11"/>
  <c r="H7" i="13"/>
  <c r="Q17" i="13" s="1"/>
  <c r="H7" i="37"/>
  <c r="H7" i="39"/>
  <c r="I16" i="39" s="1"/>
  <c r="H7" i="40"/>
  <c r="H7" i="42"/>
  <c r="T16" i="42" s="1"/>
  <c r="H7" i="46"/>
  <c r="H7" i="50"/>
  <c r="H7" i="51"/>
  <c r="H7" i="53"/>
  <c r="T17" i="53" s="1"/>
  <c r="H7" i="35"/>
  <c r="K17" i="71"/>
  <c r="H7" i="7"/>
  <c r="L17" i="7" s="1"/>
  <c r="H7" i="16"/>
  <c r="H7" i="28"/>
  <c r="H7" i="67"/>
  <c r="H7" i="83"/>
  <c r="H7" i="91"/>
  <c r="H7" i="8"/>
  <c r="I15" i="29"/>
  <c r="H7" i="43"/>
  <c r="H7" i="88"/>
  <c r="I18" i="4"/>
  <c r="H18" i="4"/>
  <c r="T18" i="4"/>
  <c r="T16" i="1"/>
  <c r="V16" i="1"/>
  <c r="U16" i="1"/>
  <c r="L16" i="44"/>
  <c r="I16" i="44"/>
  <c r="V16" i="44"/>
  <c r="T16" i="44"/>
  <c r="U16" i="44"/>
  <c r="H16" i="44"/>
  <c r="Q16" i="28"/>
  <c r="O16" i="28"/>
  <c r="T16" i="28"/>
  <c r="S16" i="28"/>
  <c r="R16" i="28"/>
  <c r="P16" i="28"/>
  <c r="K16" i="28"/>
  <c r="J16" i="28"/>
  <c r="H16" i="28"/>
  <c r="I16" i="28"/>
  <c r="H8" i="28"/>
  <c r="U16" i="28"/>
  <c r="M16" i="28"/>
  <c r="V16" i="28"/>
  <c r="N16" i="28"/>
  <c r="L16" i="28"/>
  <c r="L17" i="9"/>
  <c r="P17" i="9"/>
  <c r="K17" i="9"/>
  <c r="O17" i="9"/>
  <c r="M17" i="9"/>
  <c r="Q17" i="9"/>
  <c r="H17" i="9"/>
  <c r="I17" i="9"/>
  <c r="S17" i="9"/>
  <c r="R17" i="9"/>
  <c r="V17" i="9"/>
  <c r="U17" i="9"/>
  <c r="M17" i="13"/>
  <c r="L17" i="13"/>
  <c r="S17" i="13"/>
  <c r="R17" i="13"/>
  <c r="V17" i="13"/>
  <c r="T17" i="13"/>
  <c r="P17" i="53"/>
  <c r="J17" i="53"/>
  <c r="V17" i="53"/>
  <c r="U17" i="53"/>
  <c r="S17" i="53"/>
  <c r="N17" i="53"/>
  <c r="H8" i="8"/>
  <c r="P17" i="8"/>
  <c r="O17" i="8"/>
  <c r="U17" i="8"/>
  <c r="V17" i="8"/>
  <c r="T17" i="8"/>
  <c r="J17" i="8"/>
  <c r="I17" i="8"/>
  <c r="H17" i="8"/>
  <c r="L17" i="15"/>
  <c r="J17" i="15"/>
  <c r="U17" i="15"/>
  <c r="P17" i="15"/>
  <c r="O17" i="15"/>
  <c r="T17" i="15"/>
  <c r="V17" i="15"/>
  <c r="K17" i="15"/>
  <c r="H17" i="15"/>
  <c r="I17" i="15"/>
  <c r="V17" i="6"/>
  <c r="J17" i="6"/>
  <c r="K17" i="6"/>
  <c r="U17" i="6"/>
  <c r="T17" i="6"/>
  <c r="H8" i="6"/>
  <c r="H17" i="6"/>
  <c r="I17" i="6"/>
  <c r="T17" i="7"/>
  <c r="V17" i="7"/>
  <c r="J17" i="7"/>
  <c r="I17" i="7"/>
  <c r="T15" i="10"/>
  <c r="H15" i="10"/>
  <c r="H8" i="10"/>
  <c r="J15" i="10"/>
  <c r="L15" i="10"/>
  <c r="V15" i="10"/>
  <c r="U15" i="10"/>
  <c r="I15" i="10"/>
  <c r="P16" i="30"/>
  <c r="O16" i="30"/>
  <c r="T16" i="30"/>
  <c r="R16" i="30"/>
  <c r="N16" i="30"/>
  <c r="M16" i="30"/>
  <c r="L16" i="30"/>
  <c r="K16" i="30"/>
  <c r="J16" i="30"/>
  <c r="I16" i="30"/>
  <c r="H16" i="30"/>
  <c r="H8" i="30"/>
  <c r="V16" i="30"/>
  <c r="S16" i="30"/>
  <c r="U16" i="30"/>
  <c r="Q16" i="30"/>
  <c r="N17" i="35"/>
  <c r="M17" i="35"/>
  <c r="J17" i="35"/>
  <c r="V17" i="35"/>
  <c r="H17" i="35"/>
  <c r="H8" i="35"/>
  <c r="K17" i="35"/>
  <c r="I17" i="35"/>
  <c r="U17" i="35"/>
  <c r="T17" i="35"/>
  <c r="S17" i="35"/>
  <c r="R17" i="35"/>
  <c r="Q17" i="35"/>
  <c r="O17" i="35"/>
  <c r="P17" i="35"/>
  <c r="L17" i="35"/>
  <c r="I14" i="55"/>
  <c r="Q14" i="55"/>
  <c r="P14" i="55"/>
  <c r="L14" i="55"/>
  <c r="J14" i="55"/>
  <c r="V14" i="55"/>
  <c r="U14" i="55"/>
  <c r="S14" i="55"/>
  <c r="T14" i="55"/>
  <c r="H14" i="55"/>
  <c r="T17" i="16"/>
  <c r="R17" i="16"/>
  <c r="K17" i="16"/>
  <c r="I17" i="16"/>
  <c r="H17" i="16"/>
  <c r="S17" i="16"/>
  <c r="P17" i="16"/>
  <c r="O17" i="16"/>
  <c r="N17" i="16"/>
  <c r="L17" i="16"/>
  <c r="U17" i="16"/>
  <c r="V17" i="16"/>
  <c r="T16" i="31"/>
  <c r="H16" i="31"/>
  <c r="S16" i="31"/>
  <c r="M16" i="31"/>
  <c r="K16" i="31"/>
  <c r="N16" i="31"/>
  <c r="L16" i="31"/>
  <c r="I16" i="31"/>
  <c r="J16" i="31"/>
  <c r="R16" i="31"/>
  <c r="Q16" i="31"/>
  <c r="O16" i="31"/>
  <c r="H8" i="31"/>
  <c r="P16" i="31"/>
  <c r="U16" i="31"/>
  <c r="V16" i="31"/>
  <c r="H8" i="5"/>
  <c r="M17" i="5"/>
  <c r="L17" i="5"/>
  <c r="K17" i="5"/>
  <c r="J17" i="5"/>
  <c r="H8" i="58"/>
  <c r="I17" i="58"/>
  <c r="H17" i="58" s="1"/>
  <c r="T17" i="58"/>
  <c r="V17" i="58"/>
  <c r="U17" i="58"/>
  <c r="O17" i="58"/>
  <c r="T16" i="2"/>
  <c r="H7" i="63"/>
  <c r="H8" i="3"/>
  <c r="H8" i="59"/>
  <c r="V17" i="59"/>
  <c r="U17" i="59"/>
  <c r="L17" i="59"/>
  <c r="I17" i="59"/>
  <c r="H17" i="59"/>
  <c r="V17" i="60"/>
  <c r="U17" i="60"/>
  <c r="T17" i="60"/>
  <c r="O17" i="60"/>
  <c r="H17" i="60"/>
  <c r="L17" i="60"/>
  <c r="I17" i="60"/>
  <c r="N16" i="39"/>
  <c r="M16" i="39"/>
  <c r="V16" i="39"/>
  <c r="U16" i="39"/>
  <c r="S16" i="39"/>
  <c r="T16" i="39"/>
  <c r="P16" i="39"/>
  <c r="K16" i="39"/>
  <c r="H8" i="60"/>
  <c r="H7" i="68"/>
  <c r="O17" i="32"/>
  <c r="F12" i="48"/>
  <c r="H6" i="48" s="1"/>
  <c r="D12" i="48"/>
  <c r="H5" i="48" s="1"/>
  <c r="H8" i="1"/>
  <c r="H16" i="1"/>
  <c r="H7" i="65"/>
  <c r="H9" i="4"/>
  <c r="U18" i="4"/>
  <c r="S18" i="45"/>
  <c r="I18" i="45"/>
  <c r="H18" i="45"/>
  <c r="T18" i="45"/>
  <c r="L18" i="45"/>
  <c r="V18" i="45"/>
  <c r="U18" i="45"/>
  <c r="V18" i="4"/>
  <c r="H7" i="36"/>
  <c r="T17" i="51"/>
  <c r="P17" i="51"/>
  <c r="L17" i="51"/>
  <c r="U17" i="51"/>
  <c r="Q17" i="51"/>
  <c r="I17" i="51"/>
  <c r="H17" i="51"/>
  <c r="V17" i="51"/>
  <c r="H7" i="66"/>
  <c r="T17" i="5"/>
  <c r="H8" i="2"/>
  <c r="J16" i="2"/>
  <c r="L16" i="42"/>
  <c r="I16" i="42"/>
  <c r="V16" i="42"/>
  <c r="H16" i="42"/>
  <c r="U16" i="42"/>
  <c r="V15" i="62"/>
  <c r="U15" i="62"/>
  <c r="T15" i="62"/>
  <c r="L15" i="62"/>
  <c r="J15" i="62"/>
  <c r="H8" i="62"/>
  <c r="I15" i="62"/>
  <c r="H15" i="62"/>
  <c r="V17" i="14"/>
  <c r="T17" i="14"/>
  <c r="U17" i="14"/>
  <c r="I17" i="14"/>
  <c r="U16" i="50"/>
  <c r="Q16" i="50"/>
  <c r="P16" i="50"/>
  <c r="V16" i="50"/>
  <c r="T16" i="50"/>
  <c r="H7" i="33"/>
  <c r="V16" i="40"/>
  <c r="U16" i="40"/>
  <c r="V16" i="46"/>
  <c r="T16" i="46"/>
  <c r="L16" i="46"/>
  <c r="U16" i="46"/>
  <c r="I16" i="46"/>
  <c r="H16" i="46"/>
  <c r="U17" i="5"/>
  <c r="H8" i="57"/>
  <c r="V17" i="57"/>
  <c r="H17" i="57"/>
  <c r="L17" i="57"/>
  <c r="I17" i="57"/>
  <c r="T17" i="3"/>
  <c r="H17" i="3"/>
  <c r="K17" i="3"/>
  <c r="J17" i="3"/>
  <c r="I17" i="3"/>
  <c r="V17" i="5"/>
  <c r="H7" i="27"/>
  <c r="V16" i="43"/>
  <c r="U16" i="43"/>
  <c r="T16" i="43"/>
  <c r="L16" i="43"/>
  <c r="I16" i="43"/>
  <c r="H16" i="2"/>
  <c r="S15" i="54"/>
  <c r="N15" i="54"/>
  <c r="I15" i="54"/>
  <c r="O15" i="54"/>
  <c r="H15" i="54"/>
  <c r="V15" i="54"/>
  <c r="U15" i="54"/>
  <c r="T15" i="54"/>
  <c r="I16" i="2"/>
  <c r="L17" i="32"/>
  <c r="K17" i="32"/>
  <c r="I17" i="32"/>
  <c r="U17" i="32"/>
  <c r="N17" i="32"/>
  <c r="M17" i="32"/>
  <c r="J17" i="32"/>
  <c r="H17" i="32"/>
  <c r="H8" i="32"/>
  <c r="S17" i="32"/>
  <c r="V17" i="32"/>
  <c r="T17" i="32"/>
  <c r="R17" i="32"/>
  <c r="H16" i="43"/>
  <c r="U17" i="3"/>
  <c r="P17" i="32"/>
  <c r="H7" i="49"/>
  <c r="J16" i="39"/>
  <c r="U16" i="47"/>
  <c r="O16" i="47"/>
  <c r="N16" i="47"/>
  <c r="L16" i="47"/>
  <c r="I16" i="47"/>
  <c r="H16" i="47"/>
  <c r="T16" i="47"/>
  <c r="V16" i="47"/>
  <c r="I16" i="1"/>
  <c r="H17" i="5"/>
  <c r="V15" i="29"/>
  <c r="U15" i="29"/>
  <c r="J15" i="29"/>
  <c r="T15" i="29"/>
  <c r="H15" i="29"/>
  <c r="P15" i="29"/>
  <c r="O15" i="29"/>
  <c r="N15" i="29"/>
  <c r="M15" i="29"/>
  <c r="S15" i="29"/>
  <c r="L15" i="29"/>
  <c r="R15" i="29"/>
  <c r="Q15" i="29"/>
  <c r="H8" i="29"/>
  <c r="J16" i="1"/>
  <c r="I17" i="5"/>
  <c r="T17" i="57"/>
  <c r="L17" i="58"/>
  <c r="V16" i="2"/>
  <c r="P17" i="34"/>
  <c r="H8" i="56"/>
  <c r="U17" i="56"/>
  <c r="T17" i="56"/>
  <c r="L17" i="56"/>
  <c r="I17" i="56"/>
  <c r="V17" i="56"/>
  <c r="V17" i="67"/>
  <c r="U17" i="67"/>
  <c r="T17" i="67"/>
  <c r="M17" i="67"/>
  <c r="L17" i="67"/>
  <c r="J17" i="67"/>
  <c r="I17" i="67"/>
  <c r="H17" i="67"/>
  <c r="R17" i="69"/>
  <c r="Q17" i="69"/>
  <c r="P17" i="69"/>
  <c r="K17" i="69"/>
  <c r="H17" i="69"/>
  <c r="V17" i="69"/>
  <c r="T17" i="69"/>
  <c r="U17" i="69"/>
  <c r="V17" i="71"/>
  <c r="U17" i="71"/>
  <c r="T17" i="71"/>
  <c r="S17" i="71"/>
  <c r="R17" i="71"/>
  <c r="P17" i="71"/>
  <c r="O17" i="71"/>
  <c r="N17" i="71"/>
  <c r="I17" i="69"/>
  <c r="H7" i="61"/>
  <c r="J17" i="69"/>
  <c r="U16" i="2"/>
  <c r="H7" i="52"/>
  <c r="J16" i="64"/>
  <c r="I16" i="64"/>
  <c r="H16" i="64"/>
  <c r="H8" i="64"/>
  <c r="L16" i="64"/>
  <c r="U17" i="34"/>
  <c r="I17" i="34"/>
  <c r="T17" i="34"/>
  <c r="H17" i="34"/>
  <c r="N17" i="34"/>
  <c r="L17" i="34"/>
  <c r="J17" i="34"/>
  <c r="H8" i="34"/>
  <c r="H7" i="38"/>
  <c r="R17" i="34"/>
  <c r="S17" i="34"/>
  <c r="H7" i="41"/>
  <c r="S17" i="69"/>
  <c r="H17" i="71"/>
  <c r="H7" i="70"/>
  <c r="V16" i="64" l="1"/>
  <c r="U16" i="64"/>
  <c r="T16" i="64"/>
  <c r="I16" i="40"/>
  <c r="T16" i="40"/>
  <c r="H16" i="40"/>
  <c r="J16" i="40"/>
  <c r="Q17" i="34"/>
  <c r="K17" i="34"/>
  <c r="O17" i="34"/>
  <c r="V17" i="34"/>
  <c r="M17" i="34"/>
  <c r="H17" i="7"/>
  <c r="U17" i="7"/>
  <c r="L17" i="53"/>
  <c r="H17" i="53"/>
  <c r="R17" i="53"/>
  <c r="U17" i="13"/>
  <c r="I17" i="13"/>
  <c r="N17" i="13"/>
  <c r="L16" i="50"/>
  <c r="H16" i="50"/>
  <c r="H7" i="48"/>
  <c r="K17" i="7"/>
  <c r="H8" i="7"/>
  <c r="K17" i="53"/>
  <c r="M17" i="53"/>
  <c r="I17" i="53"/>
  <c r="P17" i="13"/>
  <c r="K17" i="13"/>
  <c r="T17" i="9"/>
  <c r="J17" i="9"/>
  <c r="H8" i="9"/>
  <c r="T16" i="49"/>
  <c r="O16" i="49"/>
  <c r="L16" i="49"/>
  <c r="H16" i="49"/>
  <c r="V16" i="49"/>
  <c r="U16" i="49"/>
  <c r="I16" i="49"/>
  <c r="Q16" i="49"/>
  <c r="H16" i="38"/>
  <c r="V16" i="38"/>
  <c r="U16" i="38"/>
  <c r="T16" i="38"/>
  <c r="I16" i="38"/>
  <c r="L16" i="38"/>
  <c r="R17" i="36"/>
  <c r="H8" i="36"/>
  <c r="Q17" i="36"/>
  <c r="T17" i="36"/>
  <c r="P17" i="36"/>
  <c r="I17" i="36"/>
  <c r="H17" i="36"/>
  <c r="V17" i="36"/>
  <c r="M17" i="36"/>
  <c r="L17" i="36"/>
  <c r="J17" i="36"/>
  <c r="K17" i="36"/>
  <c r="U17" i="36"/>
  <c r="S17" i="36"/>
  <c r="O17" i="36"/>
  <c r="N17" i="36"/>
  <c r="N16" i="41"/>
  <c r="M16" i="41"/>
  <c r="R16" i="41"/>
  <c r="P16" i="41"/>
  <c r="L16" i="41"/>
  <c r="V16" i="41"/>
  <c r="U16" i="41"/>
  <c r="T16" i="41"/>
  <c r="I16" i="41"/>
  <c r="J16" i="41"/>
  <c r="H16" i="41"/>
  <c r="K16" i="41"/>
  <c r="S16" i="41"/>
  <c r="J16" i="65"/>
  <c r="I16" i="65"/>
  <c r="H16" i="65"/>
  <c r="U16" i="65"/>
  <c r="T16" i="65"/>
  <c r="L16" i="65"/>
  <c r="V16" i="65"/>
  <c r="H8" i="65"/>
  <c r="Q17" i="52"/>
  <c r="L17" i="52"/>
  <c r="I17" i="52"/>
  <c r="T17" i="52"/>
  <c r="P17" i="52"/>
  <c r="H17" i="52"/>
  <c r="V17" i="52"/>
  <c r="U17" i="52"/>
  <c r="P17" i="33"/>
  <c r="O17" i="33"/>
  <c r="S17" i="33"/>
  <c r="Q17" i="33"/>
  <c r="J17" i="33"/>
  <c r="I17" i="33"/>
  <c r="H17" i="33"/>
  <c r="L17" i="33"/>
  <c r="K17" i="33"/>
  <c r="H8" i="33"/>
  <c r="U17" i="33"/>
  <c r="T17" i="33"/>
  <c r="R17" i="33"/>
  <c r="N17" i="33"/>
  <c r="M17" i="33"/>
  <c r="V17" i="33"/>
  <c r="R15" i="63"/>
  <c r="Q15" i="63"/>
  <c r="P15" i="63"/>
  <c r="I15" i="63"/>
  <c r="U15" i="63"/>
  <c r="V15" i="63"/>
  <c r="H8" i="63"/>
  <c r="T15" i="63"/>
  <c r="S15" i="63"/>
  <c r="H15" i="63"/>
  <c r="U16" i="48"/>
  <c r="O16" i="48"/>
  <c r="L16" i="48"/>
  <c r="V16" i="48"/>
  <c r="T16" i="48"/>
  <c r="I16" i="48"/>
  <c r="H16" i="48"/>
  <c r="V15" i="61"/>
  <c r="U15" i="61"/>
  <c r="T15" i="61"/>
  <c r="L15" i="61"/>
  <c r="J15" i="61"/>
  <c r="I15" i="61"/>
  <c r="H15" i="61"/>
  <c r="H8" i="61"/>
  <c r="V17" i="66"/>
  <c r="U17" i="66"/>
  <c r="T17" i="66"/>
  <c r="N17" i="66"/>
  <c r="M17" i="66"/>
  <c r="K17" i="66"/>
  <c r="I17" i="66"/>
  <c r="S17" i="66"/>
  <c r="R17" i="66"/>
  <c r="P17" i="66"/>
  <c r="H17" i="66"/>
  <c r="S17" i="70"/>
  <c r="R17" i="70"/>
  <c r="P17" i="70"/>
  <c r="N17" i="70"/>
  <c r="V17" i="70"/>
  <c r="U17" i="70"/>
  <c r="T17" i="70"/>
  <c r="M17" i="70"/>
  <c r="J17" i="70"/>
  <c r="L17" i="70"/>
  <c r="K17" i="70"/>
  <c r="I17" i="70"/>
  <c r="H17" i="70"/>
  <c r="L17" i="27"/>
  <c r="V17" i="27"/>
  <c r="J17" i="27"/>
  <c r="I17" i="27"/>
  <c r="H8" i="27"/>
  <c r="T17" i="27"/>
  <c r="H17" i="27"/>
  <c r="U17" i="27"/>
  <c r="K17" i="27"/>
  <c r="S17" i="27"/>
  <c r="Q17" i="27"/>
  <c r="O17" i="27"/>
  <c r="R17" i="27"/>
  <c r="N17" i="27"/>
  <c r="P17" i="27"/>
  <c r="M17" i="27"/>
  <c r="V17" i="68"/>
  <c r="I17" i="68"/>
  <c r="H17" i="68"/>
  <c r="U17" i="68"/>
  <c r="T17" i="68"/>
  <c r="L17" i="68"/>
</calcChain>
</file>

<file path=xl/sharedStrings.xml><?xml version="1.0" encoding="utf-8"?>
<sst xmlns="http://schemas.openxmlformats.org/spreadsheetml/2006/main" count="5528" uniqueCount="284">
  <si>
    <t>Centurion University</t>
  </si>
  <si>
    <t>EXAMINATION</t>
  </si>
  <si>
    <t>% of student that should have attained level 3</t>
  </si>
  <si>
    <t>Question Paper: Project I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</si>
  <si>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</si>
  <si>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</si>
  <si>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</si>
  <si>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</si>
  <si>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</si>
  <si>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rPr>
        <sz val="11"/>
        <color rgb="FF000000"/>
        <rFont val="Calibri"/>
        <family val="2"/>
        <charset val="1"/>
      </rPr>
      <t xml:space="preserve">Example of curriculum mapping to outcomes 3.:PO1-PO12
</t>
    </r>
    <r>
      <rPr>
        <b/>
        <sz val="11"/>
        <color rgb="FF000000"/>
        <rFont val="Calibri"/>
        <family val="2"/>
        <charset val="1"/>
      </rPr>
      <t>High</t>
    </r>
    <r>
      <rPr>
        <sz val="11"/>
        <color rgb="FF000000"/>
        <rFont val="Calibri"/>
        <family val="2"/>
        <charset val="1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  <charset val="1"/>
      </rPr>
      <t>Medium</t>
    </r>
    <r>
      <rPr>
        <sz val="11"/>
        <color rgb="FF000000"/>
        <rFont val="Calibri"/>
        <family val="2"/>
        <charset val="1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  <charset val="1"/>
      </rPr>
      <t xml:space="preserve">Low </t>
    </r>
    <r>
      <rPr>
        <sz val="11"/>
        <color rgb="FF000000"/>
        <rFont val="Calibri"/>
        <family val="2"/>
        <charset val="1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  <charset val="1"/>
      </rPr>
      <t>(0)</t>
    </r>
    <r>
      <rPr>
        <sz val="11"/>
        <color rgb="FF000000"/>
        <rFont val="Calibri"/>
        <family val="2"/>
        <charset val="1"/>
      </rPr>
      <t xml:space="preserve"> does not relate 
</t>
    </r>
  </si>
  <si>
    <t>Course Name : Project I Department : CSE</t>
  </si>
  <si>
    <t>CO-PO is attained</t>
  </si>
  <si>
    <t>&gt;=55%</t>
  </si>
  <si>
    <t>Course Code : CCCS0302 Max Marks :100</t>
  </si>
  <si>
    <t>CA</t>
  </si>
  <si>
    <t>&gt;=45%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</si>
  <si>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</si>
  <si>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</si>
  <si>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</si>
  <si>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</si>
  <si>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</si>
  <si>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</si>
  <si>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</si>
  <si>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</si>
  <si>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</si>
  <si>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</si>
  <si>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</si>
  <si>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</si>
  <si>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Course Outcome</t>
  </si>
  <si>
    <t>CO 1, 2, 3, 4, 5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</si>
  <si>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</si>
  <si>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</si>
  <si>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</si>
  <si>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</si>
  <si>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</si>
  <si>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</si>
  <si>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</si>
  <si>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</si>
  <si>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</si>
  <si>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</si>
  <si>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</si>
  <si>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</si>
  <si>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</si>
  <si>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</si>
  <si>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</si>
  <si>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Max Marks</t>
  </si>
  <si>
    <t>CO1</t>
  </si>
  <si>
    <t>CO2</t>
  </si>
  <si>
    <t>CO3</t>
  </si>
  <si>
    <t>CO4</t>
  </si>
  <si>
    <t>CO5</t>
  </si>
  <si>
    <t>Avg of CO-PO affinity levels</t>
  </si>
  <si>
    <t>PO Attainment</t>
  </si>
  <si>
    <t>Question Paper: Project II</t>
  </si>
  <si>
    <t>Course Name : Project II Department : CSE</t>
  </si>
  <si>
    <t>Course Code : CCCS0303 Max Marks :100</t>
  </si>
  <si>
    <t>Centurion University of Technology &amp; Management</t>
  </si>
  <si>
    <t>Question Paper: Ethical Hacking Fundamentals</t>
  </si>
  <si>
    <t>Course Name : Ethical Hacking Fundamentals Department : CSE</t>
  </si>
  <si>
    <t>Course Code : CCCS0406                                            Max Marks :100</t>
  </si>
  <si>
    <t xml:space="preserve"> </t>
  </si>
  <si>
    <t>Question Paper: Desktop Operating System</t>
  </si>
  <si>
    <t>Course Name : Desktop Operating System Department : CSE</t>
  </si>
  <si>
    <t>Course Code : CCCS0407                                         Max Marks :100</t>
  </si>
  <si>
    <t>Question Paper: Information Security-II</t>
  </si>
  <si>
    <t>Course Name : Information Security-II Department : CSE</t>
  </si>
  <si>
    <t>Course Code : DECT0146                                           Max Marks :100</t>
  </si>
  <si>
    <t>Question Paper: Modern Trends In Computing(Workshop/Seminar)</t>
  </si>
  <si>
    <t>Course Name : Modern Trends In Computing Department : CSE</t>
  </si>
  <si>
    <t>Course Code : CCCS1401                                          Max Marks :100</t>
  </si>
  <si>
    <t>Question Paper: Mini Project</t>
  </si>
  <si>
    <t>Course Name : Mini Project Department : CSE</t>
  </si>
  <si>
    <t>Course Code : CCCS0701                                            Max Marks :100</t>
  </si>
  <si>
    <t>Question Paper: Advanced Web Technologies</t>
  </si>
  <si>
    <t>Course Name : Advanced Web Technologies Department : CSE</t>
  </si>
  <si>
    <t>Course Code : CSCC0201                                            Max Marks :100</t>
  </si>
  <si>
    <t>Question Paper: Recovery and Business Continuity Management</t>
  </si>
  <si>
    <t>Course Name : Disaster  Recovery and Business Continuity Management          Department : CSE</t>
  </si>
  <si>
    <t>Course Code : CCCS0112                                            Max Marks :100</t>
  </si>
  <si>
    <t>Question Paper: LINUX &amp; LAMP ADMINISTRATION</t>
  </si>
  <si>
    <t>Course Name : LINUX &amp; LAMP ADMINISTRATION Department : CSE</t>
  </si>
  <si>
    <t>Course Code : DEST0402                                            Max Marks :100</t>
  </si>
  <si>
    <t>CO 1, 2, 3</t>
  </si>
  <si>
    <t>B. Tech.</t>
  </si>
  <si>
    <t>Course Name : ADVANCED WEB PROGRAMMING          Department :CSE</t>
  </si>
  <si>
    <t>Course Code : BTAB1105                                            Max Marks :100</t>
  </si>
  <si>
    <t>L2,L3,L4,L6</t>
  </si>
  <si>
    <t>Achieved</t>
  </si>
  <si>
    <t>CO 1, 2, 3,5</t>
  </si>
  <si>
    <t>Course Name : COMPUTER ORGANIZATION          Department :CSE</t>
  </si>
  <si>
    <t>Course Name : COMPUTER NETWORKING       Department :CSE</t>
  </si>
  <si>
    <t>L1,L2,L4</t>
  </si>
  <si>
    <t>L2,L4,L5,L6</t>
  </si>
  <si>
    <t>Course Name : OSI LAYER &amp; PROTOCOLS     Department :CSE</t>
  </si>
  <si>
    <t>L1,L2,L3,L4</t>
  </si>
  <si>
    <t>L3,L4,L5,L6</t>
  </si>
  <si>
    <t>Course Name : HACKTIVISM CYBER WARFARE &amp; CYBER TERRORIM     Department :CSE</t>
  </si>
  <si>
    <t>L1,L4,L6</t>
  </si>
  <si>
    <t>Course Name : DATA STRUCTURES  Using C     Department :CSE</t>
  </si>
  <si>
    <t>L1,L2,L4,L6</t>
  </si>
  <si>
    <t>L4,L5,L6</t>
  </si>
  <si>
    <t>Question Paper:  ADVANCED GIS APPLICATION</t>
  </si>
  <si>
    <r>
      <rPr>
        <sz val="11"/>
        <color rgb="FF000000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rgb="FF000000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rgb="FF000000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rgb="FF000000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rgb="FF000000"/>
        <rFont val="Calibri"/>
        <family val="2"/>
      </rPr>
      <t xml:space="preserve"> does not relate 
</t>
    </r>
  </si>
  <si>
    <t>Course Name :  ADVANCED GIS APPLICATION         Department : CSE</t>
  </si>
  <si>
    <t>1UG14CSE43</t>
  </si>
  <si>
    <t>1UG15CSE01</t>
  </si>
  <si>
    <t>Question Paper: ANDROID APP DEVELOPMENT</t>
  </si>
  <si>
    <t>Course Name : ANDROID APP DEVELOPMENT          Department : CSE</t>
  </si>
  <si>
    <t>Question Paper:  DESIGN OF STRUCTURES</t>
  </si>
  <si>
    <t>Course Name :  DESIGN OF STRUCTURES         Department : CSE</t>
  </si>
  <si>
    <t>Question Paper: DESIGN THINKING</t>
  </si>
  <si>
    <t>Course Name : DESIGN THINKING           Department : CSE</t>
  </si>
  <si>
    <t>Not Achieved</t>
  </si>
  <si>
    <t>Question Paper: GENDER, HUMAN RIGHTS AND ETHICS</t>
  </si>
  <si>
    <t>Course Name : GENDER, HUMAN RIGHTS AND ETHICS           Department : CSE</t>
  </si>
  <si>
    <t>Question Paper:  GEOMETRIC MODELLING</t>
  </si>
  <si>
    <t>Course Name :  GEOMETRIC MODELLING         Department : CSE</t>
  </si>
  <si>
    <t>C04</t>
  </si>
  <si>
    <t>C05</t>
  </si>
  <si>
    <t>Question Paper: MACHINE LEARNING USING PYTHON</t>
  </si>
  <si>
    <t>Course Name : MACHINE LEARNING USING PYTHON           Department : CSE</t>
  </si>
  <si>
    <t>CO 2</t>
  </si>
  <si>
    <t>Question Paper:  MANUFACTURING PROCESS-PROCESS PLANNING AND HEAT TREATMENT</t>
  </si>
  <si>
    <t>Course Name :  MANUFACTURING PROCESS-PROCESS PLANNING AND HEAT TREATMENT         Department : CSE</t>
  </si>
  <si>
    <t>CO 1, 2, 3,4,5</t>
  </si>
  <si>
    <t>CO 1, 2, 3,4, 5</t>
  </si>
  <si>
    <t>Question Paper:  REVERSE ENGINEERING AND RAPID PROTOTYPE</t>
  </si>
  <si>
    <t>Course Name :  REVERSE ENGINEERING AND RAPID PROTOTYPE         Department : CSE</t>
  </si>
  <si>
    <t>CO 1, 2, 3, 5</t>
  </si>
  <si>
    <t>Question Paper:  THEORIES OF FAILURE ANALYSIS USING FEA</t>
  </si>
  <si>
    <t>Course Name :  THEORIES OF FAILURE ANALYSIS USING FEA         Department : CSE</t>
  </si>
  <si>
    <t>Question Paper: AWS DEVELOPER (DVA-CO1)</t>
  </si>
  <si>
    <t>Course Name : AWS DEVELOPER (DVA-CO1)
  Department : CSE</t>
  </si>
  <si>
    <t>CO8</t>
  </si>
  <si>
    <t>Question Paper: ADVANCED WEB PROGRAMMING</t>
  </si>
  <si>
    <t>Course Name : ADVANCED WEB PROGRAMMING       Department :CSE</t>
  </si>
  <si>
    <t>Question Paper: CONSTRUCTION MATERIALS</t>
  </si>
  <si>
    <t>Course Name : CONSTRUCTION MATERIALS Department : CSE</t>
  </si>
  <si>
    <t>CO 1, 3,5</t>
  </si>
  <si>
    <t>Question Paper: COMPUTER AIDED ENGINEERING</t>
  </si>
  <si>
    <t>Course Name : COMPUTER AIDED ENGINEERING Department : CSE</t>
  </si>
  <si>
    <t>Question Paper: MINE ECONOMICS</t>
  </si>
  <si>
    <t>Course Name : MINE ECONOMICS          Department :CSE</t>
  </si>
  <si>
    <t>Question Paper: MINERAL DRESSING</t>
  </si>
  <si>
    <t>Course Name : MINERAL DRESSING         Department :CSE</t>
  </si>
  <si>
    <t>Question Paper: MINE MANAGEMENT</t>
  </si>
  <si>
    <t>Course Name : MINE MANAGEMENT
  Department : CSE</t>
  </si>
  <si>
    <t>Question Paper: MINE PLANNING AND DESIGN</t>
  </si>
  <si>
    <t>Course Name : MINE PLANNING AND DESIGN
  Department : CSE</t>
  </si>
  <si>
    <t>Question Paper: MINE PLANNING AND DESIGN PRACTICAL</t>
  </si>
  <si>
    <t>Course Name : MINE PLANNING AND DESIGN PRACTICAL
  Department : CSE</t>
  </si>
  <si>
    <t>Question Paper: SOFTWARE APPLICATION IN MINES</t>
  </si>
  <si>
    <t>Course Name : SOFTWARE APPLICATION IN MINES
  Department : CSE</t>
  </si>
  <si>
    <t>Course Name : INTRODUCTION TO CYBERSECURITY          Department :CSE</t>
  </si>
  <si>
    <t>Course Name : INTRODUCTION TO IOT         Department :CSE</t>
  </si>
  <si>
    <t>Course Name : CLIMATE CHANGE, SUSTAINABILITY AND ORGANISATION         Department :CSE</t>
  </si>
  <si>
    <t>Course Name : MINE PLANNING AND DESIGN PRATICAL          Department :CSE</t>
  </si>
  <si>
    <t>Course Name : MINOR PROJECT-II          Department :CSE</t>
  </si>
  <si>
    <t>f</t>
  </si>
  <si>
    <t>Course Name : INDUSTRIAL INTERNSHIP          Department :CSE</t>
  </si>
  <si>
    <t>Course Name : ADVANCED LINUX ADMINISTRATION          Department :CSE</t>
  </si>
  <si>
    <t>Course Name : SOFTWARE ENGINEERING          Department :CSE</t>
  </si>
  <si>
    <t>CO6</t>
  </si>
  <si>
    <t>Course Name : INTRODUCTION TO CLOUD TECHNOLOGY         Department :CSE</t>
  </si>
  <si>
    <t>Course Name : Wireless Network        Department :CSE</t>
  </si>
  <si>
    <t>L2,L3</t>
  </si>
  <si>
    <t>L2,L3,L4</t>
  </si>
  <si>
    <t>Course Name : Information security         Department :CSE</t>
  </si>
  <si>
    <t>Course Name : Introduction to theory of Computation         Department :CSE</t>
  </si>
  <si>
    <t>Course Name :Design and Analysis of Algorithm        Department :CSE</t>
  </si>
  <si>
    <t>CO 1, 2, 3,4</t>
  </si>
  <si>
    <t>Course Name :Advanced Database Management        Department :CSE</t>
  </si>
  <si>
    <t>Course Name :Operating System Programming      Department :CSE</t>
  </si>
  <si>
    <t>L3,L4</t>
  </si>
  <si>
    <t>Course Name : DATA STRUCTURE &amp; ALGORITHMS USING JAVA         Department :CSE</t>
  </si>
  <si>
    <t>L1,L2,L4,L5</t>
  </si>
  <si>
    <t>Course Name : DATA ANALYSIS AND VISUALISATION USING PYTHON    Department :CSE</t>
  </si>
  <si>
    <t>Course Name : IT INFRASTRUCTURE MANAGEMENT     Department :CSE</t>
  </si>
  <si>
    <t>L1,L3,L4,L5</t>
  </si>
  <si>
    <t>L2,L3,L4,L5,L6</t>
  </si>
  <si>
    <t>CO 1, 2</t>
  </si>
  <si>
    <t>Question Paper: ML AI</t>
  </si>
  <si>
    <t>Course Name : ML AI        Department :CSE</t>
  </si>
  <si>
    <t>Course code:CUSE1222</t>
  </si>
  <si>
    <t>Question Paper: CLOUD TECHNOLOGY</t>
  </si>
  <si>
    <t>Course Name : CLOUD TECHNOLOGY          Department :CSE</t>
  </si>
  <si>
    <t>COURSE CODE:CUSE1233</t>
  </si>
  <si>
    <t>Course Name : CLOUD TECHNOLOGY         Department :CSE</t>
  </si>
  <si>
    <t>COURSECODE:DECD0601</t>
  </si>
  <si>
    <t>Question Paper: DATA SCIENCE AND MACHINE LEARNING</t>
  </si>
  <si>
    <t>Course Name : DATA SCIENCE AND MACHINE LEARNING         Department :CSE</t>
  </si>
  <si>
    <t>COURSE CODE:DEDM0601</t>
  </si>
  <si>
    <t>Question Paper: GAMING AND IMMERSIVE LAERNING</t>
  </si>
  <si>
    <t>Course Name : GAMING AND IMMERSIVE LAERNING        Department :CSE</t>
  </si>
  <si>
    <t>COURSE CODE: DEGL0601</t>
  </si>
  <si>
    <t>Question Paper: PYTHON FOR DATA SCIENCE &amp; MACHINE LEARNING</t>
  </si>
  <si>
    <t>Course Name : PYTHON FOR DATA SCIENCE &amp; MACHINE LEARNING Department : CSE</t>
  </si>
  <si>
    <t>Course Code : DEML0201                                            Max Marks :100</t>
  </si>
  <si>
    <t>Question Paper: MATLAB FOR ELECTRONICS</t>
  </si>
  <si>
    <t>Course Name : MATLAB FOR ELECTRONICS        Department :CSE</t>
  </si>
  <si>
    <t>COURSE CODE:DEOC0233</t>
  </si>
  <si>
    <t>Question Paper: MIN0R PROJECT-1</t>
  </si>
  <si>
    <t>Course Name : MINOR PROJECT-1       Department :CSE</t>
  </si>
  <si>
    <t>COURSE CODE:DEOC0391</t>
  </si>
  <si>
    <t>L3,L2</t>
  </si>
  <si>
    <t>Question Paper: SUMMER INTERNSHIP-1</t>
  </si>
  <si>
    <t>Course Name : SUMMER INTERNSHIP-1        Department :CSE</t>
  </si>
  <si>
    <t>COURSE CODE: DEOC0801</t>
  </si>
  <si>
    <t>Question Paper: SOFTWARE TECHNOLOGY</t>
  </si>
  <si>
    <t>Course Name : SOFTWARE TECHNOLOGY        Department :CSE</t>
  </si>
  <si>
    <t>COUSE CODE: DEST0601</t>
  </si>
  <si>
    <t>L3,L2,L4,L5</t>
  </si>
  <si>
    <t>Course Name : PROGRAMMING FOR PROBLEM SOLVING-JAVA       Department :CSE</t>
  </si>
  <si>
    <t>Course Name : COMPUTER FUNDAMENTAL &amp; ORGANIZATION         Department :CSE</t>
  </si>
  <si>
    <t>L1,L2,L3</t>
  </si>
  <si>
    <t>L2,L4,L5</t>
  </si>
  <si>
    <t>Course Name : Operating System Building Block     Department :CSE</t>
  </si>
  <si>
    <t>L1,L4,L5</t>
  </si>
  <si>
    <t>Course Name : INTRODUCTION TO INTERNET TECHNOLOGY       Department :CSE</t>
  </si>
  <si>
    <t>L1,L3,L4</t>
  </si>
  <si>
    <t>Course Name : Introduction to Programming In C       Department :CSE</t>
  </si>
  <si>
    <t>Course Name : DATA STRUCTURES &amp; ALGORITHMS    Department :CSE</t>
  </si>
  <si>
    <t>Course Name : Information Security-I          Department :CSE</t>
  </si>
  <si>
    <t>Question Paper: GAMING USING AR/VR</t>
  </si>
  <si>
    <t>Course Name : GAMING USING AR/VR Department : CSE</t>
  </si>
  <si>
    <t>Course Code : CUSE1219 Max Marks :100</t>
  </si>
  <si>
    <t>CIE</t>
  </si>
  <si>
    <t>SEE</t>
  </si>
  <si>
    <t>--</t>
  </si>
  <si>
    <t>Question Paper: CRYPTOGRAPHY FUNDAMENTALS</t>
  </si>
  <si>
    <t>Course Name : CRYPTOGRAPHY FUNDAMENTALS Department : CSE</t>
  </si>
  <si>
    <t>Course Code : CCCS0107 Max Marks :100</t>
  </si>
  <si>
    <t>Question Paper: CORE JAVA</t>
  </si>
  <si>
    <t>Course Name : CORE JAVA Department : CSE</t>
  </si>
  <si>
    <t>Course Code : DEST0432 Max Marks :100</t>
  </si>
  <si>
    <t>CO 1, 2, 3, 4, 5, 6</t>
  </si>
  <si>
    <t>Question Paper: Fundamentals of storage</t>
  </si>
  <si>
    <t>Course Name : Fundamentals of Storage Department : CSE</t>
  </si>
  <si>
    <t>Course Code : CCCS0109 Max Marks :100</t>
  </si>
  <si>
    <t>-</t>
  </si>
  <si>
    <t>COs are given equal weightage in all the three Internal Tests (CIE) /Semester End Examinations (SEE)</t>
  </si>
  <si>
    <t>Question Paper: Fundamentals of Data Center</t>
  </si>
  <si>
    <t>Course Name : Fundamentals of Data Center Department : CSE</t>
  </si>
  <si>
    <t>Course Code : CCCS0110 Max Marks :100</t>
  </si>
  <si>
    <t>Question Paper: COMPUTER NETWORK PROGRAMMING</t>
  </si>
  <si>
    <t>Course Name : COMPUTER NETWORK PROGRAMMING Department : CSE</t>
  </si>
  <si>
    <t>Course Code : CSCC0402 Max Marks :100</t>
  </si>
  <si>
    <t>CO 1, 2, 3, 4</t>
  </si>
  <si>
    <t>Question Paper: ADVANCE JAVA</t>
  </si>
  <si>
    <t>Course Name : ADVANCE JAVA Department : CSE</t>
  </si>
  <si>
    <t>Course Code : DEST0433 Max Marks :100</t>
  </si>
  <si>
    <t>Question Paper: PRINCIPLES OF VIRTUALIZATION</t>
  </si>
  <si>
    <t>Course Name : PRINCIPLES OF VIRTUALIZATION Department : CSE</t>
  </si>
  <si>
    <t>Course Code : CCCS0405 Max Marks :100</t>
  </si>
  <si>
    <t>Question Paper: MINOR PROJECT-III</t>
  </si>
  <si>
    <t>Course Name : MINOR PROJECT-III Department : CSE</t>
  </si>
  <si>
    <t>Course Code : DEOC0393 Max Marks :100</t>
  </si>
  <si>
    <t>Question Paper: PYTHON PROGRAMMING</t>
  </si>
  <si>
    <t>Course Name : PYTHON PROGRAMMING Department : CSE</t>
  </si>
  <si>
    <t>Course Code : DECT0601 Max Marks :100</t>
  </si>
  <si>
    <t>Course Name : IT DATA SECURITY          Department :CSE</t>
  </si>
  <si>
    <t>L2,L3,L5,L6</t>
  </si>
  <si>
    <t>L2,L6</t>
  </si>
  <si>
    <t>Course Name : PROJECT          Department :CSE</t>
  </si>
  <si>
    <t>L1,L3,L6</t>
  </si>
  <si>
    <t>L6</t>
  </si>
  <si>
    <t>Course Name : AWS SOLUTION ARCHITECT (SAA-CO2)          Department :CSE</t>
  </si>
  <si>
    <t>Course Name : ML FOR HYPERSPECTRAL IMAGING          Department :CSE</t>
  </si>
  <si>
    <t>L1,L2,L3,L5</t>
  </si>
  <si>
    <t>Course Name : WEB PROGRAMMING USING ANGULARJS          Department :CSE</t>
  </si>
  <si>
    <t>L1,L2,L3,L6</t>
  </si>
  <si>
    <t>Question Paper: GAME ANIMATION, SCRIPTING &amp; UI</t>
  </si>
  <si>
    <t>Course Name : GAME ANIMATION, SCRIPTING &amp; UI           Department : CSE</t>
  </si>
  <si>
    <t>Question Paper: BINARY DEPLOYMENT AND CROSS-PLATFORM CONTROLS</t>
  </si>
  <si>
    <t>Course Name : BINARY DEPLOYMENT AND CROSS-PLATFORM CONTROLS           Department : CSE</t>
  </si>
  <si>
    <t>CO  2, 5</t>
  </si>
  <si>
    <t>CO 2, 5</t>
  </si>
  <si>
    <t>Question Paper: LINUX ADMINISTRATION</t>
  </si>
  <si>
    <t>Course Name : LINUX ADMINISTRATION           Department : CSE</t>
  </si>
  <si>
    <t>Question Paper: ADVANCED HACKING TECHNIQUES</t>
  </si>
  <si>
    <t>Course Name : ADVANCED HACKING TECHNIQUES           Department : CSE</t>
  </si>
  <si>
    <t>L1,L2,L3,L4,L6</t>
  </si>
  <si>
    <t>Question Paper: SYSTEM AND NETWORK SECURITY</t>
  </si>
  <si>
    <t>Course Name : SYSTEM AND NETWORK SECURITY           Department : 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</si>
</sst>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;[Red]0"/>
    <numFmt numFmtId="167" formatCode="0.00000"/>
    <numFmt numFmtId="168" formatCode="0.0000"/>
    <numFmt numFmtId="169" formatCode="0.00;[Red]0.00"/>
    <numFmt numFmtId="170" formatCode="0_);[Red]\(0\)"/>
  </numFmts>
  <fonts count="29"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color rgb="FF00B0F0"/>
      <name val="Calibri"/>
      <family val="2"/>
      <charset val="1"/>
    </font>
    <font>
      <b/>
      <sz val="16"/>
      <color rgb="FF00206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7030A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6"/>
      <color rgb="FF00CCFF"/>
      <name val="Calibri"/>
      <family val="2"/>
      <charset val="1"/>
    </font>
    <font>
      <b/>
      <sz val="16"/>
      <color rgb="FF003366"/>
      <name val="Calibri"/>
      <family val="2"/>
      <charset val="1"/>
    </font>
    <font>
      <b/>
      <sz val="16"/>
      <color rgb="FF800080"/>
      <name val="Calibri"/>
      <family val="2"/>
      <charset val="1"/>
    </font>
    <font>
      <b/>
      <sz val="16"/>
      <color rgb="FFFF0000"/>
      <name val="Calibri"/>
      <family val="2"/>
    </font>
    <font>
      <b/>
      <sz val="16"/>
      <color rgb="FF00CCFF"/>
      <name val="Calibri"/>
      <family val="2"/>
    </font>
    <font>
      <b/>
      <sz val="16"/>
      <color rgb="FF003366"/>
      <name val="Calibri"/>
      <family val="2"/>
    </font>
    <font>
      <b/>
      <sz val="11"/>
      <color rgb="FFFF0000"/>
      <name val="Calibri"/>
      <family val="2"/>
    </font>
    <font>
      <b/>
      <sz val="16"/>
      <color rgb="FF80008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  <charset val="1"/>
    </font>
    <font>
      <b/>
      <sz val="12"/>
      <color rgb="FFFF0000"/>
      <name val="Calibri"/>
      <family val="2"/>
    </font>
    <font>
      <sz val="11"/>
      <color rgb="FF0066CC"/>
      <name val="Calibri"/>
      <family val="2"/>
      <charset val="1"/>
    </font>
    <font>
      <sz val="11"/>
      <color rgb="FF000000"/>
      <name val="&quot;Calibri&quot;"/>
      <charset val="1"/>
    </font>
    <font>
      <sz val="11"/>
      <color rgb="FF00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9CC00"/>
      </patternFill>
    </fill>
    <fill>
      <patternFill patternType="solid">
        <fgColor rgb="FFE2EFDA"/>
        <bgColor rgb="FFE2EFD9"/>
      </patternFill>
    </fill>
    <fill>
      <patternFill patternType="solid">
        <fgColor rgb="FFED7D31"/>
        <bgColor rgb="FFFF6600"/>
      </patternFill>
    </fill>
    <fill>
      <patternFill patternType="solid">
        <fgColor rgb="FFFF66FF"/>
        <bgColor rgb="FFFF99CC"/>
      </patternFill>
    </fill>
    <fill>
      <patternFill patternType="solid">
        <fgColor rgb="FFE2F0D9"/>
        <bgColor rgb="FFE2EFD9"/>
      </patternFill>
    </fill>
    <fill>
      <patternFill patternType="solid">
        <fgColor rgb="FF00B0F0"/>
        <bgColor rgb="FF00CCFF"/>
      </patternFill>
    </fill>
    <fill>
      <patternFill patternType="solid">
        <fgColor rgb="FFFFFFFF"/>
        <bgColor rgb="FFF2F2F2"/>
      </patternFill>
    </fill>
    <fill>
      <patternFill patternType="solid">
        <fgColor rgb="FF99CC00"/>
        <bgColor rgb="FF92D05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E2F0D9"/>
      </patternFill>
    </fill>
    <fill>
      <patternFill patternType="solid">
        <fgColor rgb="FFFF6600"/>
        <bgColor rgb="FFED7D31"/>
      </patternFill>
    </fill>
    <fill>
      <patternFill patternType="solid">
        <fgColor rgb="FF00CCFF"/>
        <bgColor rgb="FF00B0F0"/>
      </patternFill>
    </fill>
    <fill>
      <patternFill patternType="solid">
        <fgColor rgb="FFFF99CC"/>
        <bgColor rgb="FFFF66FF"/>
      </patternFill>
    </fill>
    <fill>
      <patternFill patternType="solid">
        <fgColor rgb="FFFEF2CB"/>
        <bgColor rgb="FFFFF2CC"/>
      </patternFill>
    </fill>
    <fill>
      <patternFill patternType="solid">
        <fgColor rgb="FFE2EFD9"/>
        <bgColor rgb="FFE2EFDA"/>
      </patternFill>
    </fill>
    <fill>
      <patternFill patternType="solid">
        <fgColor rgb="FFF2F2F2"/>
        <bgColor rgb="FFE2EFDA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9" fontId="28" fillId="0" borderId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2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5" borderId="1" xfId="0" applyFont="1" applyFill="1" applyBorder="1"/>
    <xf numFmtId="0" fontId="3" fillId="4" borderId="1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" fontId="9" fillId="6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1" fontId="0" fillId="0" borderId="0" xfId="0" applyNumberFormat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3" fillId="8" borderId="6" xfId="0" applyNumberFormat="1" applyFont="1" applyFill="1" applyBorder="1" applyAlignment="1">
      <alignment vertical="center"/>
    </xf>
    <xf numFmtId="1" fontId="11" fillId="4" borderId="6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9" fillId="6" borderId="5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1" fontId="0" fillId="4" borderId="1" xfId="0" applyNumberFormat="1" applyFill="1" applyBorder="1" applyAlignment="1">
      <alignment horizontal="center"/>
    </xf>
    <xf numFmtId="0" fontId="3" fillId="0" borderId="0" xfId="0" applyFont="1"/>
    <xf numFmtId="0" fontId="12" fillId="0" borderId="0" xfId="0" applyFont="1"/>
    <xf numFmtId="1" fontId="9" fillId="0" borderId="0" xfId="0" applyNumberFormat="1" applyFont="1" applyAlignment="1">
      <alignment vertical="center"/>
    </xf>
    <xf numFmtId="1" fontId="0" fillId="0" borderId="1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0" xfId="0" applyNumberFormat="1"/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0" xfId="0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0" fillId="0" borderId="0" xfId="0" applyNumberFormat="1" applyBorder="1"/>
    <xf numFmtId="0" fontId="0" fillId="0" borderId="0" xfId="0" applyBorder="1"/>
    <xf numFmtId="0" fontId="3" fillId="4" borderId="7" xfId="2" applyFont="1" applyFill="1" applyBorder="1" applyAlignment="1">
      <alignment horizontal="center"/>
    </xf>
    <xf numFmtId="1" fontId="2" fillId="0" borderId="1" xfId="2" applyNumberFormat="1" applyFont="1" applyBorder="1" applyAlignment="1">
      <alignment vertical="center"/>
    </xf>
    <xf numFmtId="1" fontId="2" fillId="11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1" fontId="0" fillId="0" borderId="6" xfId="2" applyNumberFormat="1" applyFont="1" applyBorder="1" applyAlignment="1">
      <alignment horizontal="center"/>
    </xf>
    <xf numFmtId="0" fontId="0" fillId="4" borderId="7" xfId="2" applyFont="1" applyFill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0" fillId="0" borderId="7" xfId="2" applyFont="1" applyBorder="1" applyAlignment="1"/>
    <xf numFmtId="0" fontId="0" fillId="0" borderId="7" xfId="2" applyFont="1" applyBorder="1" applyAlignment="1">
      <alignment horizontal="right"/>
    </xf>
    <xf numFmtId="1" fontId="3" fillId="12" borderId="1" xfId="0" applyNumberFormat="1" applyFont="1" applyFill="1" applyBorder="1" applyAlignment="1">
      <alignment horizontal="center" vertical="center"/>
    </xf>
    <xf numFmtId="1" fontId="3" fillId="12" borderId="0" xfId="0" applyNumberFormat="1" applyFont="1" applyFill="1" applyBorder="1" applyAlignment="1">
      <alignment vertical="center"/>
    </xf>
    <xf numFmtId="1" fontId="3" fillId="12" borderId="0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" fontId="3" fillId="13" borderId="6" xfId="0" applyNumberFormat="1" applyFont="1" applyFill="1" applyBorder="1" applyAlignment="1">
      <alignment vertical="center"/>
    </xf>
    <xf numFmtId="1" fontId="11" fillId="11" borderId="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" fontId="3" fillId="13" borderId="1" xfId="0" applyNumberFormat="1" applyFont="1" applyFill="1" applyBorder="1" applyAlignment="1">
      <alignment vertical="center"/>
    </xf>
    <xf numFmtId="1" fontId="3" fillId="11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3" fillId="11" borderId="7" xfId="2" applyFont="1" applyFill="1" applyBorder="1" applyAlignment="1">
      <alignment horizontal="center"/>
    </xf>
    <xf numFmtId="1" fontId="3" fillId="11" borderId="2" xfId="0" applyNumberFormat="1" applyFont="1" applyFill="1" applyBorder="1" applyAlignment="1">
      <alignment horizontal="center" vertical="center"/>
    </xf>
    <xf numFmtId="165" fontId="3" fillId="11" borderId="1" xfId="0" applyNumberFormat="1" applyFont="1" applyFill="1" applyBorder="1" applyAlignment="1">
      <alignment horizontal="center" vertical="center"/>
    </xf>
    <xf numFmtId="165" fontId="3" fillId="11" borderId="2" xfId="0" applyNumberFormat="1" applyFont="1" applyFill="1" applyBorder="1" applyAlignment="1">
      <alignment horizontal="center" vertical="center"/>
    </xf>
    <xf numFmtId="1" fontId="2" fillId="0" borderId="0" xfId="2" applyNumberFormat="1" applyFont="1" applyAlignment="1">
      <alignment horizontal="center"/>
    </xf>
    <xf numFmtId="0" fontId="2" fillId="11" borderId="7" xfId="2" applyFont="1" applyFill="1" applyBorder="1" applyAlignment="1">
      <alignment horizontal="center"/>
    </xf>
    <xf numFmtId="1" fontId="0" fillId="11" borderId="1" xfId="0" applyNumberFormat="1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1" fontId="9" fillId="14" borderId="2" xfId="0" applyNumberFormat="1" applyFont="1" applyFill="1" applyBorder="1" applyAlignment="1">
      <alignment vertical="center"/>
    </xf>
    <xf numFmtId="0" fontId="14" fillId="0" borderId="7" xfId="2" applyFont="1" applyBorder="1" applyAlignment="1">
      <alignment horizontal="center"/>
    </xf>
    <xf numFmtId="0" fontId="2" fillId="0" borderId="7" xfId="2" applyFont="1" applyBorder="1" applyAlignment="1">
      <alignment horizontal="right"/>
    </xf>
    <xf numFmtId="1" fontId="2" fillId="0" borderId="1" xfId="2" applyNumberFormat="1" applyFont="1" applyBorder="1" applyAlignment="1">
      <alignment horizontal="center"/>
    </xf>
    <xf numFmtId="2" fontId="0" fillId="15" borderId="1" xfId="0" applyNumberFormat="1" applyFill="1" applyBorder="1" applyAlignment="1">
      <alignment horizontal="center" vertical="center"/>
    </xf>
    <xf numFmtId="164" fontId="0" fillId="15" borderId="2" xfId="0" applyNumberFormat="1" applyFill="1" applyBorder="1" applyAlignment="1">
      <alignment horizontal="center" vertical="center"/>
    </xf>
    <xf numFmtId="1" fontId="0" fillId="11" borderId="5" xfId="0" applyNumberFormat="1" applyFill="1" applyBorder="1" applyAlignment="1">
      <alignment horizontal="center" vertical="center"/>
    </xf>
    <xf numFmtId="1" fontId="9" fillId="14" borderId="5" xfId="0" applyNumberFormat="1" applyFont="1" applyFill="1" applyBorder="1" applyAlignment="1">
      <alignment vertical="center"/>
    </xf>
    <xf numFmtId="1" fontId="9" fillId="16" borderId="1" xfId="0" applyNumberFormat="1" applyFont="1" applyFill="1" applyBorder="1" applyAlignment="1">
      <alignment vertical="center"/>
    </xf>
    <xf numFmtId="1" fontId="14" fillId="17" borderId="1" xfId="0" applyNumberFormat="1" applyFont="1" applyFill="1" applyBorder="1" applyAlignment="1">
      <alignment horizontal="center" vertical="center"/>
    </xf>
    <xf numFmtId="1" fontId="14" fillId="17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4" fillId="17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4" fillId="18" borderId="6" xfId="0" applyNumberFormat="1" applyFont="1" applyFill="1" applyBorder="1" applyAlignment="1">
      <alignment vertical="center"/>
    </xf>
    <xf numFmtId="1" fontId="14" fillId="11" borderId="6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14" fillId="18" borderId="1" xfId="0" applyNumberFormat="1" applyFont="1" applyFill="1" applyBorder="1" applyAlignment="1">
      <alignment vertical="center"/>
    </xf>
    <xf numFmtId="1" fontId="14" fillId="11" borderId="1" xfId="0" applyNumberFormat="1" applyFont="1" applyFill="1" applyBorder="1" applyAlignment="1">
      <alignment vertical="center"/>
    </xf>
    <xf numFmtId="1" fontId="14" fillId="11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" fontId="14" fillId="11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14" fillId="11" borderId="1" xfId="0" applyNumberFormat="1" applyFont="1" applyFill="1" applyBorder="1" applyAlignment="1">
      <alignment horizontal="center" vertical="center"/>
    </xf>
    <xf numFmtId="165" fontId="14" fillId="11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6" fontId="2" fillId="0" borderId="1" xfId="0" applyNumberFormat="1" applyFont="1" applyBorder="1" applyAlignment="1"/>
    <xf numFmtId="1" fontId="14" fillId="4" borderId="2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2" fillId="11" borderId="2" xfId="0" applyNumberFormat="1" applyFont="1" applyFill="1" applyBorder="1" applyAlignment="1">
      <alignment horizontal="center" vertical="center"/>
    </xf>
    <xf numFmtId="1" fontId="23" fillId="6" borderId="2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wrapText="1"/>
    </xf>
    <xf numFmtId="0" fontId="0" fillId="0" borderId="9" xfId="0" applyFont="1" applyBorder="1" applyAlignment="1">
      <alignment horizontal="right" wrapText="1"/>
    </xf>
    <xf numFmtId="166" fontId="2" fillId="0" borderId="6" xfId="0" applyNumberFormat="1" applyFont="1" applyBorder="1" applyAlignment="1"/>
    <xf numFmtId="1" fontId="14" fillId="4" borderId="7" xfId="0" applyNumberFormat="1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/>
    </xf>
    <xf numFmtId="164" fontId="2" fillId="15" borderId="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166" fontId="2" fillId="0" borderId="6" xfId="0" applyNumberFormat="1" applyFont="1" applyBorder="1" applyAlignment="1">
      <alignment horizontal="center"/>
    </xf>
    <xf numFmtId="1" fontId="2" fillId="11" borderId="5" xfId="0" applyNumberFormat="1" applyFont="1" applyFill="1" applyBorder="1" applyAlignment="1">
      <alignment horizontal="center" vertical="center"/>
    </xf>
    <xf numFmtId="1" fontId="23" fillId="6" borderId="5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1" fontId="23" fillId="16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center" wrapText="1"/>
    </xf>
    <xf numFmtId="1" fontId="2" fillId="11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" fontId="2" fillId="11" borderId="1" xfId="0" applyNumberFormat="1" applyFont="1" applyFill="1" applyBorder="1" applyAlignment="1">
      <alignment horizontal="center"/>
    </xf>
    <xf numFmtId="1" fontId="2" fillId="11" borderId="0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vertic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Alignment="1"/>
    <xf numFmtId="0" fontId="2" fillId="0" borderId="0" xfId="0" applyFont="1" applyAlignment="1"/>
    <xf numFmtId="0" fontId="14" fillId="4" borderId="7" xfId="0" applyFont="1" applyFill="1" applyBorder="1" applyAlignment="1">
      <alignment horizontal="center"/>
    </xf>
    <xf numFmtId="167" fontId="2" fillId="0" borderId="0" xfId="0" applyNumberFormat="1" applyFont="1" applyAlignment="1"/>
    <xf numFmtId="0" fontId="14" fillId="4" borderId="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168" fontId="2" fillId="0" borderId="0" xfId="0" applyNumberFormat="1" applyFont="1" applyAlignment="1"/>
    <xf numFmtId="1" fontId="14" fillId="17" borderId="1" xfId="2" applyNumberFormat="1" applyFont="1" applyFill="1" applyBorder="1" applyAlignment="1">
      <alignment horizontal="center" vertical="center"/>
    </xf>
    <xf numFmtId="1" fontId="14" fillId="17" borderId="0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1" fontId="14" fillId="17" borderId="0" xfId="2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0" fontId="14" fillId="3" borderId="1" xfId="2" applyFont="1" applyFill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8" fillId="0" borderId="1" xfId="2" applyFont="1" applyBorder="1" applyAlignment="1">
      <alignment horizontal="center" vertical="center"/>
    </xf>
    <xf numFmtId="2" fontId="2" fillId="11" borderId="1" xfId="2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19" fillId="0" borderId="1" xfId="2" applyFont="1" applyBorder="1" applyAlignment="1">
      <alignment horizontal="center" vertical="center"/>
    </xf>
    <xf numFmtId="1" fontId="2" fillId="0" borderId="0" xfId="2" applyNumberFormat="1" applyFont="1" applyAlignment="1">
      <alignment vertical="center"/>
    </xf>
    <xf numFmtId="1" fontId="14" fillId="18" borderId="6" xfId="2" applyNumberFormat="1" applyFont="1" applyFill="1" applyBorder="1" applyAlignment="1">
      <alignment vertical="center"/>
    </xf>
    <xf numFmtId="1" fontId="14" fillId="11" borderId="6" xfId="2" applyNumberFormat="1" applyFont="1" applyFill="1" applyBorder="1" applyAlignment="1">
      <alignment horizontal="center" vertical="center"/>
    </xf>
    <xf numFmtId="164" fontId="2" fillId="11" borderId="2" xfId="2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vertical="center"/>
    </xf>
    <xf numFmtId="0" fontId="20" fillId="0" borderId="1" xfId="2" applyFont="1" applyBorder="1" applyAlignment="1">
      <alignment horizontal="center" vertical="center"/>
    </xf>
    <xf numFmtId="1" fontId="14" fillId="18" borderId="1" xfId="2" applyNumberFormat="1" applyFont="1" applyFill="1" applyBorder="1" applyAlignment="1">
      <alignment vertical="center"/>
    </xf>
    <xf numFmtId="1" fontId="14" fillId="11" borderId="1" xfId="2" applyNumberFormat="1" applyFont="1" applyFill="1" applyBorder="1" applyAlignment="1">
      <alignment vertical="center"/>
    </xf>
    <xf numFmtId="1" fontId="14" fillId="11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2" fontId="21" fillId="0" borderId="1" xfId="2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vertical="center"/>
    </xf>
    <xf numFmtId="0" fontId="22" fillId="0" borderId="1" xfId="2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1" fontId="14" fillId="11" borderId="2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165" fontId="14" fillId="11" borderId="1" xfId="2" applyNumberFormat="1" applyFont="1" applyFill="1" applyBorder="1" applyAlignment="1">
      <alignment horizontal="center" vertical="center"/>
    </xf>
    <xf numFmtId="165" fontId="14" fillId="11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Border="1" applyAlignment="1">
      <alignment vertical="center"/>
    </xf>
    <xf numFmtId="1" fontId="23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vertical="center"/>
    </xf>
    <xf numFmtId="166" fontId="2" fillId="0" borderId="1" xfId="2" applyNumberFormat="1" applyFont="1" applyBorder="1" applyAlignment="1">
      <alignment horizontal="center"/>
    </xf>
    <xf numFmtId="1" fontId="14" fillId="4" borderId="2" xfId="2" applyNumberFormat="1" applyFont="1" applyFill="1" applyBorder="1" applyAlignment="1">
      <alignment horizontal="center"/>
    </xf>
    <xf numFmtId="1" fontId="14" fillId="4" borderId="1" xfId="2" applyNumberFormat="1" applyFont="1" applyFill="1" applyBorder="1" applyAlignment="1">
      <alignment horizontal="center"/>
    </xf>
    <xf numFmtId="1" fontId="2" fillId="11" borderId="2" xfId="2" applyNumberFormat="1" applyFont="1" applyFill="1" applyBorder="1" applyAlignment="1">
      <alignment horizontal="center" vertical="center"/>
    </xf>
    <xf numFmtId="1" fontId="23" fillId="6" borderId="2" xfId="2" applyNumberFormat="1" applyFont="1" applyFill="1" applyBorder="1" applyAlignment="1">
      <alignment vertical="center"/>
    </xf>
    <xf numFmtId="166" fontId="2" fillId="0" borderId="6" xfId="2" applyNumberFormat="1" applyFont="1" applyBorder="1" applyAlignment="1">
      <alignment horizontal="center"/>
    </xf>
    <xf numFmtId="1" fontId="14" fillId="4" borderId="7" xfId="2" applyNumberFormat="1" applyFont="1" applyFill="1" applyBorder="1" applyAlignment="1">
      <alignment horizontal="center"/>
    </xf>
    <xf numFmtId="2" fontId="2" fillId="15" borderId="1" xfId="2" applyNumberFormat="1" applyFont="1" applyFill="1" applyBorder="1" applyAlignment="1">
      <alignment horizontal="center" vertical="center"/>
    </xf>
    <xf numFmtId="1" fontId="14" fillId="4" borderId="6" xfId="2" applyNumberFormat="1" applyFont="1" applyFill="1" applyBorder="1" applyAlignment="1">
      <alignment horizontal="center"/>
    </xf>
    <xf numFmtId="164" fontId="2" fillId="15" borderId="2" xfId="2" applyNumberFormat="1" applyFont="1" applyFill="1" applyBorder="1" applyAlignment="1">
      <alignment horizontal="center" vertical="center"/>
    </xf>
    <xf numFmtId="1" fontId="2" fillId="11" borderId="5" xfId="2" applyNumberFormat="1" applyFont="1" applyFill="1" applyBorder="1" applyAlignment="1">
      <alignment horizontal="center" vertical="center"/>
    </xf>
    <xf numFmtId="1" fontId="23" fillId="6" borderId="5" xfId="2" applyNumberFormat="1" applyFont="1" applyFill="1" applyBorder="1" applyAlignment="1">
      <alignment vertical="center"/>
    </xf>
    <xf numFmtId="2" fontId="14" fillId="0" borderId="1" xfId="2" applyNumberFormat="1" applyFont="1" applyBorder="1" applyAlignment="1">
      <alignment horizontal="center" vertical="center"/>
    </xf>
    <xf numFmtId="1" fontId="23" fillId="16" borderId="1" xfId="2" applyNumberFormat="1" applyFont="1" applyFill="1" applyBorder="1" applyAlignment="1">
      <alignment vertical="center"/>
    </xf>
    <xf numFmtId="164" fontId="14" fillId="3" borderId="1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top" wrapText="1"/>
    </xf>
    <xf numFmtId="2" fontId="14" fillId="0" borderId="0" xfId="2" applyNumberFormat="1" applyFont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1" fontId="2" fillId="11" borderId="0" xfId="2" applyNumberFormat="1" applyFont="1" applyFill="1" applyBorder="1" applyAlignment="1">
      <alignment horizontal="center" vertical="center"/>
    </xf>
    <xf numFmtId="0" fontId="2" fillId="10" borderId="0" xfId="2" applyFont="1" applyFill="1" applyBorder="1" applyAlignment="1">
      <alignment horizontal="center" vertical="center"/>
    </xf>
    <xf numFmtId="2" fontId="14" fillId="0" borderId="0" xfId="2" applyNumberFormat="1" applyFont="1" applyAlignment="1">
      <alignment horizontal="center" vertical="center"/>
    </xf>
    <xf numFmtId="0" fontId="2" fillId="10" borderId="0" xfId="2" applyFont="1" applyFill="1" applyBorder="1" applyAlignment="1">
      <alignment vertical="center"/>
    </xf>
    <xf numFmtId="0" fontId="0" fillId="0" borderId="0" xfId="2" applyFont="1" applyAlignment="1">
      <alignment vertical="center"/>
    </xf>
    <xf numFmtId="1" fontId="2" fillId="11" borderId="1" xfId="2" applyNumberFormat="1" applyFont="1" applyFill="1" applyBorder="1" applyAlignment="1">
      <alignment horizontal="center"/>
    </xf>
    <xf numFmtId="1" fontId="2" fillId="11" borderId="0" xfId="2" applyNumberFormat="1" applyFont="1" applyFill="1" applyBorder="1" applyAlignment="1">
      <alignment horizontal="center"/>
    </xf>
    <xf numFmtId="1" fontId="23" fillId="0" borderId="0" xfId="2" applyNumberFormat="1" applyFont="1" applyAlignment="1">
      <alignment vertical="center"/>
    </xf>
    <xf numFmtId="1" fontId="2" fillId="0" borderId="6" xfId="2" applyNumberFormat="1" applyFont="1" applyBorder="1" applyAlignment="1">
      <alignment horizontal="center"/>
    </xf>
    <xf numFmtId="1" fontId="2" fillId="0" borderId="0" xfId="2" applyNumberFormat="1" applyFont="1" applyAlignment="1"/>
    <xf numFmtId="0" fontId="2" fillId="0" borderId="0" xfId="2" applyFont="1" applyAlignment="1"/>
    <xf numFmtId="0" fontId="14" fillId="4" borderId="7" xfId="2" applyFont="1" applyFill="1" applyBorder="1" applyAlignment="1">
      <alignment horizontal="center"/>
    </xf>
    <xf numFmtId="167" fontId="2" fillId="0" borderId="0" xfId="2" applyNumberFormat="1" applyFont="1" applyAlignment="1"/>
    <xf numFmtId="0" fontId="14" fillId="4" borderId="6" xfId="2" applyFont="1" applyFill="1" applyBorder="1" applyAlignment="1">
      <alignment horizontal="center"/>
    </xf>
    <xf numFmtId="0" fontId="25" fillId="0" borderId="0" xfId="2" applyFont="1" applyAlignment="1">
      <alignment vertical="center"/>
    </xf>
    <xf numFmtId="168" fontId="2" fillId="0" borderId="0" xfId="2" applyNumberFormat="1" applyFont="1" applyAlignment="1"/>
    <xf numFmtId="1" fontId="14" fillId="17" borderId="1" xfId="3" applyNumberFormat="1" applyFont="1" applyFill="1" applyBorder="1" applyAlignment="1">
      <alignment horizontal="center" vertical="center"/>
    </xf>
    <xf numFmtId="1" fontId="14" fillId="17" borderId="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1" fontId="14" fillId="17" borderId="0" xfId="3" applyNumberFormat="1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0" fontId="14" fillId="0" borderId="1" xfId="3" applyFont="1" applyBorder="1" applyAlignment="1">
      <alignment vertical="center" wrapText="1"/>
    </xf>
    <xf numFmtId="0" fontId="14" fillId="3" borderId="1" xfId="3" applyFont="1" applyFill="1" applyBorder="1" applyAlignment="1">
      <alignment vertical="center" wrapText="1"/>
    </xf>
    <xf numFmtId="0" fontId="18" fillId="0" borderId="1" xfId="3" applyFont="1" applyBorder="1" applyAlignment="1">
      <alignment vertical="center"/>
    </xf>
    <xf numFmtId="0" fontId="18" fillId="0" borderId="1" xfId="3" applyFont="1" applyBorder="1" applyAlignment="1">
      <alignment horizontal="center" vertical="center"/>
    </xf>
    <xf numFmtId="2" fontId="2" fillId="11" borderId="1" xfId="3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1" fontId="2" fillId="0" borderId="0" xfId="3" applyNumberFormat="1" applyFont="1" applyAlignment="1">
      <alignment vertical="center"/>
    </xf>
    <xf numFmtId="1" fontId="14" fillId="18" borderId="6" xfId="3" applyNumberFormat="1" applyFont="1" applyFill="1" applyBorder="1" applyAlignment="1">
      <alignment vertical="center"/>
    </xf>
    <xf numFmtId="1" fontId="14" fillId="11" borderId="6" xfId="3" applyNumberFormat="1" applyFont="1" applyFill="1" applyBorder="1" applyAlignment="1">
      <alignment horizontal="center" vertical="center"/>
    </xf>
    <xf numFmtId="164" fontId="2" fillId="11" borderId="2" xfId="3" applyNumberFormat="1" applyFont="1" applyFill="1" applyBorder="1" applyAlignment="1">
      <alignment horizontal="center" vertical="center"/>
    </xf>
    <xf numFmtId="0" fontId="20" fillId="0" borderId="1" xfId="3" applyFont="1" applyBorder="1" applyAlignment="1">
      <alignment vertical="center"/>
    </xf>
    <xf numFmtId="0" fontId="20" fillId="0" borderId="1" xfId="3" applyFont="1" applyBorder="1" applyAlignment="1">
      <alignment horizontal="center" vertical="center"/>
    </xf>
    <xf numFmtId="1" fontId="14" fillId="18" borderId="1" xfId="3" applyNumberFormat="1" applyFont="1" applyFill="1" applyBorder="1" applyAlignment="1">
      <alignment vertical="center"/>
    </xf>
    <xf numFmtId="1" fontId="14" fillId="11" borderId="1" xfId="3" applyNumberFormat="1" applyFont="1" applyFill="1" applyBorder="1" applyAlignment="1">
      <alignment vertical="center"/>
    </xf>
    <xf numFmtId="1" fontId="14" fillId="11" borderId="1" xfId="3" applyNumberFormat="1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/>
    </xf>
    <xf numFmtId="10" fontId="14" fillId="0" borderId="1" xfId="3" applyNumberFormat="1" applyFont="1" applyBorder="1" applyAlignment="1">
      <alignment vertical="center"/>
    </xf>
    <xf numFmtId="0" fontId="22" fillId="0" borderId="1" xfId="3" applyFont="1" applyBorder="1" applyAlignment="1">
      <alignment vertical="center"/>
    </xf>
    <xf numFmtId="0" fontId="22" fillId="0" borderId="1" xfId="3" applyFont="1" applyBorder="1" applyAlignment="1">
      <alignment horizontal="center" vertical="center"/>
    </xf>
    <xf numFmtId="1" fontId="14" fillId="11" borderId="2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165" fontId="14" fillId="11" borderId="1" xfId="3" applyNumberFormat="1" applyFont="1" applyFill="1" applyBorder="1" applyAlignment="1">
      <alignment horizontal="center" vertical="center"/>
    </xf>
    <xf numFmtId="165" fontId="14" fillId="11" borderId="2" xfId="3" applyNumberFormat="1" applyFont="1" applyFill="1" applyBorder="1" applyAlignment="1">
      <alignment horizontal="center" vertical="center"/>
    </xf>
    <xf numFmtId="1" fontId="14" fillId="0" borderId="2" xfId="3" applyNumberFormat="1" applyFont="1" applyBorder="1" applyAlignment="1">
      <alignment vertical="center"/>
    </xf>
    <xf numFmtId="1" fontId="23" fillId="0" borderId="1" xfId="3" applyNumberFormat="1" applyFont="1" applyBorder="1" applyAlignment="1">
      <alignment horizontal="center" vertical="center"/>
    </xf>
    <xf numFmtId="0" fontId="23" fillId="0" borderId="1" xfId="3" applyFont="1" applyBorder="1" applyAlignment="1">
      <alignment vertical="center"/>
    </xf>
    <xf numFmtId="166" fontId="2" fillId="0" borderId="1" xfId="3" applyNumberFormat="1" applyFont="1" applyBorder="1" applyAlignment="1">
      <alignment horizontal="right"/>
    </xf>
    <xf numFmtId="1" fontId="2" fillId="4" borderId="2" xfId="3" applyNumberFormat="1" applyFont="1" applyFill="1" applyBorder="1" applyAlignment="1">
      <alignment horizontal="center"/>
    </xf>
    <xf numFmtId="1" fontId="2" fillId="11" borderId="1" xfId="3" applyNumberFormat="1" applyFont="1" applyFill="1" applyBorder="1" applyAlignment="1">
      <alignment horizontal="center" vertical="center"/>
    </xf>
    <xf numFmtId="1" fontId="14" fillId="4" borderId="1" xfId="3" applyNumberFormat="1" applyFont="1" applyFill="1" applyBorder="1" applyAlignment="1">
      <alignment horizontal="center"/>
    </xf>
    <xf numFmtId="1" fontId="2" fillId="11" borderId="2" xfId="3" applyNumberFormat="1" applyFont="1" applyFill="1" applyBorder="1" applyAlignment="1">
      <alignment horizontal="center" vertical="center"/>
    </xf>
    <xf numFmtId="1" fontId="23" fillId="6" borderId="2" xfId="3" applyNumberFormat="1" applyFont="1" applyFill="1" applyBorder="1" applyAlignment="1">
      <alignment vertical="center"/>
    </xf>
    <xf numFmtId="166" fontId="2" fillId="0" borderId="6" xfId="3" applyNumberFormat="1" applyFont="1" applyBorder="1" applyAlignment="1"/>
    <xf numFmtId="1" fontId="14" fillId="4" borderId="7" xfId="3" applyNumberFormat="1" applyFont="1" applyFill="1" applyBorder="1" applyAlignment="1">
      <alignment horizontal="center"/>
    </xf>
    <xf numFmtId="2" fontId="2" fillId="15" borderId="1" xfId="3" applyNumberFormat="1" applyFont="1" applyFill="1" applyBorder="1" applyAlignment="1">
      <alignment horizontal="center" vertical="center"/>
    </xf>
    <xf numFmtId="1" fontId="14" fillId="4" borderId="6" xfId="3" applyNumberFormat="1" applyFont="1" applyFill="1" applyBorder="1" applyAlignment="1">
      <alignment horizontal="center"/>
    </xf>
    <xf numFmtId="164" fontId="2" fillId="15" borderId="2" xfId="3" applyNumberFormat="1" applyFont="1" applyFill="1" applyBorder="1" applyAlignment="1">
      <alignment horizontal="center" vertical="center"/>
    </xf>
    <xf numFmtId="166" fontId="2" fillId="0" borderId="6" xfId="3" applyNumberFormat="1" applyFont="1" applyBorder="1" applyAlignment="1">
      <alignment horizontal="center"/>
    </xf>
    <xf numFmtId="1" fontId="2" fillId="11" borderId="5" xfId="3" applyNumberFormat="1" applyFont="1" applyFill="1" applyBorder="1" applyAlignment="1">
      <alignment horizontal="center" vertical="center"/>
    </xf>
    <xf numFmtId="1" fontId="23" fillId="6" borderId="5" xfId="3" applyNumberFormat="1" applyFont="1" applyFill="1" applyBorder="1" applyAlignment="1">
      <alignment vertical="center"/>
    </xf>
    <xf numFmtId="2" fontId="14" fillId="0" borderId="1" xfId="3" applyNumberFormat="1" applyFont="1" applyBorder="1" applyAlignment="1">
      <alignment horizontal="center" vertical="center"/>
    </xf>
    <xf numFmtId="1" fontId="23" fillId="16" borderId="1" xfId="3" applyNumberFormat="1" applyFont="1" applyFill="1" applyBorder="1" applyAlignment="1">
      <alignment vertical="center"/>
    </xf>
    <xf numFmtId="164" fontId="14" fillId="3" borderId="1" xfId="3" applyNumberFormat="1" applyFont="1" applyFill="1" applyBorder="1" applyAlignment="1">
      <alignment horizontal="center" vertical="center"/>
    </xf>
    <xf numFmtId="1" fontId="14" fillId="17" borderId="1" xfId="4" applyNumberFormat="1" applyFont="1" applyFill="1" applyBorder="1" applyAlignment="1">
      <alignment horizontal="center" vertical="center"/>
    </xf>
    <xf numFmtId="1" fontId="14" fillId="17" borderId="0" xfId="4" applyNumberFormat="1" applyFont="1" applyFill="1" applyBorder="1" applyAlignment="1">
      <alignment vertical="center"/>
    </xf>
    <xf numFmtId="0" fontId="2" fillId="0" borderId="0" xfId="4" applyFont="1" applyAlignment="1">
      <alignment vertical="center"/>
    </xf>
    <xf numFmtId="1" fontId="14" fillId="17" borderId="0" xfId="4" applyNumberFormat="1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14" fillId="0" borderId="1" xfId="4" applyFont="1" applyBorder="1" applyAlignment="1">
      <alignment vertical="center" wrapText="1"/>
    </xf>
    <xf numFmtId="0" fontId="14" fillId="3" borderId="1" xfId="4" applyFont="1" applyFill="1" applyBorder="1" applyAlignment="1">
      <alignment vertical="center" wrapText="1"/>
    </xf>
    <xf numFmtId="0" fontId="18" fillId="0" borderId="1" xfId="4" applyFont="1" applyBorder="1" applyAlignment="1">
      <alignment vertical="center"/>
    </xf>
    <xf numFmtId="0" fontId="18" fillId="0" borderId="1" xfId="4" applyFont="1" applyBorder="1" applyAlignment="1">
      <alignment horizontal="center" vertical="center"/>
    </xf>
    <xf numFmtId="2" fontId="2" fillId="11" borderId="1" xfId="4" applyNumberFormat="1" applyFont="1" applyFill="1" applyBorder="1" applyAlignment="1">
      <alignment horizontal="center" vertical="center"/>
    </xf>
    <xf numFmtId="0" fontId="19" fillId="0" borderId="1" xfId="4" applyFont="1" applyBorder="1" applyAlignment="1">
      <alignment vertical="center"/>
    </xf>
    <xf numFmtId="0" fontId="19" fillId="0" borderId="1" xfId="4" applyFont="1" applyBorder="1" applyAlignment="1">
      <alignment horizontal="center" vertical="center"/>
    </xf>
    <xf numFmtId="1" fontId="2" fillId="0" borderId="0" xfId="4" applyNumberFormat="1" applyFont="1" applyAlignment="1">
      <alignment vertical="center"/>
    </xf>
    <xf numFmtId="1" fontId="14" fillId="18" borderId="6" xfId="4" applyNumberFormat="1" applyFont="1" applyFill="1" applyBorder="1" applyAlignment="1">
      <alignment vertical="center"/>
    </xf>
    <xf numFmtId="1" fontId="14" fillId="11" borderId="6" xfId="4" applyNumberFormat="1" applyFont="1" applyFill="1" applyBorder="1" applyAlignment="1">
      <alignment horizontal="center" vertical="center"/>
    </xf>
    <xf numFmtId="164" fontId="2" fillId="11" borderId="2" xfId="4" applyNumberFormat="1" applyFont="1" applyFill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0" fontId="20" fillId="0" borderId="1" xfId="4" applyFont="1" applyBorder="1" applyAlignment="1">
      <alignment horizontal="center" vertical="center"/>
    </xf>
    <xf numFmtId="1" fontId="14" fillId="18" borderId="1" xfId="4" applyNumberFormat="1" applyFont="1" applyFill="1" applyBorder="1" applyAlignment="1">
      <alignment vertical="center"/>
    </xf>
    <xf numFmtId="1" fontId="14" fillId="11" borderId="1" xfId="4" applyNumberFormat="1" applyFont="1" applyFill="1" applyBorder="1" applyAlignment="1">
      <alignment vertical="center"/>
    </xf>
    <xf numFmtId="1" fontId="14" fillId="11" borderId="1" xfId="4" applyNumberFormat="1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2" fontId="21" fillId="0" borderId="1" xfId="4" applyNumberFormat="1" applyFont="1" applyBorder="1" applyAlignment="1">
      <alignment horizontal="center" vertical="center"/>
    </xf>
    <xf numFmtId="10" fontId="14" fillId="0" borderId="1" xfId="4" applyNumberFormat="1" applyFont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22" fillId="0" borderId="1" xfId="4" applyFont="1" applyBorder="1" applyAlignment="1">
      <alignment horizontal="center" vertical="center"/>
    </xf>
    <xf numFmtId="1" fontId="14" fillId="11" borderId="2" xfId="4" applyNumberFormat="1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165" fontId="14" fillId="11" borderId="1" xfId="4" applyNumberFormat="1" applyFont="1" applyFill="1" applyBorder="1" applyAlignment="1">
      <alignment horizontal="center" vertical="center"/>
    </xf>
    <xf numFmtId="165" fontId="14" fillId="11" borderId="2" xfId="4" applyNumberFormat="1" applyFont="1" applyFill="1" applyBorder="1" applyAlignment="1">
      <alignment horizontal="center" vertical="center"/>
    </xf>
    <xf numFmtId="1" fontId="14" fillId="0" borderId="2" xfId="4" applyNumberFormat="1" applyFont="1" applyBorder="1" applyAlignment="1">
      <alignment vertical="center"/>
    </xf>
    <xf numFmtId="1" fontId="23" fillId="0" borderId="1" xfId="4" applyNumberFormat="1" applyFont="1" applyBorder="1" applyAlignment="1">
      <alignment horizontal="center" vertical="center"/>
    </xf>
    <xf numFmtId="0" fontId="23" fillId="0" borderId="1" xfId="4" applyFont="1" applyBorder="1" applyAlignment="1">
      <alignment vertical="center"/>
    </xf>
    <xf numFmtId="166" fontId="2" fillId="0" borderId="1" xfId="4" applyNumberFormat="1" applyFont="1" applyBorder="1" applyAlignment="1">
      <alignment horizontal="center"/>
    </xf>
    <xf numFmtId="1" fontId="14" fillId="4" borderId="2" xfId="4" applyNumberFormat="1" applyFont="1" applyFill="1" applyBorder="1" applyAlignment="1">
      <alignment horizontal="center"/>
    </xf>
    <xf numFmtId="1" fontId="2" fillId="11" borderId="1" xfId="4" applyNumberFormat="1" applyFont="1" applyFill="1" applyBorder="1" applyAlignment="1">
      <alignment horizontal="center" vertical="center"/>
    </xf>
    <xf numFmtId="1" fontId="14" fillId="4" borderId="1" xfId="4" applyNumberFormat="1" applyFont="1" applyFill="1" applyBorder="1" applyAlignment="1">
      <alignment horizontal="center"/>
    </xf>
    <xf numFmtId="1" fontId="2" fillId="11" borderId="2" xfId="4" applyNumberFormat="1" applyFont="1" applyFill="1" applyBorder="1" applyAlignment="1">
      <alignment horizontal="center" vertical="center"/>
    </xf>
    <xf numFmtId="1" fontId="23" fillId="6" borderId="2" xfId="4" applyNumberFormat="1" applyFont="1" applyFill="1" applyBorder="1" applyAlignment="1">
      <alignment vertical="center"/>
    </xf>
    <xf numFmtId="166" fontId="2" fillId="0" borderId="6" xfId="4" applyNumberFormat="1" applyFont="1" applyBorder="1" applyAlignment="1">
      <alignment horizontal="center"/>
    </xf>
    <xf numFmtId="1" fontId="14" fillId="4" borderId="7" xfId="4" applyNumberFormat="1" applyFont="1" applyFill="1" applyBorder="1" applyAlignment="1">
      <alignment horizontal="center"/>
    </xf>
    <xf numFmtId="2" fontId="2" fillId="15" borderId="1" xfId="4" applyNumberFormat="1" applyFont="1" applyFill="1" applyBorder="1" applyAlignment="1">
      <alignment horizontal="center" vertical="center"/>
    </xf>
    <xf numFmtId="1" fontId="14" fillId="4" borderId="6" xfId="4" applyNumberFormat="1" applyFont="1" applyFill="1" applyBorder="1" applyAlignment="1">
      <alignment horizontal="center"/>
    </xf>
    <xf numFmtId="164" fontId="2" fillId="15" borderId="2" xfId="4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24" fillId="10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1" fontId="2" fillId="11" borderId="5" xfId="4" applyNumberFormat="1" applyFont="1" applyFill="1" applyBorder="1" applyAlignment="1">
      <alignment horizontal="center" vertical="center"/>
    </xf>
    <xf numFmtId="1" fontId="23" fillId="6" borderId="5" xfId="4" applyNumberFormat="1" applyFont="1" applyFill="1" applyBorder="1" applyAlignment="1">
      <alignment vertical="center"/>
    </xf>
    <xf numFmtId="2" fontId="14" fillId="0" borderId="1" xfId="4" applyNumberFormat="1" applyFont="1" applyBorder="1" applyAlignment="1">
      <alignment horizontal="center" vertical="center"/>
    </xf>
    <xf numFmtId="1" fontId="23" fillId="16" borderId="1" xfId="4" applyNumberFormat="1" applyFont="1" applyFill="1" applyBorder="1" applyAlignment="1">
      <alignment vertical="center"/>
    </xf>
    <xf numFmtId="164" fontId="14" fillId="3" borderId="1" xfId="4" applyNumberFormat="1" applyFont="1" applyFill="1" applyBorder="1" applyAlignment="1">
      <alignment horizontal="center" vertical="center"/>
    </xf>
    <xf numFmtId="0" fontId="2" fillId="0" borderId="0" xfId="4" applyFont="1" applyAlignment="1">
      <alignment horizontal="center" vertical="top" wrapText="1"/>
    </xf>
    <xf numFmtId="2" fontId="14" fillId="0" borderId="0" xfId="4" applyNumberFormat="1" applyFont="1" applyAlignment="1">
      <alignment horizontal="center" vertical="center" wrapText="1"/>
    </xf>
    <xf numFmtId="1" fontId="2" fillId="11" borderId="0" xfId="4" applyNumberFormat="1" applyFont="1" applyFill="1" applyBorder="1" applyAlignment="1">
      <alignment horizontal="center" vertical="center"/>
    </xf>
    <xf numFmtId="0" fontId="2" fillId="10" borderId="0" xfId="4" applyFont="1" applyFill="1" applyBorder="1" applyAlignment="1">
      <alignment horizontal="center" vertical="center"/>
    </xf>
    <xf numFmtId="2" fontId="14" fillId="0" borderId="0" xfId="4" applyNumberFormat="1" applyFont="1" applyAlignment="1">
      <alignment horizontal="center" vertical="center"/>
    </xf>
    <xf numFmtId="0" fontId="2" fillId="10" borderId="0" xfId="4" applyFont="1" applyFill="1" applyBorder="1" applyAlignment="1">
      <alignment vertical="center"/>
    </xf>
    <xf numFmtId="1" fontId="2" fillId="11" borderId="1" xfId="4" applyNumberFormat="1" applyFont="1" applyFill="1" applyBorder="1" applyAlignment="1">
      <alignment horizontal="center"/>
    </xf>
    <xf numFmtId="1" fontId="2" fillId="11" borderId="0" xfId="4" applyNumberFormat="1" applyFont="1" applyFill="1" applyBorder="1" applyAlignment="1">
      <alignment horizontal="center"/>
    </xf>
    <xf numFmtId="1" fontId="23" fillId="0" borderId="0" xfId="4" applyNumberFormat="1" applyFont="1" applyAlignment="1">
      <alignment vertical="center"/>
    </xf>
    <xf numFmtId="1" fontId="14" fillId="17" borderId="1" xfId="5" applyNumberFormat="1" applyFont="1" applyFill="1" applyBorder="1" applyAlignment="1">
      <alignment horizontal="center" vertical="center"/>
    </xf>
    <xf numFmtId="1" fontId="14" fillId="17" borderId="0" xfId="5" applyNumberFormat="1" applyFont="1" applyFill="1" applyBorder="1" applyAlignment="1">
      <alignment vertical="center"/>
    </xf>
    <xf numFmtId="0" fontId="2" fillId="0" borderId="0" xfId="5" applyFont="1" applyAlignment="1">
      <alignment vertical="center"/>
    </xf>
    <xf numFmtId="1" fontId="14" fillId="17" borderId="0" xfId="5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14" fillId="0" borderId="1" xfId="5" applyFont="1" applyBorder="1" applyAlignment="1">
      <alignment vertical="center" wrapText="1"/>
    </xf>
    <xf numFmtId="0" fontId="14" fillId="3" borderId="1" xfId="5" applyFont="1" applyFill="1" applyBorder="1" applyAlignment="1">
      <alignment vertical="center" wrapText="1"/>
    </xf>
    <xf numFmtId="0" fontId="18" fillId="0" borderId="1" xfId="5" applyFont="1" applyBorder="1" applyAlignment="1">
      <alignment vertical="center"/>
    </xf>
    <xf numFmtId="0" fontId="18" fillId="0" borderId="1" xfId="5" applyFont="1" applyBorder="1" applyAlignment="1">
      <alignment horizontal="center" vertical="center"/>
    </xf>
    <xf numFmtId="2" fontId="2" fillId="11" borderId="1" xfId="5" applyNumberFormat="1" applyFont="1" applyFill="1" applyBorder="1" applyAlignment="1">
      <alignment horizontal="center" vertical="center"/>
    </xf>
    <xf numFmtId="0" fontId="19" fillId="0" borderId="1" xfId="5" applyFont="1" applyBorder="1" applyAlignment="1">
      <alignment vertical="center"/>
    </xf>
    <xf numFmtId="0" fontId="19" fillId="0" borderId="1" xfId="5" applyFont="1" applyBorder="1" applyAlignment="1">
      <alignment horizontal="center" vertical="center"/>
    </xf>
    <xf numFmtId="1" fontId="2" fillId="0" borderId="0" xfId="5" applyNumberFormat="1" applyFont="1" applyAlignment="1">
      <alignment vertical="center"/>
    </xf>
    <xf numFmtId="1" fontId="14" fillId="18" borderId="6" xfId="5" applyNumberFormat="1" applyFont="1" applyFill="1" applyBorder="1" applyAlignment="1">
      <alignment vertical="center"/>
    </xf>
    <xf numFmtId="1" fontId="14" fillId="11" borderId="6" xfId="5" applyNumberFormat="1" applyFont="1" applyFill="1" applyBorder="1" applyAlignment="1">
      <alignment horizontal="center" vertical="center"/>
    </xf>
    <xf numFmtId="164" fontId="2" fillId="11" borderId="2" xfId="5" applyNumberFormat="1" applyFont="1" applyFill="1" applyBorder="1" applyAlignment="1">
      <alignment horizontal="center" vertical="center"/>
    </xf>
    <xf numFmtId="0" fontId="20" fillId="0" borderId="1" xfId="5" applyFont="1" applyBorder="1" applyAlignment="1">
      <alignment vertical="center"/>
    </xf>
    <xf numFmtId="0" fontId="20" fillId="0" borderId="1" xfId="5" applyFont="1" applyBorder="1" applyAlignment="1">
      <alignment horizontal="center" vertical="center"/>
    </xf>
    <xf numFmtId="1" fontId="14" fillId="18" borderId="1" xfId="5" applyNumberFormat="1" applyFont="1" applyFill="1" applyBorder="1" applyAlignment="1">
      <alignment vertical="center"/>
    </xf>
    <xf numFmtId="1" fontId="14" fillId="11" borderId="1" xfId="5" applyNumberFormat="1" applyFont="1" applyFill="1" applyBorder="1" applyAlignment="1">
      <alignment vertical="center"/>
    </xf>
    <xf numFmtId="1" fontId="14" fillId="11" borderId="1" xfId="5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/>
    </xf>
    <xf numFmtId="10" fontId="14" fillId="0" borderId="1" xfId="5" applyNumberFormat="1" applyFont="1" applyBorder="1" applyAlignment="1">
      <alignment vertical="center"/>
    </xf>
    <xf numFmtId="0" fontId="22" fillId="0" borderId="1" xfId="5" applyFont="1" applyBorder="1" applyAlignment="1">
      <alignment vertical="center"/>
    </xf>
    <xf numFmtId="0" fontId="22" fillId="0" borderId="1" xfId="5" applyFont="1" applyBorder="1" applyAlignment="1">
      <alignment horizontal="center" vertical="center"/>
    </xf>
    <xf numFmtId="1" fontId="14" fillId="11" borderId="2" xfId="5" applyNumberFormat="1" applyFont="1" applyFill="1" applyBorder="1" applyAlignment="1">
      <alignment horizontal="center" vertical="center"/>
    </xf>
    <xf numFmtId="0" fontId="14" fillId="0" borderId="0" xfId="5" applyFont="1" applyAlignment="1">
      <alignment vertical="center"/>
    </xf>
    <xf numFmtId="165" fontId="14" fillId="11" borderId="1" xfId="5" applyNumberFormat="1" applyFont="1" applyFill="1" applyBorder="1" applyAlignment="1">
      <alignment horizontal="center" vertical="center"/>
    </xf>
    <xf numFmtId="165" fontId="14" fillId="11" borderId="2" xfId="5" applyNumberFormat="1" applyFont="1" applyFill="1" applyBorder="1" applyAlignment="1">
      <alignment horizontal="center" vertical="center"/>
    </xf>
    <xf numFmtId="1" fontId="14" fillId="0" borderId="2" xfId="5" applyNumberFormat="1" applyFont="1" applyBorder="1" applyAlignment="1">
      <alignment vertical="center"/>
    </xf>
    <xf numFmtId="1" fontId="23" fillId="0" borderId="1" xfId="5" applyNumberFormat="1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1" fontId="2" fillId="0" borderId="1" xfId="5" applyNumberFormat="1" applyFont="1" applyBorder="1" applyAlignment="1">
      <alignment horizontal="center"/>
    </xf>
    <xf numFmtId="1" fontId="2" fillId="4" borderId="2" xfId="5" applyNumberFormat="1" applyFont="1" applyFill="1" applyBorder="1" applyAlignment="1">
      <alignment horizontal="center"/>
    </xf>
    <xf numFmtId="1" fontId="2" fillId="11" borderId="1" xfId="5" applyNumberFormat="1" applyFont="1" applyFill="1" applyBorder="1" applyAlignment="1">
      <alignment horizontal="center" vertical="center"/>
    </xf>
    <xf numFmtId="1" fontId="2" fillId="4" borderId="1" xfId="5" applyNumberFormat="1" applyFont="1" applyFill="1" applyBorder="1" applyAlignment="1">
      <alignment horizontal="center"/>
    </xf>
    <xf numFmtId="1" fontId="2" fillId="11" borderId="2" xfId="5" applyNumberFormat="1" applyFont="1" applyFill="1" applyBorder="1" applyAlignment="1">
      <alignment horizontal="center" vertical="center"/>
    </xf>
    <xf numFmtId="1" fontId="23" fillId="6" borderId="2" xfId="5" applyNumberFormat="1" applyFont="1" applyFill="1" applyBorder="1" applyAlignment="1">
      <alignment vertical="center"/>
    </xf>
    <xf numFmtId="1" fontId="2" fillId="0" borderId="6" xfId="5" applyNumberFormat="1" applyFont="1" applyBorder="1" applyAlignment="1">
      <alignment horizontal="center"/>
    </xf>
    <xf numFmtId="1" fontId="2" fillId="4" borderId="7" xfId="5" applyNumberFormat="1" applyFont="1" applyFill="1" applyBorder="1" applyAlignment="1">
      <alignment horizontal="center"/>
    </xf>
    <xf numFmtId="2" fontId="2" fillId="15" borderId="1" xfId="5" applyNumberFormat="1" applyFont="1" applyFill="1" applyBorder="1" applyAlignment="1">
      <alignment horizontal="center" vertical="center"/>
    </xf>
    <xf numFmtId="1" fontId="2" fillId="4" borderId="6" xfId="5" applyNumberFormat="1" applyFont="1" applyFill="1" applyBorder="1" applyAlignment="1">
      <alignment horizontal="center"/>
    </xf>
    <xf numFmtId="164" fontId="2" fillId="15" borderId="2" xfId="5" applyNumberFormat="1" applyFont="1" applyFill="1" applyBorder="1" applyAlignment="1">
      <alignment horizontal="center" vertical="center"/>
    </xf>
    <xf numFmtId="1" fontId="2" fillId="11" borderId="5" xfId="5" applyNumberFormat="1" applyFont="1" applyFill="1" applyBorder="1" applyAlignment="1">
      <alignment horizontal="center" vertical="center"/>
    </xf>
    <xf numFmtId="1" fontId="23" fillId="6" borderId="5" xfId="5" applyNumberFormat="1" applyFont="1" applyFill="1" applyBorder="1" applyAlignment="1">
      <alignment vertical="center"/>
    </xf>
    <xf numFmtId="2" fontId="14" fillId="0" borderId="1" xfId="5" applyNumberFormat="1" applyFont="1" applyBorder="1" applyAlignment="1">
      <alignment horizontal="center" vertical="center"/>
    </xf>
    <xf numFmtId="1" fontId="23" fillId="16" borderId="1" xfId="5" applyNumberFormat="1" applyFont="1" applyFill="1" applyBorder="1" applyAlignment="1">
      <alignment vertical="center"/>
    </xf>
    <xf numFmtId="164" fontId="14" fillId="3" borderId="1" xfId="5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center" vertical="top" wrapText="1"/>
    </xf>
    <xf numFmtId="2" fontId="14" fillId="0" borderId="0" xfId="5" applyNumberFormat="1" applyFont="1" applyAlignment="1">
      <alignment horizontal="center" vertical="center" wrapText="1"/>
    </xf>
    <xf numFmtId="1" fontId="2" fillId="11" borderId="0" xfId="5" applyNumberFormat="1" applyFont="1" applyFill="1" applyBorder="1" applyAlignment="1">
      <alignment horizontal="center" vertical="center"/>
    </xf>
    <xf numFmtId="0" fontId="2" fillId="10" borderId="0" xfId="5" applyFont="1" applyFill="1" applyBorder="1" applyAlignment="1">
      <alignment horizontal="center" vertical="center"/>
    </xf>
    <xf numFmtId="2" fontId="14" fillId="0" borderId="0" xfId="5" applyNumberFormat="1" applyFont="1" applyAlignment="1">
      <alignment horizontal="center" vertical="center"/>
    </xf>
    <xf numFmtId="0" fontId="2" fillId="10" borderId="0" xfId="5" applyFont="1" applyFill="1" applyBorder="1" applyAlignment="1">
      <alignment vertical="center"/>
    </xf>
    <xf numFmtId="1" fontId="2" fillId="11" borderId="1" xfId="5" applyNumberFormat="1" applyFont="1" applyFill="1" applyBorder="1" applyAlignment="1">
      <alignment horizontal="center"/>
    </xf>
    <xf numFmtId="1" fontId="2" fillId="11" borderId="0" xfId="5" applyNumberFormat="1" applyFont="1" applyFill="1" applyBorder="1" applyAlignment="1">
      <alignment horizontal="center"/>
    </xf>
    <xf numFmtId="1" fontId="23" fillId="0" borderId="0" xfId="5" applyNumberFormat="1" applyFont="1" applyAlignment="1">
      <alignment vertical="center"/>
    </xf>
    <xf numFmtId="1" fontId="14" fillId="17" borderId="1" xfId="6" applyNumberFormat="1" applyFont="1" applyFill="1" applyBorder="1" applyAlignment="1">
      <alignment horizontal="center" vertical="center"/>
    </xf>
    <xf numFmtId="1" fontId="14" fillId="17" borderId="0" xfId="6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1" fontId="14" fillId="17" borderId="0" xfId="6" applyNumberFormat="1" applyFont="1" applyFill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vertical="center"/>
    </xf>
    <xf numFmtId="0" fontId="14" fillId="0" borderId="1" xfId="6" applyFont="1" applyBorder="1" applyAlignment="1">
      <alignment vertical="center" wrapText="1"/>
    </xf>
    <xf numFmtId="0" fontId="14" fillId="3" borderId="1" xfId="6" applyFont="1" applyFill="1" applyBorder="1" applyAlignment="1">
      <alignment vertical="center" wrapText="1"/>
    </xf>
    <xf numFmtId="0" fontId="18" fillId="0" borderId="1" xfId="6" applyFont="1" applyBorder="1" applyAlignment="1">
      <alignment vertical="center"/>
    </xf>
    <xf numFmtId="0" fontId="18" fillId="0" borderId="1" xfId="6" applyFont="1" applyBorder="1" applyAlignment="1">
      <alignment horizontal="center" vertical="center"/>
    </xf>
    <xf numFmtId="2" fontId="2" fillId="11" borderId="1" xfId="6" applyNumberFormat="1" applyFont="1" applyFill="1" applyBorder="1" applyAlignment="1">
      <alignment horizontal="center" vertical="center"/>
    </xf>
    <xf numFmtId="0" fontId="19" fillId="0" borderId="1" xfId="6" applyFont="1" applyBorder="1" applyAlignment="1">
      <alignment vertical="center"/>
    </xf>
    <xf numFmtId="0" fontId="19" fillId="0" borderId="1" xfId="6" applyFont="1" applyBorder="1" applyAlignment="1">
      <alignment horizontal="center" vertical="center"/>
    </xf>
    <xf numFmtId="1" fontId="2" fillId="0" borderId="0" xfId="6" applyNumberFormat="1" applyFont="1" applyAlignment="1">
      <alignment vertical="center"/>
    </xf>
    <xf numFmtId="1" fontId="14" fillId="18" borderId="6" xfId="6" applyNumberFormat="1" applyFont="1" applyFill="1" applyBorder="1" applyAlignment="1">
      <alignment vertical="center"/>
    </xf>
    <xf numFmtId="1" fontId="14" fillId="11" borderId="6" xfId="6" applyNumberFormat="1" applyFont="1" applyFill="1" applyBorder="1" applyAlignment="1">
      <alignment horizontal="center" vertical="center"/>
    </xf>
    <xf numFmtId="164" fontId="2" fillId="11" borderId="2" xfId="6" applyNumberFormat="1" applyFont="1" applyFill="1" applyBorder="1" applyAlignment="1">
      <alignment horizontal="center" vertical="center"/>
    </xf>
    <xf numFmtId="0" fontId="20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" fontId="14" fillId="18" borderId="1" xfId="6" applyNumberFormat="1" applyFont="1" applyFill="1" applyBorder="1" applyAlignment="1">
      <alignment vertical="center"/>
    </xf>
    <xf numFmtId="1" fontId="14" fillId="11" borderId="1" xfId="6" applyNumberFormat="1" applyFont="1" applyFill="1" applyBorder="1" applyAlignment="1">
      <alignment vertical="center"/>
    </xf>
    <xf numFmtId="1" fontId="14" fillId="11" borderId="1" xfId="6" applyNumberFormat="1" applyFont="1" applyFill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2" fontId="21" fillId="0" borderId="1" xfId="6" applyNumberFormat="1" applyFont="1" applyBorder="1" applyAlignment="1">
      <alignment horizontal="center" vertical="center"/>
    </xf>
    <xf numFmtId="10" fontId="14" fillId="0" borderId="1" xfId="6" applyNumberFormat="1" applyFont="1" applyBorder="1" applyAlignment="1">
      <alignment vertical="center"/>
    </xf>
    <xf numFmtId="0" fontId="22" fillId="0" borderId="1" xfId="6" applyFont="1" applyBorder="1" applyAlignment="1">
      <alignment vertical="center"/>
    </xf>
    <xf numFmtId="0" fontId="22" fillId="0" borderId="1" xfId="6" applyFont="1" applyBorder="1" applyAlignment="1">
      <alignment horizontal="center" vertical="center"/>
    </xf>
    <xf numFmtId="1" fontId="3" fillId="11" borderId="1" xfId="6" applyNumberFormat="1" applyFont="1" applyFill="1" applyBorder="1" applyAlignment="1">
      <alignment horizontal="center" vertical="center"/>
    </xf>
    <xf numFmtId="1" fontId="14" fillId="11" borderId="2" xfId="6" applyNumberFormat="1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165" fontId="14" fillId="11" borderId="1" xfId="6" applyNumberFormat="1" applyFont="1" applyFill="1" applyBorder="1" applyAlignment="1">
      <alignment horizontal="center" vertical="center"/>
    </xf>
    <xf numFmtId="165" fontId="14" fillId="11" borderId="2" xfId="6" applyNumberFormat="1" applyFont="1" applyFill="1" applyBorder="1" applyAlignment="1">
      <alignment horizontal="center" vertical="center"/>
    </xf>
    <xf numFmtId="1" fontId="14" fillId="0" borderId="2" xfId="6" applyNumberFormat="1" applyFont="1" applyBorder="1" applyAlignment="1">
      <alignment vertical="center"/>
    </xf>
    <xf numFmtId="1" fontId="23" fillId="0" borderId="1" xfId="6" applyNumberFormat="1" applyFont="1" applyBorder="1" applyAlignment="1">
      <alignment horizontal="center" vertical="center"/>
    </xf>
    <xf numFmtId="0" fontId="23" fillId="0" borderId="1" xfId="6" applyFont="1" applyBorder="1" applyAlignment="1">
      <alignment vertical="center"/>
    </xf>
    <xf numFmtId="166" fontId="14" fillId="5" borderId="1" xfId="6" applyNumberFormat="1" applyFont="1" applyFill="1" applyBorder="1" applyAlignment="1">
      <alignment horizontal="right"/>
    </xf>
    <xf numFmtId="1" fontId="14" fillId="4" borderId="2" xfId="6" applyNumberFormat="1" applyFont="1" applyFill="1" applyBorder="1" applyAlignment="1">
      <alignment horizontal="center"/>
    </xf>
    <xf numFmtId="1" fontId="2" fillId="11" borderId="1" xfId="6" applyNumberFormat="1" applyFont="1" applyFill="1" applyBorder="1" applyAlignment="1">
      <alignment horizontal="center" vertical="center"/>
    </xf>
    <xf numFmtId="1" fontId="14" fillId="4" borderId="1" xfId="6" applyNumberFormat="1" applyFont="1" applyFill="1" applyBorder="1" applyAlignment="1">
      <alignment horizontal="center"/>
    </xf>
    <xf numFmtId="1" fontId="2" fillId="11" borderId="2" xfId="6" applyNumberFormat="1" applyFont="1" applyFill="1" applyBorder="1" applyAlignment="1">
      <alignment horizontal="center" vertical="center"/>
    </xf>
    <xf numFmtId="1" fontId="23" fillId="6" borderId="2" xfId="6" applyNumberFormat="1" applyFont="1" applyFill="1" applyBorder="1" applyAlignment="1">
      <alignment vertical="center"/>
    </xf>
    <xf numFmtId="166" fontId="2" fillId="0" borderId="6" xfId="6" applyNumberFormat="1" applyFont="1" applyBorder="1" applyAlignment="1"/>
    <xf numFmtId="1" fontId="14" fillId="4" borderId="7" xfId="6" applyNumberFormat="1" applyFont="1" applyFill="1" applyBorder="1" applyAlignment="1">
      <alignment horizontal="center"/>
    </xf>
    <xf numFmtId="2" fontId="2" fillId="15" borderId="1" xfId="6" applyNumberFormat="1" applyFont="1" applyFill="1" applyBorder="1" applyAlignment="1">
      <alignment horizontal="center" vertical="center"/>
    </xf>
    <xf numFmtId="1" fontId="14" fillId="4" borderId="6" xfId="6" applyNumberFormat="1" applyFont="1" applyFill="1" applyBorder="1" applyAlignment="1">
      <alignment horizontal="center"/>
    </xf>
    <xf numFmtId="164" fontId="2" fillId="15" borderId="2" xfId="6" applyNumberFormat="1" applyFont="1" applyFill="1" applyBorder="1" applyAlignment="1">
      <alignment horizontal="center" vertical="center"/>
    </xf>
    <xf numFmtId="166" fontId="2" fillId="0" borderId="6" xfId="6" applyNumberFormat="1" applyFont="1" applyBorder="1" applyAlignment="1">
      <alignment horizontal="center"/>
    </xf>
    <xf numFmtId="1" fontId="2" fillId="11" borderId="5" xfId="6" applyNumberFormat="1" applyFont="1" applyFill="1" applyBorder="1" applyAlignment="1">
      <alignment horizontal="center" vertical="center"/>
    </xf>
    <xf numFmtId="1" fontId="9" fillId="6" borderId="5" xfId="6" applyNumberFormat="1" applyFont="1" applyFill="1" applyBorder="1" applyAlignment="1">
      <alignment vertical="center"/>
    </xf>
    <xf numFmtId="1" fontId="23" fillId="6" borderId="5" xfId="6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" fontId="23" fillId="16" borderId="1" xfId="6" applyNumberFormat="1" applyFont="1" applyFill="1" applyBorder="1" applyAlignment="1">
      <alignment vertical="center"/>
    </xf>
    <xf numFmtId="1" fontId="14" fillId="17" borderId="1" xfId="7" applyNumberFormat="1" applyFont="1" applyFill="1" applyBorder="1" applyAlignment="1">
      <alignment horizontal="center" vertical="center"/>
    </xf>
    <xf numFmtId="1" fontId="14" fillId="17" borderId="0" xfId="7" applyNumberFormat="1" applyFont="1" applyFill="1" applyBorder="1" applyAlignment="1">
      <alignment vertical="center"/>
    </xf>
    <xf numFmtId="0" fontId="2" fillId="0" borderId="0" xfId="7" applyFont="1" applyAlignment="1">
      <alignment vertical="center"/>
    </xf>
    <xf numFmtId="1" fontId="14" fillId="17" borderId="0" xfId="7" applyNumberFormat="1" applyFont="1" applyFill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2" fillId="0" borderId="1" xfId="7" applyFont="1" applyBorder="1" applyAlignment="1">
      <alignment vertical="center"/>
    </xf>
    <xf numFmtId="0" fontId="14" fillId="0" borderId="1" xfId="7" applyFont="1" applyBorder="1" applyAlignment="1">
      <alignment vertical="center" wrapText="1"/>
    </xf>
    <xf numFmtId="0" fontId="14" fillId="3" borderId="1" xfId="7" applyFont="1" applyFill="1" applyBorder="1" applyAlignment="1">
      <alignment vertical="center" wrapText="1"/>
    </xf>
    <xf numFmtId="0" fontId="18" fillId="0" borderId="1" xfId="7" applyFont="1" applyBorder="1" applyAlignment="1">
      <alignment vertical="center"/>
    </xf>
    <xf numFmtId="0" fontId="18" fillId="0" borderId="1" xfId="7" applyFont="1" applyBorder="1" applyAlignment="1">
      <alignment horizontal="center" vertical="center"/>
    </xf>
    <xf numFmtId="2" fontId="2" fillId="11" borderId="1" xfId="7" applyNumberFormat="1" applyFont="1" applyFill="1" applyBorder="1" applyAlignment="1">
      <alignment horizontal="center" vertical="center"/>
    </xf>
    <xf numFmtId="0" fontId="19" fillId="0" borderId="1" xfId="7" applyFont="1" applyBorder="1" applyAlignment="1">
      <alignment vertical="center"/>
    </xf>
    <xf numFmtId="0" fontId="19" fillId="0" borderId="1" xfId="7" applyFont="1" applyBorder="1" applyAlignment="1">
      <alignment horizontal="center" vertical="center"/>
    </xf>
    <xf numFmtId="1" fontId="2" fillId="0" borderId="0" xfId="7" applyNumberFormat="1" applyFont="1" applyAlignment="1">
      <alignment vertical="center"/>
    </xf>
    <xf numFmtId="1" fontId="14" fillId="18" borderId="6" xfId="7" applyNumberFormat="1" applyFont="1" applyFill="1" applyBorder="1" applyAlignment="1">
      <alignment vertical="center"/>
    </xf>
    <xf numFmtId="1" fontId="14" fillId="11" borderId="6" xfId="7" applyNumberFormat="1" applyFont="1" applyFill="1" applyBorder="1" applyAlignment="1">
      <alignment horizontal="center" vertical="center"/>
    </xf>
    <xf numFmtId="164" fontId="2" fillId="11" borderId="2" xfId="7" applyNumberFormat="1" applyFont="1" applyFill="1" applyBorder="1" applyAlignment="1">
      <alignment horizontal="center" vertical="center"/>
    </xf>
    <xf numFmtId="0" fontId="20" fillId="0" borderId="1" xfId="7" applyFont="1" applyBorder="1" applyAlignment="1">
      <alignment vertical="center"/>
    </xf>
    <xf numFmtId="0" fontId="20" fillId="0" borderId="1" xfId="7" applyFont="1" applyBorder="1" applyAlignment="1">
      <alignment horizontal="center" vertical="center"/>
    </xf>
    <xf numFmtId="1" fontId="14" fillId="18" borderId="1" xfId="7" applyNumberFormat="1" applyFont="1" applyFill="1" applyBorder="1" applyAlignment="1">
      <alignment vertical="center"/>
    </xf>
    <xf numFmtId="1" fontId="14" fillId="11" borderId="1" xfId="7" applyNumberFormat="1" applyFont="1" applyFill="1" applyBorder="1" applyAlignment="1">
      <alignment vertical="center"/>
    </xf>
    <xf numFmtId="1" fontId="14" fillId="11" borderId="1" xfId="7" applyNumberFormat="1" applyFont="1" applyFill="1" applyBorder="1" applyAlignment="1">
      <alignment horizontal="center" vertical="center"/>
    </xf>
    <xf numFmtId="0" fontId="14" fillId="0" borderId="1" xfId="7" applyFont="1" applyBorder="1" applyAlignment="1">
      <alignment horizontal="center" vertical="center" wrapText="1"/>
    </xf>
    <xf numFmtId="2" fontId="21" fillId="0" borderId="1" xfId="7" applyNumberFormat="1" applyFont="1" applyBorder="1" applyAlignment="1">
      <alignment horizontal="center" vertical="center"/>
    </xf>
    <xf numFmtId="10" fontId="14" fillId="0" borderId="1" xfId="7" applyNumberFormat="1" applyFont="1" applyBorder="1" applyAlignment="1">
      <alignment vertical="center"/>
    </xf>
    <xf numFmtId="0" fontId="22" fillId="0" borderId="1" xfId="7" applyFont="1" applyBorder="1" applyAlignment="1">
      <alignment vertical="center"/>
    </xf>
    <xf numFmtId="0" fontId="22" fillId="0" borderId="1" xfId="7" applyFont="1" applyBorder="1" applyAlignment="1">
      <alignment horizontal="center" vertical="center"/>
    </xf>
    <xf numFmtId="1" fontId="3" fillId="11" borderId="1" xfId="7" applyNumberFormat="1" applyFont="1" applyFill="1" applyBorder="1" applyAlignment="1">
      <alignment horizontal="center" vertical="center"/>
    </xf>
    <xf numFmtId="1" fontId="14" fillId="11" borderId="2" xfId="7" applyNumberFormat="1" applyFont="1" applyFill="1" applyBorder="1" applyAlignment="1">
      <alignment horizontal="center" vertical="center"/>
    </xf>
    <xf numFmtId="0" fontId="14" fillId="0" borderId="0" xfId="7" applyFont="1" applyAlignment="1">
      <alignment vertical="center"/>
    </xf>
    <xf numFmtId="165" fontId="14" fillId="11" borderId="1" xfId="7" applyNumberFormat="1" applyFont="1" applyFill="1" applyBorder="1" applyAlignment="1">
      <alignment horizontal="center" vertical="center"/>
    </xf>
    <xf numFmtId="165" fontId="14" fillId="11" borderId="2" xfId="7" applyNumberFormat="1" applyFont="1" applyFill="1" applyBorder="1" applyAlignment="1">
      <alignment horizontal="center" vertical="center"/>
    </xf>
    <xf numFmtId="1" fontId="14" fillId="0" borderId="2" xfId="7" applyNumberFormat="1" applyFont="1" applyBorder="1" applyAlignment="1">
      <alignment vertical="center"/>
    </xf>
    <xf numFmtId="1" fontId="23" fillId="0" borderId="1" xfId="7" applyNumberFormat="1" applyFont="1" applyBorder="1" applyAlignment="1">
      <alignment horizontal="center" vertical="center"/>
    </xf>
    <xf numFmtId="0" fontId="23" fillId="0" borderId="1" xfId="7" applyFont="1" applyBorder="1" applyAlignment="1">
      <alignment vertical="center"/>
    </xf>
    <xf numFmtId="166" fontId="2" fillId="0" borderId="1" xfId="7" applyNumberFormat="1" applyFont="1" applyBorder="1" applyAlignment="1">
      <alignment horizontal="center"/>
    </xf>
    <xf numFmtId="1" fontId="2" fillId="4" borderId="2" xfId="7" applyNumberFormat="1" applyFont="1" applyFill="1" applyBorder="1" applyAlignment="1">
      <alignment horizontal="center"/>
    </xf>
    <xf numFmtId="1" fontId="2" fillId="11" borderId="1" xfId="7" applyNumberFormat="1" applyFont="1" applyFill="1" applyBorder="1" applyAlignment="1">
      <alignment horizontal="center" vertical="center"/>
    </xf>
    <xf numFmtId="1" fontId="2" fillId="4" borderId="1" xfId="7" applyNumberFormat="1" applyFont="1" applyFill="1" applyBorder="1" applyAlignment="1">
      <alignment horizontal="center"/>
    </xf>
    <xf numFmtId="1" fontId="2" fillId="11" borderId="2" xfId="7" applyNumberFormat="1" applyFont="1" applyFill="1" applyBorder="1" applyAlignment="1">
      <alignment horizontal="center" vertical="center"/>
    </xf>
    <xf numFmtId="1" fontId="9" fillId="6" borderId="2" xfId="7" applyNumberFormat="1" applyFont="1" applyFill="1" applyBorder="1" applyAlignment="1">
      <alignment vertical="center"/>
    </xf>
    <xf numFmtId="166" fontId="2" fillId="0" borderId="6" xfId="7" applyNumberFormat="1" applyFont="1" applyBorder="1" applyAlignment="1">
      <alignment horizontal="center"/>
    </xf>
    <xf numFmtId="1" fontId="2" fillId="4" borderId="7" xfId="7" applyNumberFormat="1" applyFont="1" applyFill="1" applyBorder="1" applyAlignment="1">
      <alignment horizontal="center"/>
    </xf>
    <xf numFmtId="2" fontId="2" fillId="15" borderId="1" xfId="7" applyNumberFormat="1" applyFont="1" applyFill="1" applyBorder="1" applyAlignment="1">
      <alignment horizontal="center" vertical="center"/>
    </xf>
    <xf numFmtId="1" fontId="2" fillId="4" borderId="6" xfId="7" applyNumberFormat="1" applyFont="1" applyFill="1" applyBorder="1" applyAlignment="1">
      <alignment horizontal="center"/>
    </xf>
    <xf numFmtId="164" fontId="2" fillId="15" borderId="2" xfId="7" applyNumberFormat="1" applyFont="1" applyFill="1" applyBorder="1" applyAlignment="1">
      <alignment horizontal="center" vertical="center"/>
    </xf>
    <xf numFmtId="1" fontId="23" fillId="6" borderId="2" xfId="7" applyNumberFormat="1" applyFont="1" applyFill="1" applyBorder="1" applyAlignment="1">
      <alignment vertical="center"/>
    </xf>
    <xf numFmtId="2" fontId="14" fillId="0" borderId="1" xfId="7" applyNumberFormat="1" applyFont="1" applyBorder="1" applyAlignment="1">
      <alignment horizontal="center" vertical="center"/>
    </xf>
    <xf numFmtId="165" fontId="14" fillId="0" borderId="1" xfId="7" applyNumberFormat="1" applyFont="1" applyBorder="1" applyAlignment="1">
      <alignment horizontal="center" vertical="center"/>
    </xf>
    <xf numFmtId="165" fontId="2" fillId="0" borderId="1" xfId="7" applyNumberFormat="1" applyFont="1" applyBorder="1" applyAlignment="1">
      <alignment horizontal="center" vertical="center"/>
    </xf>
    <xf numFmtId="165" fontId="2" fillId="19" borderId="1" xfId="7" applyNumberFormat="1" applyFont="1" applyFill="1" applyBorder="1" applyAlignment="1">
      <alignment horizontal="center" vertical="center"/>
    </xf>
    <xf numFmtId="1" fontId="2" fillId="11" borderId="5" xfId="7" applyNumberFormat="1" applyFont="1" applyFill="1" applyBorder="1" applyAlignment="1">
      <alignment horizontal="center" vertical="center"/>
    </xf>
    <xf numFmtId="1" fontId="23" fillId="6" borderId="5" xfId="7" applyNumberFormat="1" applyFont="1" applyFill="1" applyBorder="1" applyAlignment="1">
      <alignment vertical="center"/>
    </xf>
    <xf numFmtId="0" fontId="24" fillId="10" borderId="9" xfId="0" applyFont="1" applyFill="1" applyBorder="1" applyAlignment="1">
      <alignment wrapText="1"/>
    </xf>
    <xf numFmtId="1" fontId="23" fillId="16" borderId="1" xfId="7" applyNumberFormat="1" applyFont="1" applyFill="1" applyBorder="1" applyAlignment="1">
      <alignment vertical="center"/>
    </xf>
    <xf numFmtId="0" fontId="2" fillId="0" borderId="0" xfId="7" applyFont="1" applyAlignment="1">
      <alignment horizontal="center" vertical="top" wrapText="1"/>
    </xf>
    <xf numFmtId="2" fontId="14" fillId="0" borderId="0" xfId="7" applyNumberFormat="1" applyFont="1" applyAlignment="1">
      <alignment horizontal="center" vertical="center" wrapText="1"/>
    </xf>
    <xf numFmtId="1" fontId="2" fillId="11" borderId="0" xfId="7" applyNumberFormat="1" applyFont="1" applyFill="1" applyBorder="1" applyAlignment="1">
      <alignment horizontal="center" vertical="center"/>
    </xf>
    <xf numFmtId="0" fontId="2" fillId="10" borderId="0" xfId="7" applyFont="1" applyFill="1" applyBorder="1" applyAlignment="1">
      <alignment horizontal="center" vertical="center"/>
    </xf>
    <xf numFmtId="2" fontId="14" fillId="0" borderId="0" xfId="7" applyNumberFormat="1" applyFont="1" applyAlignment="1">
      <alignment horizontal="center" vertical="center"/>
    </xf>
    <xf numFmtId="0" fontId="2" fillId="10" borderId="0" xfId="7" applyFont="1" applyFill="1" applyBorder="1" applyAlignment="1">
      <alignment vertical="center"/>
    </xf>
    <xf numFmtId="1" fontId="2" fillId="11" borderId="1" xfId="7" applyNumberFormat="1" applyFont="1" applyFill="1" applyBorder="1" applyAlignment="1">
      <alignment horizontal="center"/>
    </xf>
    <xf numFmtId="1" fontId="2" fillId="11" borderId="0" xfId="7" applyNumberFormat="1" applyFont="1" applyFill="1" applyBorder="1" applyAlignment="1">
      <alignment horizontal="center"/>
    </xf>
    <xf numFmtId="1" fontId="23" fillId="0" borderId="0" xfId="7" applyNumberFormat="1" applyFont="1" applyAlignment="1">
      <alignment vertical="center"/>
    </xf>
    <xf numFmtId="1" fontId="14" fillId="17" borderId="1" xfId="8" applyNumberFormat="1" applyFont="1" applyFill="1" applyBorder="1" applyAlignment="1">
      <alignment horizontal="center" vertical="center"/>
    </xf>
    <xf numFmtId="1" fontId="14" fillId="17" borderId="0" xfId="8" applyNumberFormat="1" applyFont="1" applyFill="1" applyBorder="1" applyAlignment="1">
      <alignment vertical="center"/>
    </xf>
    <xf numFmtId="0" fontId="2" fillId="0" borderId="0" xfId="8" applyFont="1" applyAlignment="1">
      <alignment vertical="center"/>
    </xf>
    <xf numFmtId="1" fontId="14" fillId="17" borderId="0" xfId="8" applyNumberFormat="1" applyFont="1" applyFill="1" applyBorder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0" borderId="1" xfId="8" applyFont="1" applyBorder="1" applyAlignment="1">
      <alignment vertical="center"/>
    </xf>
    <xf numFmtId="0" fontId="14" fillId="0" borderId="1" xfId="8" applyFont="1" applyBorder="1" applyAlignment="1">
      <alignment vertical="center" wrapText="1"/>
    </xf>
    <xf numFmtId="0" fontId="14" fillId="3" borderId="1" xfId="8" applyFont="1" applyFill="1" applyBorder="1" applyAlignment="1">
      <alignment vertical="center" wrapText="1"/>
    </xf>
    <xf numFmtId="0" fontId="18" fillId="0" borderId="1" xfId="8" applyFont="1" applyBorder="1" applyAlignment="1">
      <alignment vertical="center"/>
    </xf>
    <xf numFmtId="0" fontId="18" fillId="0" borderId="1" xfId="8" applyFont="1" applyBorder="1" applyAlignment="1">
      <alignment horizontal="center" vertical="center"/>
    </xf>
    <xf numFmtId="2" fontId="2" fillId="11" borderId="1" xfId="8" applyNumberFormat="1" applyFont="1" applyFill="1" applyBorder="1" applyAlignment="1">
      <alignment horizontal="center" vertical="center"/>
    </xf>
    <xf numFmtId="0" fontId="19" fillId="0" borderId="1" xfId="8" applyFont="1" applyBorder="1" applyAlignment="1">
      <alignment vertical="center"/>
    </xf>
    <xf numFmtId="0" fontId="19" fillId="0" borderId="1" xfId="8" applyFont="1" applyBorder="1" applyAlignment="1">
      <alignment horizontal="center" vertical="center"/>
    </xf>
    <xf numFmtId="1" fontId="2" fillId="0" borderId="0" xfId="8" applyNumberFormat="1" applyFont="1" applyAlignment="1">
      <alignment vertical="center"/>
    </xf>
    <xf numFmtId="1" fontId="14" fillId="18" borderId="6" xfId="8" applyNumberFormat="1" applyFont="1" applyFill="1" applyBorder="1" applyAlignment="1">
      <alignment vertical="center"/>
    </xf>
    <xf numFmtId="1" fontId="14" fillId="11" borderId="6" xfId="8" applyNumberFormat="1" applyFont="1" applyFill="1" applyBorder="1" applyAlignment="1">
      <alignment horizontal="center" vertical="center"/>
    </xf>
    <xf numFmtId="164" fontId="2" fillId="11" borderId="2" xfId="8" applyNumberFormat="1" applyFont="1" applyFill="1" applyBorder="1" applyAlignment="1">
      <alignment horizontal="center" vertical="center"/>
    </xf>
    <xf numFmtId="0" fontId="20" fillId="0" borderId="1" xfId="8" applyFont="1" applyBorder="1" applyAlignment="1">
      <alignment vertical="center"/>
    </xf>
    <xf numFmtId="0" fontId="20" fillId="0" borderId="1" xfId="8" applyFont="1" applyBorder="1" applyAlignment="1">
      <alignment horizontal="center" vertical="center"/>
    </xf>
    <xf numFmtId="1" fontId="14" fillId="18" borderId="1" xfId="8" applyNumberFormat="1" applyFont="1" applyFill="1" applyBorder="1" applyAlignment="1">
      <alignment vertical="center"/>
    </xf>
    <xf numFmtId="1" fontId="14" fillId="11" borderId="1" xfId="8" applyNumberFormat="1" applyFont="1" applyFill="1" applyBorder="1" applyAlignment="1">
      <alignment vertical="center"/>
    </xf>
    <xf numFmtId="1" fontId="14" fillId="11" borderId="1" xfId="8" applyNumberFormat="1" applyFont="1" applyFill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2" fontId="21" fillId="0" borderId="1" xfId="8" applyNumberFormat="1" applyFont="1" applyBorder="1" applyAlignment="1">
      <alignment horizontal="center" vertical="center"/>
    </xf>
    <xf numFmtId="10" fontId="14" fillId="0" borderId="1" xfId="8" applyNumberFormat="1" applyFont="1" applyBorder="1" applyAlignment="1">
      <alignment vertical="center"/>
    </xf>
    <xf numFmtId="0" fontId="22" fillId="0" borderId="1" xfId="8" applyFont="1" applyBorder="1" applyAlignment="1">
      <alignment vertical="center"/>
    </xf>
    <xf numFmtId="0" fontId="22" fillId="0" borderId="1" xfId="8" applyFont="1" applyBorder="1" applyAlignment="1">
      <alignment horizontal="center" vertical="center"/>
    </xf>
    <xf numFmtId="1" fontId="3" fillId="11" borderId="1" xfId="8" applyNumberFormat="1" applyFont="1" applyFill="1" applyBorder="1" applyAlignment="1">
      <alignment horizontal="center" vertical="center"/>
    </xf>
    <xf numFmtId="1" fontId="14" fillId="11" borderId="2" xfId="8" applyNumberFormat="1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165" fontId="14" fillId="11" borderId="1" xfId="8" applyNumberFormat="1" applyFont="1" applyFill="1" applyBorder="1" applyAlignment="1">
      <alignment horizontal="center" vertical="center"/>
    </xf>
    <xf numFmtId="165" fontId="14" fillId="11" borderId="2" xfId="8" applyNumberFormat="1" applyFont="1" applyFill="1" applyBorder="1" applyAlignment="1">
      <alignment horizontal="center" vertical="center"/>
    </xf>
    <xf numFmtId="1" fontId="14" fillId="0" borderId="2" xfId="8" applyNumberFormat="1" applyFont="1" applyBorder="1" applyAlignment="1">
      <alignment vertical="center"/>
    </xf>
    <xf numFmtId="1" fontId="23" fillId="0" borderId="1" xfId="8" applyNumberFormat="1" applyFont="1" applyBorder="1" applyAlignment="1">
      <alignment horizontal="center" vertical="center"/>
    </xf>
    <xf numFmtId="0" fontId="23" fillId="0" borderId="1" xfId="8" applyFont="1" applyBorder="1" applyAlignment="1">
      <alignment vertical="center"/>
    </xf>
    <xf numFmtId="166" fontId="14" fillId="5" borderId="1" xfId="8" applyNumberFormat="1" applyFont="1" applyFill="1" applyBorder="1" applyAlignment="1">
      <alignment horizontal="right"/>
    </xf>
    <xf numFmtId="1" fontId="2" fillId="4" borderId="2" xfId="8" applyNumberFormat="1" applyFont="1" applyFill="1" applyBorder="1" applyAlignment="1">
      <alignment horizontal="center"/>
    </xf>
    <xf numFmtId="1" fontId="2" fillId="11" borderId="1" xfId="8" applyNumberFormat="1" applyFont="1" applyFill="1" applyBorder="1" applyAlignment="1">
      <alignment horizontal="center" vertical="center"/>
    </xf>
    <xf numFmtId="1" fontId="14" fillId="4" borderId="1" xfId="8" applyNumberFormat="1" applyFont="1" applyFill="1" applyBorder="1" applyAlignment="1">
      <alignment horizontal="center"/>
    </xf>
    <xf numFmtId="1" fontId="2" fillId="11" borderId="2" xfId="8" applyNumberFormat="1" applyFont="1" applyFill="1" applyBorder="1" applyAlignment="1">
      <alignment horizontal="center" vertical="center"/>
    </xf>
    <xf numFmtId="1" fontId="23" fillId="6" borderId="2" xfId="8" applyNumberFormat="1" applyFont="1" applyFill="1" applyBorder="1" applyAlignment="1">
      <alignment vertical="center"/>
    </xf>
    <xf numFmtId="166" fontId="2" fillId="0" borderId="6" xfId="8" applyNumberFormat="1" applyFont="1" applyBorder="1" applyAlignment="1">
      <alignment horizontal="center"/>
    </xf>
    <xf numFmtId="1" fontId="14" fillId="4" borderId="7" xfId="8" applyNumberFormat="1" applyFont="1" applyFill="1" applyBorder="1" applyAlignment="1">
      <alignment horizontal="center"/>
    </xf>
    <xf numFmtId="2" fontId="2" fillId="15" borderId="1" xfId="8" applyNumberFormat="1" applyFont="1" applyFill="1" applyBorder="1" applyAlignment="1">
      <alignment horizontal="center" vertical="center"/>
    </xf>
    <xf numFmtId="1" fontId="14" fillId="4" borderId="6" xfId="8" applyNumberFormat="1" applyFont="1" applyFill="1" applyBorder="1" applyAlignment="1">
      <alignment horizontal="center"/>
    </xf>
    <xf numFmtId="164" fontId="2" fillId="15" borderId="2" xfId="8" applyNumberFormat="1" applyFont="1" applyFill="1" applyBorder="1" applyAlignment="1">
      <alignment horizontal="center" vertical="center"/>
    </xf>
    <xf numFmtId="1" fontId="2" fillId="11" borderId="5" xfId="8" applyNumberFormat="1" applyFont="1" applyFill="1" applyBorder="1" applyAlignment="1">
      <alignment horizontal="center" vertical="center"/>
    </xf>
    <xf numFmtId="1" fontId="9" fillId="6" borderId="5" xfId="8" applyNumberFormat="1" applyFont="1" applyFill="1" applyBorder="1" applyAlignment="1">
      <alignment vertical="center"/>
    </xf>
    <xf numFmtId="1" fontId="23" fillId="6" borderId="5" xfId="8" applyNumberFormat="1" applyFont="1" applyFill="1" applyBorder="1" applyAlignment="1">
      <alignment vertical="center"/>
    </xf>
    <xf numFmtId="1" fontId="23" fillId="16" borderId="1" xfId="8" applyNumberFormat="1" applyFont="1" applyFill="1" applyBorder="1" applyAlignment="1">
      <alignment vertical="center"/>
    </xf>
    <xf numFmtId="1" fontId="14" fillId="17" borderId="1" xfId="9" applyNumberFormat="1" applyFont="1" applyFill="1" applyBorder="1" applyAlignment="1">
      <alignment horizontal="center" vertical="center"/>
    </xf>
    <xf numFmtId="1" fontId="14" fillId="17" borderId="0" xfId="9" applyNumberFormat="1" applyFont="1" applyFill="1" applyBorder="1" applyAlignment="1">
      <alignment vertical="center"/>
    </xf>
    <xf numFmtId="0" fontId="2" fillId="0" borderId="0" xfId="9" applyFont="1" applyAlignment="1">
      <alignment vertical="center"/>
    </xf>
    <xf numFmtId="1" fontId="14" fillId="17" borderId="0" xfId="9" applyNumberFormat="1" applyFont="1" applyFill="1" applyBorder="1" applyAlignment="1">
      <alignment horizontal="center" vertical="center"/>
    </xf>
    <xf numFmtId="0" fontId="14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0" fontId="14" fillId="0" borderId="1" xfId="9" applyFont="1" applyBorder="1" applyAlignment="1">
      <alignment vertical="center" wrapText="1"/>
    </xf>
    <xf numFmtId="0" fontId="14" fillId="3" borderId="1" xfId="9" applyFont="1" applyFill="1" applyBorder="1" applyAlignment="1">
      <alignment vertical="center" wrapText="1"/>
    </xf>
    <xf numFmtId="0" fontId="18" fillId="0" borderId="1" xfId="9" applyFont="1" applyBorder="1" applyAlignment="1">
      <alignment vertical="center"/>
    </xf>
    <xf numFmtId="0" fontId="18" fillId="0" borderId="1" xfId="9" applyFont="1" applyBorder="1" applyAlignment="1">
      <alignment horizontal="center" vertical="center"/>
    </xf>
    <xf numFmtId="2" fontId="2" fillId="11" borderId="1" xfId="9" applyNumberFormat="1" applyFont="1" applyFill="1" applyBorder="1" applyAlignment="1">
      <alignment horizontal="center" vertical="center"/>
    </xf>
    <xf numFmtId="0" fontId="19" fillId="0" borderId="1" xfId="9" applyFont="1" applyBorder="1" applyAlignment="1">
      <alignment vertical="center"/>
    </xf>
    <xf numFmtId="0" fontId="19" fillId="0" borderId="1" xfId="9" applyFont="1" applyBorder="1" applyAlignment="1">
      <alignment horizontal="center" vertical="center"/>
    </xf>
    <xf numFmtId="1" fontId="2" fillId="0" borderId="0" xfId="9" applyNumberFormat="1" applyFont="1" applyAlignment="1">
      <alignment vertical="center"/>
    </xf>
    <xf numFmtId="1" fontId="14" fillId="18" borderId="6" xfId="9" applyNumberFormat="1" applyFont="1" applyFill="1" applyBorder="1" applyAlignment="1">
      <alignment vertical="center"/>
    </xf>
    <xf numFmtId="1" fontId="14" fillId="11" borderId="6" xfId="9" applyNumberFormat="1" applyFont="1" applyFill="1" applyBorder="1" applyAlignment="1">
      <alignment horizontal="center" vertical="center"/>
    </xf>
    <xf numFmtId="164" fontId="2" fillId="11" borderId="2" xfId="9" applyNumberFormat="1" applyFont="1" applyFill="1" applyBorder="1" applyAlignment="1">
      <alignment horizontal="center" vertical="center"/>
    </xf>
    <xf numFmtId="0" fontId="20" fillId="0" borderId="1" xfId="9" applyFont="1" applyBorder="1" applyAlignment="1">
      <alignment vertical="center"/>
    </xf>
    <xf numFmtId="0" fontId="20" fillId="0" borderId="1" xfId="9" applyFont="1" applyBorder="1" applyAlignment="1">
      <alignment horizontal="center" vertical="center"/>
    </xf>
    <xf numFmtId="1" fontId="14" fillId="18" borderId="1" xfId="9" applyNumberFormat="1" applyFont="1" applyFill="1" applyBorder="1" applyAlignment="1">
      <alignment vertical="center"/>
    </xf>
    <xf numFmtId="1" fontId="14" fillId="11" borderId="1" xfId="9" applyNumberFormat="1" applyFont="1" applyFill="1" applyBorder="1" applyAlignment="1">
      <alignment vertical="center"/>
    </xf>
    <xf numFmtId="1" fontId="14" fillId="11" borderId="1" xfId="9" applyNumberFormat="1" applyFont="1" applyFill="1" applyBorder="1" applyAlignment="1">
      <alignment horizontal="center" vertical="center"/>
    </xf>
    <xf numFmtId="0" fontId="14" fillId="0" borderId="1" xfId="9" applyFont="1" applyBorder="1" applyAlignment="1">
      <alignment horizontal="center" vertical="center" wrapText="1"/>
    </xf>
    <xf numFmtId="2" fontId="21" fillId="0" borderId="1" xfId="9" applyNumberFormat="1" applyFont="1" applyBorder="1" applyAlignment="1">
      <alignment horizontal="center" vertical="center"/>
    </xf>
    <xf numFmtId="10" fontId="14" fillId="0" borderId="1" xfId="9" applyNumberFormat="1" applyFont="1" applyBorder="1" applyAlignment="1">
      <alignment vertical="center"/>
    </xf>
    <xf numFmtId="0" fontId="22" fillId="0" borderId="1" xfId="9" applyFont="1" applyBorder="1" applyAlignment="1">
      <alignment vertical="center"/>
    </xf>
    <xf numFmtId="0" fontId="22" fillId="0" borderId="1" xfId="9" applyFont="1" applyBorder="1" applyAlignment="1">
      <alignment horizontal="center" vertical="center"/>
    </xf>
    <xf numFmtId="1" fontId="3" fillId="11" borderId="1" xfId="9" applyNumberFormat="1" applyFont="1" applyFill="1" applyBorder="1" applyAlignment="1">
      <alignment horizontal="center" vertical="center"/>
    </xf>
    <xf numFmtId="1" fontId="14" fillId="11" borderId="2" xfId="9" applyNumberFormat="1" applyFont="1" applyFill="1" applyBorder="1" applyAlignment="1">
      <alignment horizontal="center" vertical="center"/>
    </xf>
    <xf numFmtId="0" fontId="14" fillId="0" borderId="0" xfId="9" applyFont="1" applyAlignment="1">
      <alignment vertical="center"/>
    </xf>
    <xf numFmtId="165" fontId="14" fillId="11" borderId="1" xfId="9" applyNumberFormat="1" applyFont="1" applyFill="1" applyBorder="1" applyAlignment="1">
      <alignment horizontal="center" vertical="center"/>
    </xf>
    <xf numFmtId="165" fontId="14" fillId="11" borderId="2" xfId="9" applyNumberFormat="1" applyFont="1" applyFill="1" applyBorder="1" applyAlignment="1">
      <alignment horizontal="center" vertical="center"/>
    </xf>
    <xf numFmtId="1" fontId="14" fillId="0" borderId="2" xfId="9" applyNumberFormat="1" applyFont="1" applyBorder="1" applyAlignment="1">
      <alignment vertical="center"/>
    </xf>
    <xf numFmtId="1" fontId="23" fillId="0" borderId="1" xfId="9" applyNumberFormat="1" applyFont="1" applyBorder="1" applyAlignment="1">
      <alignment horizontal="center" vertical="center"/>
    </xf>
    <xf numFmtId="0" fontId="23" fillId="0" borderId="1" xfId="9" applyFont="1" applyBorder="1" applyAlignment="1">
      <alignment vertical="center"/>
    </xf>
    <xf numFmtId="166" fontId="2" fillId="0" borderId="1" xfId="9" applyNumberFormat="1" applyFont="1" applyBorder="1" applyAlignment="1">
      <alignment horizontal="right"/>
    </xf>
    <xf numFmtId="1" fontId="2" fillId="4" borderId="2" xfId="9" applyNumberFormat="1" applyFont="1" applyFill="1" applyBorder="1" applyAlignment="1">
      <alignment horizontal="center"/>
    </xf>
    <xf numFmtId="1" fontId="2" fillId="11" borderId="1" xfId="9" applyNumberFormat="1" applyFont="1" applyFill="1" applyBorder="1" applyAlignment="1">
      <alignment horizontal="center" vertical="center"/>
    </xf>
    <xf numFmtId="1" fontId="14" fillId="4" borderId="1" xfId="9" applyNumberFormat="1" applyFont="1" applyFill="1" applyBorder="1" applyAlignment="1">
      <alignment horizontal="center"/>
    </xf>
    <xf numFmtId="1" fontId="2" fillId="11" borderId="2" xfId="9" applyNumberFormat="1" applyFont="1" applyFill="1" applyBorder="1" applyAlignment="1">
      <alignment horizontal="center" vertical="center"/>
    </xf>
    <xf numFmtId="1" fontId="23" fillId="6" borderId="2" xfId="9" applyNumberFormat="1" applyFont="1" applyFill="1" applyBorder="1" applyAlignment="1">
      <alignment vertical="center"/>
    </xf>
    <xf numFmtId="166" fontId="2" fillId="0" borderId="6" xfId="9" applyNumberFormat="1" applyFont="1" applyBorder="1" applyAlignment="1"/>
    <xf numFmtId="1" fontId="14" fillId="4" borderId="7" xfId="9" applyNumberFormat="1" applyFont="1" applyFill="1" applyBorder="1" applyAlignment="1">
      <alignment horizontal="center"/>
    </xf>
    <xf numFmtId="2" fontId="2" fillId="15" borderId="1" xfId="9" applyNumberFormat="1" applyFont="1" applyFill="1" applyBorder="1" applyAlignment="1">
      <alignment horizontal="center" vertical="center"/>
    </xf>
    <xf numFmtId="1" fontId="14" fillId="4" borderId="6" xfId="9" applyNumberFormat="1" applyFont="1" applyFill="1" applyBorder="1" applyAlignment="1">
      <alignment horizontal="center"/>
    </xf>
    <xf numFmtId="164" fontId="2" fillId="15" borderId="2" xfId="9" applyNumberFormat="1" applyFont="1" applyFill="1" applyBorder="1" applyAlignment="1">
      <alignment horizontal="center" vertical="center"/>
    </xf>
    <xf numFmtId="166" fontId="2" fillId="0" borderId="6" xfId="9" applyNumberFormat="1" applyFont="1" applyBorder="1" applyAlignment="1">
      <alignment horizontal="center"/>
    </xf>
    <xf numFmtId="1" fontId="2" fillId="11" borderId="5" xfId="9" applyNumberFormat="1" applyFont="1" applyFill="1" applyBorder="1" applyAlignment="1">
      <alignment horizontal="center" vertical="center"/>
    </xf>
    <xf numFmtId="1" fontId="9" fillId="6" borderId="5" xfId="9" applyNumberFormat="1" applyFont="1" applyFill="1" applyBorder="1" applyAlignment="1">
      <alignment vertical="center"/>
    </xf>
    <xf numFmtId="1" fontId="23" fillId="6" borderId="5" xfId="9" applyNumberFormat="1" applyFont="1" applyFill="1" applyBorder="1" applyAlignment="1">
      <alignment vertical="center"/>
    </xf>
    <xf numFmtId="1" fontId="23" fillId="16" borderId="1" xfId="9" applyNumberFormat="1" applyFont="1" applyFill="1" applyBorder="1" applyAlignment="1">
      <alignment vertical="center"/>
    </xf>
    <xf numFmtId="166" fontId="14" fillId="5" borderId="1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/>
    <xf numFmtId="2" fontId="0" fillId="9" borderId="1" xfId="0" applyNumberFormat="1" applyFont="1" applyFill="1" applyBorder="1" applyAlignment="1">
      <alignment horizontal="center" vertical="center"/>
    </xf>
    <xf numFmtId="164" fontId="0" fillId="9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12" fillId="0" borderId="0" xfId="0" applyFont="1" applyBorder="1" applyAlignment="1"/>
    <xf numFmtId="1" fontId="0" fillId="0" borderId="0" xfId="0" applyNumberFormat="1" applyFont="1" applyBorder="1" applyAlignment="1"/>
    <xf numFmtId="0" fontId="0" fillId="0" borderId="0" xfId="0" applyFont="1" applyBorder="1" applyAlignment="1"/>
    <xf numFmtId="1" fontId="0" fillId="0" borderId="0" xfId="0" applyNumberFormat="1" applyFont="1" applyAlignment="1"/>
    <xf numFmtId="0" fontId="0" fillId="0" borderId="7" xfId="0" applyFont="1" applyBorder="1" applyAlignment="1">
      <alignment horizontal="right"/>
    </xf>
    <xf numFmtId="164" fontId="0" fillId="9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6" xfId="2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1" fontId="9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vertical="center"/>
    </xf>
    <xf numFmtId="1" fontId="0" fillId="11" borderId="1" xfId="0" applyNumberFormat="1" applyFill="1" applyBorder="1" applyAlignment="1">
      <alignment horizontal="center"/>
    </xf>
    <xf numFmtId="1" fontId="3" fillId="12" borderId="13" xfId="0" applyNumberFormat="1" applyFont="1" applyFill="1" applyBorder="1" applyAlignment="1">
      <alignment vertical="center"/>
    </xf>
    <xf numFmtId="1" fontId="3" fillId="11" borderId="1" xfId="0" applyNumberFormat="1" applyFont="1" applyFill="1" applyBorder="1" applyAlignment="1">
      <alignment vertical="center" wrapText="1"/>
    </xf>
    <xf numFmtId="12" fontId="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/>
    <xf numFmtId="0" fontId="0" fillId="11" borderId="7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" xfId="0" applyFont="1" applyBorder="1" applyAlignment="1"/>
    <xf numFmtId="0" fontId="0" fillId="0" borderId="2" xfId="0" applyFont="1" applyBorder="1" applyAlignment="1"/>
    <xf numFmtId="12" fontId="0" fillId="0" borderId="6" xfId="0" applyNumberFormat="1" applyFont="1" applyBorder="1" applyAlignment="1">
      <alignment horizontal="center"/>
    </xf>
    <xf numFmtId="12" fontId="26" fillId="0" borderId="7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0" fillId="15" borderId="5" xfId="0" applyNumberForma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1" fontId="0" fillId="11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" fontId="0" fillId="0" borderId="0" xfId="0" applyNumberFormat="1" applyFont="1" applyAlignment="1">
      <alignment horizontal="center"/>
    </xf>
    <xf numFmtId="1" fontId="9" fillId="14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1" fillId="11" borderId="1" xfId="2" applyNumberForma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1" xfId="2" applyBorder="1" applyAlignment="1">
      <alignment vertical="center"/>
    </xf>
    <xf numFmtId="1" fontId="3" fillId="0" borderId="1" xfId="2" applyNumberFormat="1" applyFont="1" applyBorder="1" applyAlignment="1">
      <alignment horizontal="center" vertical="center"/>
    </xf>
    <xf numFmtId="0" fontId="0" fillId="0" borderId="7" xfId="0" applyFont="1" applyBorder="1"/>
    <xf numFmtId="1" fontId="0" fillId="0" borderId="6" xfId="2" applyNumberFormat="1" applyFont="1" applyBorder="1" applyAlignment="1">
      <alignment horizontal="right"/>
    </xf>
    <xf numFmtId="0" fontId="0" fillId="11" borderId="7" xfId="2" applyFont="1" applyFill="1" applyBorder="1" applyAlignment="1">
      <alignment horizontal="center"/>
    </xf>
    <xf numFmtId="0" fontId="0" fillId="0" borderId="7" xfId="2" applyFont="1" applyBorder="1" applyAlignment="1">
      <alignment horizontal="center"/>
    </xf>
    <xf numFmtId="1" fontId="1" fillId="0" borderId="1" xfId="2" applyNumberFormat="1" applyBorder="1" applyAlignment="1">
      <alignment vertical="center"/>
    </xf>
    <xf numFmtId="1" fontId="2" fillId="0" borderId="6" xfId="2" applyNumberFormat="1" applyFont="1" applyBorder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3" fillId="5" borderId="6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3" fillId="0" borderId="2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/>
    <xf numFmtId="166" fontId="0" fillId="0" borderId="6" xfId="0" applyNumberFormat="1" applyFont="1" applyBorder="1" applyAlignment="1">
      <alignment horizontal="right"/>
    </xf>
    <xf numFmtId="0" fontId="3" fillId="10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/>
    </xf>
    <xf numFmtId="0" fontId="0" fillId="0" borderId="1" xfId="0" applyBorder="1"/>
    <xf numFmtId="0" fontId="3" fillId="4" borderId="14" xfId="0" applyFont="1" applyFill="1" applyBorder="1" applyAlignment="1">
      <alignment horizontal="center"/>
    </xf>
    <xf numFmtId="0" fontId="9" fillId="0" borderId="7" xfId="0" applyFont="1" applyBorder="1" applyAlignment="1"/>
    <xf numFmtId="166" fontId="0" fillId="0" borderId="6" xfId="0" applyNumberFormat="1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/>
    <xf numFmtId="0" fontId="3" fillId="10" borderId="7" xfId="0" applyFont="1" applyFill="1" applyBorder="1" applyAlignment="1"/>
    <xf numFmtId="0" fontId="0" fillId="10" borderId="0" xfId="0" applyFont="1" applyFill="1" applyAlignment="1">
      <alignment wrapText="1"/>
    </xf>
    <xf numFmtId="0" fontId="0" fillId="10" borderId="0" xfId="0" applyFont="1" applyFill="1" applyAlignment="1"/>
    <xf numFmtId="0" fontId="3" fillId="10" borderId="5" xfId="0" applyFont="1" applyFill="1" applyBorder="1" applyAlignment="1">
      <alignment horizontal="center" wrapText="1"/>
    </xf>
    <xf numFmtId="0" fontId="0" fillId="10" borderId="7" xfId="0" applyFont="1" applyFill="1" applyBorder="1" applyAlignment="1">
      <alignment horizontal="center"/>
    </xf>
    <xf numFmtId="0" fontId="3" fillId="10" borderId="0" xfId="0" applyFont="1" applyFill="1" applyBorder="1" applyAlignment="1"/>
    <xf numFmtId="169" fontId="0" fillId="9" borderId="5" xfId="0" applyNumberForma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169" fontId="0" fillId="9" borderId="7" xfId="0" applyNumberFormat="1" applyFont="1" applyFill="1" applyBorder="1" applyAlignment="1">
      <alignment horizontal="center"/>
    </xf>
    <xf numFmtId="169" fontId="0" fillId="9" borderId="1" xfId="0" applyNumberFormat="1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center"/>
    </xf>
    <xf numFmtId="0" fontId="3" fillId="10" borderId="0" xfId="0" applyFont="1" applyFill="1" applyAlignment="1"/>
    <xf numFmtId="0" fontId="0" fillId="10" borderId="0" xfId="0" applyFont="1" applyFill="1" applyBorder="1" applyAlignment="1"/>
    <xf numFmtId="1" fontId="0" fillId="9" borderId="5" xfId="0" applyNumberForma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 vertical="top"/>
    </xf>
    <xf numFmtId="169" fontId="3" fillId="10" borderId="7" xfId="0" applyNumberFormat="1" applyFont="1" applyFill="1" applyBorder="1" applyAlignment="1">
      <alignment horizontal="center"/>
    </xf>
    <xf numFmtId="0" fontId="0" fillId="10" borderId="7" xfId="0" applyFont="1" applyFill="1" applyBorder="1" applyAlignment="1"/>
    <xf numFmtId="0" fontId="0" fillId="10" borderId="0" xfId="0" applyFill="1"/>
    <xf numFmtId="0" fontId="0" fillId="9" borderId="7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9" fillId="0" borderId="15" xfId="0" applyFont="1" applyBorder="1" applyAlignment="1"/>
    <xf numFmtId="0" fontId="3" fillId="10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3" fillId="5" borderId="1" xfId="0" applyFont="1" applyFill="1" applyBorder="1" applyAlignment="1"/>
    <xf numFmtId="166" fontId="0" fillId="0" borderId="1" xfId="0" applyNumberFormat="1" applyFont="1" applyBorder="1" applyAlignment="1">
      <alignment horizontal="center"/>
    </xf>
    <xf numFmtId="0" fontId="0" fillId="9" borderId="1" xfId="0" applyFont="1" applyFill="1" applyBorder="1" applyAlignment="1"/>
    <xf numFmtId="0" fontId="9" fillId="0" borderId="6" xfId="0" applyFont="1" applyBorder="1" applyAlignment="1"/>
    <xf numFmtId="1" fontId="9" fillId="6" borderId="17" xfId="0" applyNumberFormat="1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/>
    </xf>
    <xf numFmtId="0" fontId="3" fillId="0" borderId="0" xfId="0" applyFont="1" applyAlignment="1"/>
    <xf numFmtId="170" fontId="0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11" borderId="1" xfId="0" applyNumberForma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11" borderId="0" xfId="0" applyNumberFormat="1" applyFill="1" applyBorder="1" applyAlignment="1">
      <alignment horizontal="center" vertical="center"/>
    </xf>
    <xf numFmtId="1" fontId="0" fillId="11" borderId="0" xfId="0" applyNumberFormat="1" applyFill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2" fontId="0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10" borderId="0" xfId="2" applyFont="1" applyFill="1" applyBorder="1" applyAlignment="1">
      <alignment horizontal="center" vertical="center"/>
    </xf>
    <xf numFmtId="1" fontId="14" fillId="17" borderId="1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1" fontId="14" fillId="17" borderId="1" xfId="3" applyNumberFormat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/>
    </xf>
    <xf numFmtId="0" fontId="2" fillId="10" borderId="0" xfId="4" applyFont="1" applyFill="1" applyBorder="1" applyAlignment="1">
      <alignment horizontal="center" vertical="center"/>
    </xf>
    <xf numFmtId="1" fontId="14" fillId="17" borderId="1" xfId="4" applyNumberFormat="1" applyFont="1" applyFill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0" fontId="2" fillId="10" borderId="0" xfId="5" applyFont="1" applyFill="1" applyBorder="1" applyAlignment="1">
      <alignment horizontal="center" vertical="center"/>
    </xf>
    <xf numFmtId="1" fontId="14" fillId="17" borderId="1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1" fontId="14" fillId="17" borderId="1" xfId="6" applyNumberFormat="1" applyFont="1" applyFill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2" fillId="0" borderId="1" xfId="6" applyFont="1" applyBorder="1" applyAlignment="1">
      <alignment horizontal="left" vertical="center" wrapText="1"/>
    </xf>
    <xf numFmtId="0" fontId="2" fillId="10" borderId="0" xfId="7" applyFont="1" applyFill="1" applyBorder="1" applyAlignment="1">
      <alignment horizontal="center" vertical="center"/>
    </xf>
    <xf numFmtId="1" fontId="14" fillId="17" borderId="1" xfId="7" applyNumberFormat="1" applyFont="1" applyFill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2" fillId="0" borderId="1" xfId="7" applyFont="1" applyBorder="1" applyAlignment="1">
      <alignment horizontal="left" vertical="center" wrapText="1"/>
    </xf>
    <xf numFmtId="1" fontId="14" fillId="17" borderId="1" xfId="8" applyNumberFormat="1" applyFont="1" applyFill="1" applyBorder="1" applyAlignment="1">
      <alignment horizontal="center" vertical="center"/>
    </xf>
    <xf numFmtId="0" fontId="14" fillId="0" borderId="0" xfId="8" applyFont="1" applyBorder="1" applyAlignment="1">
      <alignment horizontal="center" vertical="center"/>
    </xf>
    <xf numFmtId="0" fontId="2" fillId="0" borderId="1" xfId="8" applyFont="1" applyBorder="1" applyAlignment="1">
      <alignment horizontal="left" vertical="center" wrapText="1"/>
    </xf>
    <xf numFmtId="1" fontId="14" fillId="17" borderId="1" xfId="9" applyNumberFormat="1" applyFont="1" applyFill="1" applyBorder="1" applyAlignment="1">
      <alignment horizontal="center" vertical="center"/>
    </xf>
    <xf numFmtId="0" fontId="14" fillId="0" borderId="0" xfId="9" applyFont="1" applyBorder="1" applyAlignment="1">
      <alignment horizontal="center" vertical="center"/>
    </xf>
    <xf numFmtId="0" fontId="2" fillId="0" borderId="1" xfId="9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0" fillId="1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1" fontId="3" fillId="12" borderId="13" xfId="0" applyNumberFormat="1" applyFont="1" applyFill="1" applyBorder="1" applyAlignment="1">
      <alignment horizontal="center" vertical="center"/>
    </xf>
    <xf numFmtId="1" fontId="3" fillId="12" borderId="1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10" borderId="0" xfId="0" applyFont="1" applyFill="1" applyBorder="1" applyAlignment="1"/>
    <xf numFmtId="0" fontId="0" fillId="10" borderId="0" xfId="0" applyFont="1" applyFill="1" applyBorder="1" applyAlignment="1"/>
    <xf numFmtId="0" fontId="3" fillId="3" borderId="16" xfId="0" applyFont="1" applyFill="1" applyBorder="1" applyAlignment="1">
      <alignment horizontal="center"/>
    </xf>
    <xf numFmtId="0" fontId="3" fillId="0" borderId="0" xfId="0" applyFont="1" applyBorder="1" applyAlignment="1"/>
  </cellXfs>
  <cellStyles count="10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CCCCC"/>
      <rgbColor rgb="FF808080"/>
      <rgbColor rgb="FF9999FF"/>
      <rgbColor rgb="FF7030A0"/>
      <rgbColor rgb="FFFFFFCC"/>
      <rgbColor rgb="FFE2F0D9"/>
      <rgbColor rgb="FF660066"/>
      <rgbColor rgb="FFED7D31"/>
      <rgbColor rgb="FF0066CC"/>
      <rgbColor rgb="FFE2EF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EFDA"/>
      <rgbColor rgb="FFCCFFCC"/>
      <rgbColor rgb="FFFEF2CB"/>
      <rgbColor rgb="FFF2F2F2"/>
      <rgbColor rgb="FFFF99CC"/>
      <rgbColor rgb="FFFF66FF"/>
      <rgbColor rgb="FFFFF2CC"/>
      <rgbColor rgb="FF3366FF"/>
      <rgbColor rgb="FF00B0F0"/>
      <rgbColor rgb="FF99CC00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topLeftCell="H1" zoomScale="74" zoomScaleNormal="74" workbookViewId="0">
      <selection activeCell="L24" sqref="L24"/>
    </sheetView>
  </sheetViews>
  <sheetFormatPr defaultColWidth="12.6328125" defaultRowHeight="14.5"/>
  <cols>
    <col min="1" max="1" width="12.81640625" customWidth="1"/>
    <col min="2" max="2" width="14.08984375" customWidth="1"/>
    <col min="3" max="6" width="12.81640625" customWidth="1"/>
    <col min="7" max="7" width="43.453125" customWidth="1"/>
    <col min="8" max="8" width="13.453125" customWidth="1"/>
    <col min="9" max="9" width="21.36328125" customWidth="1"/>
    <col min="10" max="10" width="12.81640625" customWidth="1"/>
    <col min="11" max="11" width="33.90625" customWidth="1"/>
    <col min="12" max="12" width="16.36328125" customWidth="1"/>
    <col min="14" max="14" width="31.1796875" customWidth="1"/>
  </cols>
  <sheetData>
    <row r="1" spans="1:23">
      <c r="A1" s="851" t="s">
        <v>0</v>
      </c>
      <c r="B1" s="851"/>
      <c r="C1" s="851"/>
      <c r="D1" s="851"/>
      <c r="E1" s="851"/>
    </row>
    <row r="2" spans="1:23">
      <c r="A2" s="851" t="s">
        <v>1</v>
      </c>
      <c r="B2" s="851"/>
      <c r="C2" s="851"/>
      <c r="D2" s="851"/>
      <c r="E2" s="851"/>
      <c r="G2" s="1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 customHeight="1">
      <c r="A3" s="851" t="s">
        <v>3</v>
      </c>
      <c r="B3" s="851"/>
      <c r="C3" s="851"/>
      <c r="D3" s="851"/>
      <c r="E3" s="851"/>
      <c r="G3" s="1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2" t="s">
        <v>9</v>
      </c>
      <c r="P3" s="852"/>
      <c r="Q3" s="852"/>
      <c r="R3" s="852"/>
      <c r="S3" s="852"/>
      <c r="T3" s="852"/>
      <c r="U3" s="852"/>
      <c r="V3" s="852"/>
      <c r="W3" s="852"/>
    </row>
    <row r="4" spans="1:23" ht="21">
      <c r="A4" s="851" t="s">
        <v>10</v>
      </c>
      <c r="B4" s="851"/>
      <c r="C4" s="851"/>
      <c r="D4" s="851"/>
      <c r="E4" s="851"/>
      <c r="G4" s="1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2"/>
      <c r="P4" s="852"/>
      <c r="Q4" s="852"/>
      <c r="R4" s="852"/>
      <c r="S4" s="852"/>
      <c r="T4" s="852"/>
      <c r="U4" s="852"/>
      <c r="V4" s="852"/>
      <c r="W4" s="852"/>
    </row>
    <row r="5" spans="1:23" ht="21">
      <c r="A5" s="851" t="s">
        <v>13</v>
      </c>
      <c r="B5" s="851"/>
      <c r="C5" s="851"/>
      <c r="D5" s="851"/>
      <c r="E5" s="851"/>
      <c r="F5" s="9"/>
      <c r="G5" s="1" t="s">
        <v>14</v>
      </c>
      <c r="H5" s="10">
        <f>D12</f>
        <v>89.230769230769241</v>
      </c>
      <c r="I5" s="3"/>
      <c r="J5" s="4"/>
      <c r="K5" s="11" t="s">
        <v>15</v>
      </c>
      <c r="L5" s="11">
        <v>2</v>
      </c>
      <c r="M5" s="4"/>
      <c r="N5" s="12">
        <v>2</v>
      </c>
      <c r="O5" s="852"/>
      <c r="P5" s="852"/>
      <c r="Q5" s="852"/>
      <c r="R5" s="852"/>
      <c r="S5" s="852"/>
      <c r="T5" s="852"/>
      <c r="U5" s="852"/>
      <c r="V5" s="852"/>
      <c r="W5" s="852"/>
    </row>
    <row r="6" spans="1:23" ht="21">
      <c r="A6" s="13"/>
      <c r="B6" s="14"/>
      <c r="C6" s="15" t="s">
        <v>16</v>
      </c>
      <c r="D6" s="15" t="s">
        <v>17</v>
      </c>
      <c r="E6" s="15" t="s">
        <v>18</v>
      </c>
      <c r="F6" s="15" t="s">
        <v>17</v>
      </c>
      <c r="G6" s="1" t="s">
        <v>18</v>
      </c>
      <c r="H6" s="16">
        <f>F12</f>
        <v>89.230769230769241</v>
      </c>
      <c r="I6" s="3"/>
      <c r="J6" s="4"/>
      <c r="K6" s="17" t="s">
        <v>19</v>
      </c>
      <c r="L6" s="17">
        <v>1</v>
      </c>
      <c r="M6" s="4"/>
      <c r="N6" s="18">
        <v>1</v>
      </c>
      <c r="O6" s="852"/>
      <c r="P6" s="852"/>
      <c r="Q6" s="852"/>
      <c r="R6" s="852"/>
      <c r="S6" s="852"/>
      <c r="T6" s="852"/>
      <c r="U6" s="852"/>
      <c r="V6" s="852"/>
      <c r="W6" s="852"/>
    </row>
    <row r="7" spans="1:23" ht="21">
      <c r="A7" s="13"/>
      <c r="B7" s="14" t="s">
        <v>20</v>
      </c>
      <c r="C7" s="15" t="s">
        <v>21</v>
      </c>
      <c r="D7" s="15"/>
      <c r="E7" s="15" t="s">
        <v>21</v>
      </c>
      <c r="F7" s="19"/>
      <c r="G7" s="20" t="s">
        <v>22</v>
      </c>
      <c r="H7" s="21">
        <f>AVERAGE(H5:H6)</f>
        <v>89.230769230769241</v>
      </c>
      <c r="I7" s="22">
        <v>0.6</v>
      </c>
      <c r="J7" s="4"/>
      <c r="K7" s="23" t="s">
        <v>23</v>
      </c>
      <c r="L7" s="23">
        <v>0</v>
      </c>
      <c r="M7" s="4"/>
      <c r="N7" s="24"/>
      <c r="O7" s="852"/>
      <c r="P7" s="852"/>
      <c r="Q7" s="852"/>
      <c r="R7" s="852"/>
      <c r="S7" s="852"/>
      <c r="T7" s="852"/>
      <c r="U7" s="852"/>
      <c r="V7" s="852"/>
      <c r="W7" s="852"/>
    </row>
    <row r="8" spans="1:23">
      <c r="A8" s="13"/>
      <c r="B8" s="14" t="s">
        <v>24</v>
      </c>
      <c r="C8" s="15" t="s">
        <v>25</v>
      </c>
      <c r="D8" s="15"/>
      <c r="E8" s="15" t="s">
        <v>26</v>
      </c>
      <c r="F8" s="19"/>
      <c r="G8" s="25" t="s">
        <v>27</v>
      </c>
      <c r="H8" s="26" t="str">
        <f>IF(H7&gt;=60, "Achieved", "Not Achieved")</f>
        <v>Achieved</v>
      </c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5">
      <c r="A9" s="13"/>
      <c r="B9" s="14" t="s">
        <v>28</v>
      </c>
      <c r="C9" s="15" t="s">
        <v>29</v>
      </c>
      <c r="D9" s="15"/>
      <c r="E9" s="15" t="s">
        <v>29</v>
      </c>
      <c r="F9" s="19"/>
      <c r="G9" s="28"/>
      <c r="H9" s="29" t="s">
        <v>30</v>
      </c>
      <c r="I9" s="29" t="s">
        <v>31</v>
      </c>
      <c r="J9" s="30" t="s">
        <v>32</v>
      </c>
      <c r="K9" s="30" t="s">
        <v>33</v>
      </c>
      <c r="L9" s="30" t="s">
        <v>34</v>
      </c>
      <c r="M9" s="30" t="s">
        <v>35</v>
      </c>
      <c r="N9" s="30" t="s">
        <v>36</v>
      </c>
      <c r="O9" s="30" t="s">
        <v>37</v>
      </c>
      <c r="P9" s="30" t="s">
        <v>38</v>
      </c>
      <c r="Q9" s="30" t="s">
        <v>39</v>
      </c>
      <c r="R9" s="30" t="s">
        <v>40</v>
      </c>
      <c r="S9" s="30" t="s">
        <v>41</v>
      </c>
      <c r="T9" s="30" t="s">
        <v>42</v>
      </c>
      <c r="U9" s="30" t="s">
        <v>43</v>
      </c>
      <c r="V9" s="30" t="s">
        <v>44</v>
      </c>
    </row>
    <row r="10" spans="1:23" ht="15.5">
      <c r="A10" s="13"/>
      <c r="B10" s="14" t="s">
        <v>45</v>
      </c>
      <c r="C10" s="15">
        <v>50</v>
      </c>
      <c r="D10" s="15">
        <v>27.5</v>
      </c>
      <c r="E10" s="15">
        <v>50</v>
      </c>
      <c r="F10" s="19">
        <v>27.5</v>
      </c>
      <c r="G10" s="31" t="s">
        <v>46</v>
      </c>
      <c r="H10" s="32">
        <v>2</v>
      </c>
      <c r="I10" s="32">
        <v>3</v>
      </c>
      <c r="J10" s="32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32">
        <v>3</v>
      </c>
      <c r="U10" s="32">
        <v>1</v>
      </c>
      <c r="V10" s="32">
        <v>2</v>
      </c>
    </row>
    <row r="11" spans="1:23" ht="15.5">
      <c r="A11" s="33">
        <v>1</v>
      </c>
      <c r="B11" s="34">
        <v>170101120001</v>
      </c>
      <c r="C11" s="35">
        <v>40</v>
      </c>
      <c r="D11" s="36">
        <f>COUNTIF(C11:C75,"&gt;="&amp;D10)</f>
        <v>58</v>
      </c>
      <c r="E11" s="35">
        <v>33</v>
      </c>
      <c r="F11" s="36">
        <f>COUNTIF(E11:E75,"&gt;="&amp;F10)</f>
        <v>58</v>
      </c>
      <c r="G11" s="31" t="s">
        <v>47</v>
      </c>
      <c r="H11" s="37">
        <v>2</v>
      </c>
      <c r="I11" s="37">
        <v>2</v>
      </c>
      <c r="J11" s="32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32">
        <v>1</v>
      </c>
      <c r="U11" s="32">
        <v>2</v>
      </c>
      <c r="V11" s="32">
        <v>3</v>
      </c>
    </row>
    <row r="12" spans="1:23" ht="15.5">
      <c r="A12" s="33">
        <v>2</v>
      </c>
      <c r="B12" s="34">
        <v>170101120002</v>
      </c>
      <c r="C12" s="35">
        <v>40</v>
      </c>
      <c r="D12" s="36">
        <f>D11/COUNT(B11:B75)*100</f>
        <v>89.230769230769241</v>
      </c>
      <c r="E12" s="35">
        <v>32</v>
      </c>
      <c r="F12" s="36">
        <f>F11/COUNT(A11:A75)*100</f>
        <v>89.230769230769241</v>
      </c>
      <c r="G12" s="31" t="s">
        <v>48</v>
      </c>
      <c r="H12" s="37">
        <v>1</v>
      </c>
      <c r="I12" s="37">
        <v>3</v>
      </c>
      <c r="J12" s="32">
        <v>3</v>
      </c>
      <c r="K12" s="13"/>
      <c r="L12" s="13"/>
      <c r="M12" s="13"/>
      <c r="N12" s="13"/>
      <c r="O12" s="13"/>
      <c r="P12" s="13"/>
      <c r="Q12" s="13"/>
      <c r="R12" s="13"/>
      <c r="S12" s="13"/>
      <c r="T12" s="32">
        <v>3</v>
      </c>
      <c r="U12" s="32">
        <v>1</v>
      </c>
      <c r="V12" s="32">
        <v>2</v>
      </c>
    </row>
    <row r="13" spans="1:23" ht="15.5">
      <c r="A13" s="33">
        <v>3</v>
      </c>
      <c r="B13" s="34">
        <v>170101120003</v>
      </c>
      <c r="C13" s="35">
        <v>40</v>
      </c>
      <c r="D13" s="36"/>
      <c r="E13" s="35">
        <v>36</v>
      </c>
      <c r="F13" s="38"/>
      <c r="G13" s="31" t="s">
        <v>49</v>
      </c>
      <c r="H13" s="37">
        <v>1</v>
      </c>
      <c r="I13" s="37">
        <v>3</v>
      </c>
      <c r="J13" s="32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32">
        <v>2</v>
      </c>
      <c r="U13" s="32">
        <v>3</v>
      </c>
      <c r="V13" s="32">
        <v>3</v>
      </c>
    </row>
    <row r="14" spans="1:23" ht="15.5">
      <c r="A14" s="33">
        <v>4</v>
      </c>
      <c r="B14" s="34">
        <v>170101120004</v>
      </c>
      <c r="C14" s="35">
        <v>36</v>
      </c>
      <c r="D14" s="36"/>
      <c r="E14" s="35">
        <v>32</v>
      </c>
      <c r="F14" s="38"/>
      <c r="G14" s="31" t="s">
        <v>50</v>
      </c>
      <c r="H14" s="37">
        <v>3</v>
      </c>
      <c r="I14" s="37">
        <v>2</v>
      </c>
      <c r="J14" s="32">
        <v>3</v>
      </c>
      <c r="K14" s="13"/>
      <c r="L14" s="13"/>
      <c r="M14" s="13"/>
      <c r="N14" s="13"/>
      <c r="O14" s="13"/>
      <c r="P14" s="13"/>
      <c r="Q14" s="13"/>
      <c r="R14" s="13"/>
      <c r="S14" s="13"/>
      <c r="T14" s="32">
        <v>3</v>
      </c>
      <c r="U14" s="32">
        <v>1</v>
      </c>
      <c r="V14" s="32">
        <v>3</v>
      </c>
    </row>
    <row r="15" spans="1:23" ht="15.5">
      <c r="A15" s="33">
        <v>5</v>
      </c>
      <c r="B15" s="34">
        <v>170101120006</v>
      </c>
      <c r="C15" s="35">
        <v>45</v>
      </c>
      <c r="D15" s="36"/>
      <c r="E15" s="35">
        <v>42</v>
      </c>
      <c r="F15" s="38"/>
      <c r="G15" s="31" t="s">
        <v>51</v>
      </c>
      <c r="H15" s="39">
        <f>AVERAGE(H10:H14)</f>
        <v>1.8</v>
      </c>
      <c r="I15" s="39">
        <f>AVERAGE(I10:I14)</f>
        <v>2.6</v>
      </c>
      <c r="J15" s="39">
        <f>AVERAGE(J10:J14)</f>
        <v>2</v>
      </c>
      <c r="K15" s="39"/>
      <c r="L15" s="39"/>
      <c r="M15" s="39"/>
      <c r="N15" s="39"/>
      <c r="O15" s="39"/>
      <c r="P15" s="39"/>
      <c r="Q15" s="39"/>
      <c r="R15" s="39"/>
      <c r="S15" s="39"/>
      <c r="T15" s="39">
        <f>AVERAGE(T10:T14)</f>
        <v>2.4</v>
      </c>
      <c r="U15" s="39">
        <f>AVERAGE(U10:U14)</f>
        <v>1.6</v>
      </c>
      <c r="V15" s="39">
        <f>AVERAGE(V10:V14)</f>
        <v>2.6</v>
      </c>
    </row>
    <row r="16" spans="1:23" ht="15.5">
      <c r="A16" s="33">
        <v>6</v>
      </c>
      <c r="B16" s="34">
        <v>170101120007</v>
      </c>
      <c r="C16" s="35">
        <v>45</v>
      </c>
      <c r="D16" s="36"/>
      <c r="E16" s="35">
        <v>46</v>
      </c>
      <c r="F16" s="38"/>
      <c r="G16" s="40" t="s">
        <v>52</v>
      </c>
      <c r="H16" s="41">
        <f>H15*H7/100</f>
        <v>1.6061538461538465</v>
      </c>
      <c r="I16" s="41">
        <f>I15*H7/100</f>
        <v>2.3200000000000003</v>
      </c>
      <c r="J16" s="41">
        <f>J15*H7/100</f>
        <v>1.7846153846153847</v>
      </c>
      <c r="K16" s="41"/>
      <c r="L16" s="41"/>
      <c r="M16" s="41"/>
      <c r="N16" s="41"/>
      <c r="O16" s="41"/>
      <c r="P16" s="41"/>
      <c r="Q16" s="41"/>
      <c r="R16" s="41"/>
      <c r="S16" s="41"/>
      <c r="T16" s="41">
        <f>T15*H7/100</f>
        <v>2.1415384615384614</v>
      </c>
      <c r="U16" s="41">
        <f>U15*H7/100</f>
        <v>1.427692307692308</v>
      </c>
      <c r="V16" s="41">
        <f>V15*H7/100</f>
        <v>2.3200000000000003</v>
      </c>
    </row>
    <row r="17" spans="1:25">
      <c r="A17" s="33">
        <v>7</v>
      </c>
      <c r="B17" s="34">
        <v>170101120011</v>
      </c>
      <c r="C17" s="35">
        <v>42</v>
      </c>
      <c r="D17" s="36"/>
      <c r="E17" s="35">
        <v>42</v>
      </c>
      <c r="F17" s="38"/>
      <c r="G17" s="42"/>
      <c r="H17" s="42"/>
      <c r="I17" s="42"/>
    </row>
    <row r="18" spans="1:25">
      <c r="A18" s="33">
        <v>8</v>
      </c>
      <c r="B18" s="34">
        <v>170101120012</v>
      </c>
      <c r="C18" s="35">
        <v>45</v>
      </c>
      <c r="D18" s="36"/>
      <c r="E18" s="35">
        <v>42</v>
      </c>
      <c r="F18" s="38"/>
    </row>
    <row r="19" spans="1:25">
      <c r="A19" s="33">
        <v>9</v>
      </c>
      <c r="B19" s="34">
        <v>170101120013</v>
      </c>
      <c r="C19" s="35">
        <v>30</v>
      </c>
      <c r="D19" s="36"/>
      <c r="E19" s="35">
        <v>30</v>
      </c>
      <c r="F19" s="38"/>
    </row>
    <row r="20" spans="1:25">
      <c r="A20" s="33">
        <v>10</v>
      </c>
      <c r="B20" s="34">
        <v>170101120015</v>
      </c>
      <c r="C20" s="35">
        <v>34</v>
      </c>
      <c r="D20" s="36"/>
      <c r="E20" s="35">
        <v>32</v>
      </c>
      <c r="F20" s="43"/>
    </row>
    <row r="21" spans="1:25">
      <c r="A21" s="33">
        <v>11</v>
      </c>
      <c r="B21" s="34">
        <v>170101120016</v>
      </c>
      <c r="C21" s="35">
        <v>40</v>
      </c>
      <c r="D21" s="36"/>
      <c r="E21" s="35">
        <v>32</v>
      </c>
      <c r="F21" s="43"/>
      <c r="G21" s="42"/>
      <c r="H21" s="42"/>
      <c r="I21" s="42"/>
    </row>
    <row r="22" spans="1:25">
      <c r="A22" s="33">
        <v>12</v>
      </c>
      <c r="B22" s="34">
        <v>170101120017</v>
      </c>
      <c r="C22" s="35">
        <v>45</v>
      </c>
      <c r="D22" s="36"/>
      <c r="E22" s="35">
        <v>42</v>
      </c>
      <c r="F22" s="43"/>
      <c r="G22" s="42"/>
      <c r="H22" s="42"/>
      <c r="I22" s="42"/>
    </row>
    <row r="23" spans="1:25">
      <c r="A23" s="33">
        <v>13</v>
      </c>
      <c r="B23" s="34">
        <v>170101120019</v>
      </c>
      <c r="C23" s="35">
        <v>40</v>
      </c>
      <c r="D23" s="36"/>
      <c r="E23" s="35">
        <v>32</v>
      </c>
      <c r="F23" s="43"/>
      <c r="G23" s="42"/>
      <c r="H23" s="42"/>
      <c r="I23" s="42"/>
    </row>
    <row r="24" spans="1:25">
      <c r="A24" s="33">
        <v>14</v>
      </c>
      <c r="B24" s="34">
        <v>170101120020</v>
      </c>
      <c r="C24" s="35">
        <v>25</v>
      </c>
      <c r="D24" s="36"/>
      <c r="E24" s="35">
        <v>0</v>
      </c>
      <c r="F24" s="43"/>
      <c r="G24" s="42"/>
      <c r="H24" s="42"/>
      <c r="I24" s="42"/>
    </row>
    <row r="25" spans="1:25">
      <c r="A25" s="33">
        <v>15</v>
      </c>
      <c r="B25" s="34">
        <v>170101120021</v>
      </c>
      <c r="C25" s="35">
        <v>45</v>
      </c>
      <c r="D25" s="36"/>
      <c r="E25" s="35">
        <v>41</v>
      </c>
      <c r="F25" s="43"/>
      <c r="G25" s="42"/>
      <c r="H25" s="42"/>
      <c r="I25" s="42"/>
    </row>
    <row r="26" spans="1:25">
      <c r="A26" s="33">
        <v>16</v>
      </c>
      <c r="B26" s="34">
        <v>170101120022</v>
      </c>
      <c r="C26" s="35">
        <v>43</v>
      </c>
      <c r="D26" s="36"/>
      <c r="E26" s="35">
        <v>35</v>
      </c>
      <c r="F26" s="43"/>
      <c r="G26" s="42"/>
      <c r="H26" s="42"/>
      <c r="I26" s="42"/>
    </row>
    <row r="27" spans="1:25">
      <c r="A27" s="33">
        <v>17</v>
      </c>
      <c r="B27" s="34">
        <v>170101120023</v>
      </c>
      <c r="C27" s="35">
        <v>45</v>
      </c>
      <c r="D27" s="36"/>
      <c r="E27" s="35">
        <v>42</v>
      </c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>
      <c r="A28" s="33">
        <v>18</v>
      </c>
      <c r="B28" s="34">
        <v>170101120024</v>
      </c>
      <c r="C28" s="35">
        <v>44</v>
      </c>
      <c r="D28" s="36"/>
      <c r="E28" s="35">
        <v>41</v>
      </c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>
      <c r="A29" s="33">
        <v>19</v>
      </c>
      <c r="B29" s="34">
        <v>170101120025</v>
      </c>
      <c r="C29" s="35">
        <v>25</v>
      </c>
      <c r="D29" s="36"/>
      <c r="E29" s="35">
        <v>0</v>
      </c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>
      <c r="A30" s="33">
        <v>20</v>
      </c>
      <c r="B30" s="34">
        <v>170101120026</v>
      </c>
      <c r="C30" s="35">
        <v>36</v>
      </c>
      <c r="D30" s="36"/>
      <c r="E30" s="35">
        <v>30</v>
      </c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>
      <c r="A31" s="33">
        <v>21</v>
      </c>
      <c r="B31" s="34">
        <v>170101120028</v>
      </c>
      <c r="C31" s="35">
        <v>35</v>
      </c>
      <c r="D31" s="36"/>
      <c r="E31" s="35">
        <v>30</v>
      </c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>
      <c r="A32" s="33">
        <v>22</v>
      </c>
      <c r="B32" s="34">
        <v>170101120029</v>
      </c>
      <c r="C32" s="35">
        <v>40</v>
      </c>
      <c r="D32" s="36"/>
      <c r="E32" s="35">
        <v>35</v>
      </c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>
      <c r="A33" s="33">
        <v>23</v>
      </c>
      <c r="B33" s="34">
        <v>170101120030</v>
      </c>
      <c r="C33" s="35">
        <v>35</v>
      </c>
      <c r="D33" s="36"/>
      <c r="E33" s="35">
        <v>30</v>
      </c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>
      <c r="A34" s="33">
        <v>24</v>
      </c>
      <c r="B34" s="34">
        <v>170101120032</v>
      </c>
      <c r="C34" s="35">
        <v>44</v>
      </c>
      <c r="D34" s="36"/>
      <c r="E34" s="35">
        <v>43</v>
      </c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>
      <c r="A35" s="33">
        <v>25</v>
      </c>
      <c r="B35" s="34">
        <v>170101120034</v>
      </c>
      <c r="C35" s="35">
        <v>45</v>
      </c>
      <c r="D35" s="36"/>
      <c r="E35" s="35">
        <v>40</v>
      </c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>
      <c r="A36" s="33">
        <v>26</v>
      </c>
      <c r="B36" s="34">
        <v>170101120035</v>
      </c>
      <c r="C36" s="35">
        <v>40</v>
      </c>
      <c r="D36" s="36"/>
      <c r="E36" s="35">
        <v>35</v>
      </c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>
      <c r="A37" s="33">
        <v>27</v>
      </c>
      <c r="B37" s="34">
        <v>170101120036</v>
      </c>
      <c r="C37" s="35">
        <v>45</v>
      </c>
      <c r="D37" s="36"/>
      <c r="E37" s="35">
        <v>41</v>
      </c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>
      <c r="A38" s="33">
        <v>28</v>
      </c>
      <c r="B38" s="34">
        <v>170101120038</v>
      </c>
      <c r="C38" s="35">
        <v>45</v>
      </c>
      <c r="D38" s="36"/>
      <c r="E38" s="35">
        <v>42</v>
      </c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>
      <c r="A39" s="33">
        <v>29</v>
      </c>
      <c r="B39" s="34">
        <v>170101120039</v>
      </c>
      <c r="C39" s="35">
        <v>42</v>
      </c>
      <c r="D39" s="36"/>
      <c r="E39" s="35">
        <v>40</v>
      </c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>
      <c r="A40" s="33">
        <v>30</v>
      </c>
      <c r="B40" s="34">
        <v>170101120040</v>
      </c>
      <c r="C40" s="35">
        <v>43</v>
      </c>
      <c r="D40" s="36"/>
      <c r="E40" s="35">
        <v>35</v>
      </c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>
      <c r="A41" s="33">
        <v>31</v>
      </c>
      <c r="B41" s="34">
        <v>170101120043</v>
      </c>
      <c r="C41" s="35">
        <v>45</v>
      </c>
      <c r="D41" s="36"/>
      <c r="E41" s="35">
        <v>46</v>
      </c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>
      <c r="A42" s="33">
        <v>32</v>
      </c>
      <c r="B42" s="34">
        <v>170101120044</v>
      </c>
      <c r="C42" s="35">
        <v>46</v>
      </c>
      <c r="D42" s="36"/>
      <c r="E42" s="35">
        <v>46</v>
      </c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>
      <c r="A43" s="33">
        <v>33</v>
      </c>
      <c r="B43" s="34">
        <v>170101120045</v>
      </c>
      <c r="C43" s="35">
        <v>35</v>
      </c>
      <c r="D43" s="36"/>
      <c r="E43" s="35">
        <v>32</v>
      </c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>
      <c r="A44" s="33">
        <v>34</v>
      </c>
      <c r="B44" s="34">
        <v>170101120046</v>
      </c>
      <c r="C44" s="35">
        <v>25</v>
      </c>
      <c r="D44" s="36"/>
      <c r="E44" s="35">
        <v>0</v>
      </c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>
      <c r="A45" s="33">
        <v>35</v>
      </c>
      <c r="B45" s="34">
        <v>170101120048</v>
      </c>
      <c r="C45" s="35">
        <v>35</v>
      </c>
      <c r="D45" s="36"/>
      <c r="E45" s="35">
        <v>33</v>
      </c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>
      <c r="A46" s="33">
        <v>36</v>
      </c>
      <c r="B46" s="34">
        <v>170101120049</v>
      </c>
      <c r="C46" s="35">
        <v>35</v>
      </c>
      <c r="D46" s="36"/>
      <c r="E46" s="35">
        <v>30</v>
      </c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>
      <c r="A47" s="33">
        <v>37</v>
      </c>
      <c r="B47" s="34">
        <v>170101120050</v>
      </c>
      <c r="C47" s="35">
        <v>25</v>
      </c>
      <c r="D47" s="36"/>
      <c r="E47" s="35">
        <v>0</v>
      </c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>
      <c r="A48" s="33">
        <v>38</v>
      </c>
      <c r="B48" s="34">
        <v>170101120051</v>
      </c>
      <c r="C48" s="35">
        <v>45</v>
      </c>
      <c r="D48" s="36"/>
      <c r="E48" s="35">
        <v>46</v>
      </c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>
      <c r="A49" s="33">
        <v>39</v>
      </c>
      <c r="B49" s="34">
        <v>170101120052</v>
      </c>
      <c r="C49" s="35">
        <v>35</v>
      </c>
      <c r="D49" s="36"/>
      <c r="E49" s="35">
        <v>32</v>
      </c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>
      <c r="A50" s="33">
        <v>40</v>
      </c>
      <c r="B50" s="34">
        <v>170101120053</v>
      </c>
      <c r="C50" s="35">
        <v>25</v>
      </c>
      <c r="D50" s="36"/>
      <c r="E50" s="35">
        <v>0</v>
      </c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>
      <c r="A51" s="33">
        <v>41</v>
      </c>
      <c r="B51" s="34">
        <v>170101120054</v>
      </c>
      <c r="C51" s="35">
        <v>25</v>
      </c>
      <c r="D51" s="36"/>
      <c r="E51" s="35">
        <v>0</v>
      </c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>
      <c r="A52" s="33">
        <v>42</v>
      </c>
      <c r="B52" s="34">
        <v>170101120055</v>
      </c>
      <c r="C52" s="35">
        <v>35</v>
      </c>
      <c r="D52" s="36"/>
      <c r="E52" s="35">
        <v>32</v>
      </c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>
      <c r="A53" s="33">
        <v>43</v>
      </c>
      <c r="B53" s="34">
        <v>170101120056</v>
      </c>
      <c r="C53" s="35">
        <v>40</v>
      </c>
      <c r="D53" s="36"/>
      <c r="E53" s="35">
        <v>35</v>
      </c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>
      <c r="A54" s="33">
        <v>44</v>
      </c>
      <c r="B54" s="34">
        <v>170101120058</v>
      </c>
      <c r="C54" s="35">
        <v>40</v>
      </c>
      <c r="D54" s="36"/>
      <c r="E54" s="35">
        <v>32</v>
      </c>
      <c r="F54" s="4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>
      <c r="A55" s="33">
        <v>45</v>
      </c>
      <c r="B55" s="34">
        <v>170101120059</v>
      </c>
      <c r="C55" s="35">
        <v>25</v>
      </c>
      <c r="D55" s="36"/>
      <c r="E55" s="35">
        <v>0</v>
      </c>
      <c r="F55" s="4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>
      <c r="A56" s="33">
        <v>46</v>
      </c>
      <c r="B56" s="34">
        <v>170101120060</v>
      </c>
      <c r="C56" s="35">
        <v>36</v>
      </c>
      <c r="D56" s="36"/>
      <c r="E56" s="35">
        <v>30</v>
      </c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>
      <c r="A57" s="33">
        <v>47</v>
      </c>
      <c r="B57" s="34">
        <v>170101120061</v>
      </c>
      <c r="C57" s="35">
        <v>36</v>
      </c>
      <c r="D57" s="36"/>
      <c r="E57" s="35">
        <v>30</v>
      </c>
      <c r="F57" s="4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>
      <c r="A58" s="33">
        <v>48</v>
      </c>
      <c r="B58" s="34">
        <v>170101120062</v>
      </c>
      <c r="C58" s="35">
        <v>36</v>
      </c>
      <c r="D58" s="36"/>
      <c r="E58" s="35">
        <v>30</v>
      </c>
      <c r="F58" s="4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>
      <c r="A59" s="33">
        <v>49</v>
      </c>
      <c r="B59" s="34">
        <v>170101120064</v>
      </c>
      <c r="C59" s="35">
        <v>45</v>
      </c>
      <c r="D59" s="36"/>
      <c r="E59" s="35">
        <v>37</v>
      </c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>
      <c r="A60" s="33">
        <v>50</v>
      </c>
      <c r="B60" s="34">
        <v>170101120067</v>
      </c>
      <c r="C60" s="35">
        <v>43</v>
      </c>
      <c r="D60" s="36"/>
      <c r="E60" s="35">
        <v>44</v>
      </c>
      <c r="F60" s="43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>
      <c r="A61" s="33">
        <v>51</v>
      </c>
      <c r="B61" s="34">
        <v>170101120070</v>
      </c>
      <c r="C61" s="35">
        <v>45</v>
      </c>
      <c r="D61" s="36"/>
      <c r="E61" s="35">
        <v>42</v>
      </c>
      <c r="F61" s="4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>
      <c r="A62" s="33">
        <v>52</v>
      </c>
      <c r="B62" s="34">
        <v>170101120071</v>
      </c>
      <c r="C62" s="35">
        <v>45</v>
      </c>
      <c r="D62" s="36"/>
      <c r="E62" s="35">
        <v>35</v>
      </c>
      <c r="F62" s="4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>
      <c r="A63" s="33">
        <v>53</v>
      </c>
      <c r="B63" s="34">
        <v>170101121073</v>
      </c>
      <c r="C63" s="35">
        <v>42</v>
      </c>
      <c r="D63" s="36"/>
      <c r="E63" s="35">
        <v>35</v>
      </c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>
      <c r="A64" s="33">
        <v>54</v>
      </c>
      <c r="B64" s="34">
        <v>170301120002</v>
      </c>
      <c r="C64" s="35">
        <v>35</v>
      </c>
      <c r="D64" s="36"/>
      <c r="E64" s="35">
        <v>34</v>
      </c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>
      <c r="A65" s="33">
        <v>55</v>
      </c>
      <c r="B65" s="34">
        <v>170301120006</v>
      </c>
      <c r="C65" s="35">
        <v>39</v>
      </c>
      <c r="D65" s="36"/>
      <c r="E65" s="35">
        <v>41</v>
      </c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>
      <c r="A66" s="33">
        <v>56</v>
      </c>
      <c r="B66" s="34">
        <v>170301120009</v>
      </c>
      <c r="C66" s="35">
        <v>40</v>
      </c>
      <c r="D66" s="36"/>
      <c r="E66" s="35">
        <v>44</v>
      </c>
      <c r="F66" s="43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>
      <c r="A67" s="33">
        <v>57</v>
      </c>
      <c r="B67" s="34">
        <v>170301120010</v>
      </c>
      <c r="C67" s="35">
        <v>35</v>
      </c>
      <c r="D67" s="36"/>
      <c r="E67" s="35">
        <v>33</v>
      </c>
      <c r="F67" s="43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>
      <c r="A68" s="33">
        <v>58</v>
      </c>
      <c r="B68" s="34">
        <v>170301120015</v>
      </c>
      <c r="C68" s="35">
        <v>46</v>
      </c>
      <c r="D68" s="36"/>
      <c r="E68" s="35">
        <v>44</v>
      </c>
      <c r="F68" s="4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>
      <c r="A69" s="33">
        <v>59</v>
      </c>
      <c r="B69" s="34">
        <v>170301120016</v>
      </c>
      <c r="C69" s="35">
        <v>45</v>
      </c>
      <c r="D69" s="36"/>
      <c r="E69" s="35">
        <v>46</v>
      </c>
      <c r="F69" s="4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>
      <c r="A70" s="33">
        <v>60</v>
      </c>
      <c r="B70" s="34">
        <v>170301120019</v>
      </c>
      <c r="C70" s="35">
        <v>39</v>
      </c>
      <c r="D70" s="36"/>
      <c r="E70" s="35">
        <v>43</v>
      </c>
      <c r="F70" s="43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>
      <c r="A71" s="33">
        <v>61</v>
      </c>
      <c r="B71" s="34">
        <v>170301120021</v>
      </c>
      <c r="C71" s="35">
        <v>40</v>
      </c>
      <c r="D71" s="36"/>
      <c r="E71" s="35">
        <v>41</v>
      </c>
      <c r="F71" s="43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>
      <c r="A72" s="33">
        <v>62</v>
      </c>
      <c r="B72" s="34">
        <v>170301120023</v>
      </c>
      <c r="C72" s="35">
        <v>37</v>
      </c>
      <c r="D72" s="36"/>
      <c r="E72" s="35">
        <v>43</v>
      </c>
      <c r="F72" s="4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>
      <c r="A73" s="33">
        <v>63</v>
      </c>
      <c r="B73" s="34">
        <v>170301120024</v>
      </c>
      <c r="C73" s="35">
        <v>45</v>
      </c>
      <c r="D73" s="36"/>
      <c r="E73" s="35">
        <v>46</v>
      </c>
      <c r="F73" s="43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>
      <c r="A74" s="33">
        <v>64</v>
      </c>
      <c r="B74" s="34">
        <v>170301120027</v>
      </c>
      <c r="C74" s="35">
        <v>34</v>
      </c>
      <c r="D74" s="36"/>
      <c r="E74" s="35">
        <v>36</v>
      </c>
      <c r="F74" s="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>
      <c r="A75" s="33">
        <v>65</v>
      </c>
      <c r="B75" s="34">
        <v>170301120031</v>
      </c>
      <c r="C75" s="35">
        <v>43</v>
      </c>
      <c r="D75" s="36"/>
      <c r="E75" s="35">
        <v>45</v>
      </c>
      <c r="F75" s="4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</sheetData>
  <mergeCells count="6">
    <mergeCell ref="A1:E1"/>
    <mergeCell ref="A2:E2"/>
    <mergeCell ref="A3:E3"/>
    <mergeCell ref="O3:W7"/>
    <mergeCell ref="A4:E4"/>
    <mergeCell ref="A5:E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2"/>
  <sheetViews>
    <sheetView topLeftCell="F1" zoomScale="51" zoomScaleNormal="51" workbookViewId="0">
      <selection activeCell="O21" sqref="O21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2.75" customHeight="1">
      <c r="A3" s="851" t="s">
        <v>79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80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4" t="s">
        <v>81</v>
      </c>
      <c r="B5" s="854"/>
      <c r="C5" s="854"/>
      <c r="D5" s="854"/>
      <c r="E5" s="854"/>
      <c r="F5" s="854"/>
      <c r="G5" s="1" t="s">
        <v>14</v>
      </c>
      <c r="H5" s="47">
        <f>D12</f>
        <v>98.113207547169807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15.09433962264151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56.60377358490566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Not Achieved</v>
      </c>
      <c r="I8" s="3"/>
    </row>
    <row r="9" spans="1:23">
      <c r="B9" s="50" t="s">
        <v>28</v>
      </c>
      <c r="C9" s="80" t="s">
        <v>82</v>
      </c>
      <c r="D9" s="52"/>
      <c r="E9" s="80" t="s">
        <v>82</v>
      </c>
      <c r="F9" s="54"/>
      <c r="H9" s="55"/>
      <c r="I9" s="55"/>
    </row>
    <row r="10" spans="1:23" ht="15.5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15.5">
      <c r="A11" s="94">
        <v>1</v>
      </c>
      <c r="B11" s="95">
        <v>170101120001</v>
      </c>
      <c r="C11" s="96">
        <v>41</v>
      </c>
      <c r="D11" s="62">
        <f>COUNTIF(C11:C91,"&gt;="&amp;D10)</f>
        <v>52</v>
      </c>
      <c r="E11" s="96">
        <v>21</v>
      </c>
      <c r="F11" s="90">
        <f>COUNTIF(E11:E91,"&gt;="&amp;F10)</f>
        <v>8</v>
      </c>
      <c r="G11" s="31" t="s">
        <v>46</v>
      </c>
      <c r="H11" s="41">
        <v>2</v>
      </c>
      <c r="I11" s="41">
        <v>3</v>
      </c>
      <c r="J11" s="44">
        <v>3</v>
      </c>
      <c r="K11" s="41"/>
      <c r="L11" s="44">
        <v>2</v>
      </c>
      <c r="M11" s="32"/>
      <c r="N11" s="32"/>
      <c r="O11" s="32"/>
      <c r="P11" s="32"/>
      <c r="Q11" s="32"/>
      <c r="R11" s="32"/>
      <c r="S11" s="32"/>
      <c r="T11" s="41">
        <v>2</v>
      </c>
      <c r="U11" s="41">
        <v>3</v>
      </c>
      <c r="V11" s="44">
        <v>3</v>
      </c>
    </row>
    <row r="12" spans="1:23" ht="15.5">
      <c r="A12" s="94">
        <v>2</v>
      </c>
      <c r="B12" s="95">
        <v>170101120002</v>
      </c>
      <c r="C12" s="96">
        <v>38</v>
      </c>
      <c r="D12" s="63">
        <f>(D11/COUNT(C11:C91))*100</f>
        <v>98.113207547169807</v>
      </c>
      <c r="E12" s="96">
        <v>27</v>
      </c>
      <c r="F12" s="91">
        <f>(F11/COUNT(E11:E91))*100</f>
        <v>15.09433962264151</v>
      </c>
      <c r="G12" s="31" t="s">
        <v>47</v>
      </c>
      <c r="H12" s="41">
        <v>3</v>
      </c>
      <c r="I12" s="41">
        <v>1</v>
      </c>
      <c r="J12" s="44">
        <v>2</v>
      </c>
      <c r="K12" s="41"/>
      <c r="L12" s="44">
        <v>2</v>
      </c>
      <c r="M12" s="32"/>
      <c r="N12" s="32"/>
      <c r="O12" s="32"/>
      <c r="P12" s="32"/>
      <c r="Q12" s="32"/>
      <c r="R12" s="32"/>
      <c r="S12" s="32"/>
      <c r="T12" s="41">
        <v>3</v>
      </c>
      <c r="U12" s="41">
        <v>1</v>
      </c>
      <c r="V12" s="44">
        <v>2</v>
      </c>
    </row>
    <row r="13" spans="1:23" ht="15.5">
      <c r="A13" s="94">
        <v>3</v>
      </c>
      <c r="B13" s="95">
        <v>170101120003</v>
      </c>
      <c r="C13" s="96">
        <v>39</v>
      </c>
      <c r="D13" s="62"/>
      <c r="E13" s="96">
        <v>27</v>
      </c>
      <c r="F13" s="47"/>
      <c r="G13" s="31" t="s">
        <v>48</v>
      </c>
      <c r="H13" s="41">
        <v>1</v>
      </c>
      <c r="I13" s="41">
        <v>1</v>
      </c>
      <c r="J13" s="44">
        <v>1</v>
      </c>
      <c r="K13" s="41"/>
      <c r="L13" s="44">
        <v>2</v>
      </c>
      <c r="M13" s="32"/>
      <c r="N13" s="32"/>
      <c r="O13" s="32"/>
      <c r="P13" s="32"/>
      <c r="Q13" s="32"/>
      <c r="R13" s="32"/>
      <c r="S13" s="32"/>
      <c r="T13" s="41">
        <v>1</v>
      </c>
      <c r="U13" s="41">
        <v>1</v>
      </c>
      <c r="V13" s="44">
        <v>1</v>
      </c>
    </row>
    <row r="14" spans="1:23" ht="15.5">
      <c r="A14" s="94">
        <v>4</v>
      </c>
      <c r="B14" s="95">
        <v>170101120004</v>
      </c>
      <c r="C14" s="96">
        <v>41</v>
      </c>
      <c r="D14" s="62"/>
      <c r="E14" s="96">
        <v>18</v>
      </c>
      <c r="F14" s="47"/>
      <c r="G14" s="65" t="s">
        <v>51</v>
      </c>
      <c r="H14" s="66">
        <f>AVERAGE(H11:H13)</f>
        <v>2</v>
      </c>
      <c r="I14" s="66">
        <f>AVERAGE(I11:I13)</f>
        <v>1.6666666666666667</v>
      </c>
      <c r="J14" s="66">
        <f>AVERAGE(J11:J13)</f>
        <v>2</v>
      </c>
      <c r="K14" s="66"/>
      <c r="L14" s="66">
        <f>AVERAGE(L11:L13)</f>
        <v>2</v>
      </c>
      <c r="M14" s="66"/>
      <c r="N14" s="66"/>
      <c r="O14" s="66"/>
      <c r="P14" s="66"/>
      <c r="Q14" s="66"/>
      <c r="R14" s="66"/>
      <c r="S14" s="66"/>
      <c r="T14" s="66">
        <f>AVERAGE(T11:T13)</f>
        <v>2</v>
      </c>
      <c r="U14" s="66">
        <f>AVERAGE(U11:U13)</f>
        <v>1.6666666666666667</v>
      </c>
      <c r="V14" s="66">
        <f>AVERAGE(V11:V13)</f>
        <v>2</v>
      </c>
    </row>
    <row r="15" spans="1:23" ht="15.5">
      <c r="A15" s="94">
        <v>5</v>
      </c>
      <c r="B15" s="95">
        <v>170101120006</v>
      </c>
      <c r="C15" s="96">
        <v>46</v>
      </c>
      <c r="D15" s="62"/>
      <c r="E15" s="96">
        <v>33</v>
      </c>
      <c r="F15" s="47"/>
      <c r="G15" s="92" t="s">
        <v>52</v>
      </c>
      <c r="H15" s="67">
        <f>(H7*H14)/100</f>
        <v>1.1320754716981132</v>
      </c>
      <c r="I15" s="67">
        <f>(H7*I14)/100</f>
        <v>0.94339622641509435</v>
      </c>
      <c r="J15" s="67">
        <f>(H7*J14)/100</f>
        <v>1.1320754716981132</v>
      </c>
      <c r="K15" s="67"/>
      <c r="L15" s="67">
        <f>(H7*L14)/100</f>
        <v>1.1320754716981132</v>
      </c>
      <c r="M15" s="67"/>
      <c r="N15" s="67"/>
      <c r="O15" s="67"/>
      <c r="P15" s="67"/>
      <c r="Q15" s="67"/>
      <c r="R15" s="67"/>
      <c r="S15" s="67"/>
      <c r="T15" s="67">
        <f>(H7*T14)/100</f>
        <v>1.1320754716981132</v>
      </c>
      <c r="U15" s="67">
        <f>(H7*U14)/100</f>
        <v>0.94339622641509435</v>
      </c>
      <c r="V15" s="67">
        <f>(H7*V14)/100</f>
        <v>1.1320754716981132</v>
      </c>
    </row>
    <row r="16" spans="1:23">
      <c r="A16" s="94">
        <v>6</v>
      </c>
      <c r="B16" s="95">
        <v>170101120007</v>
      </c>
      <c r="C16" s="96">
        <v>47</v>
      </c>
      <c r="D16" s="62"/>
      <c r="E16" s="96">
        <v>30</v>
      </c>
      <c r="F16" s="47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>
      <c r="A17" s="94">
        <v>7</v>
      </c>
      <c r="B17" s="95">
        <v>170101120011</v>
      </c>
      <c r="C17" s="96">
        <v>42</v>
      </c>
      <c r="D17" s="62"/>
      <c r="E17" s="96">
        <v>23</v>
      </c>
      <c r="F17" s="47"/>
    </row>
    <row r="18" spans="1:22">
      <c r="A18" s="94">
        <v>8</v>
      </c>
      <c r="B18" s="95">
        <v>170101120012</v>
      </c>
      <c r="C18" s="96">
        <v>47</v>
      </c>
      <c r="D18" s="62"/>
      <c r="E18" s="96">
        <v>32</v>
      </c>
      <c r="F18" s="62"/>
    </row>
    <row r="19" spans="1:22">
      <c r="A19" s="94">
        <v>9</v>
      </c>
      <c r="B19" s="95">
        <v>170101120013</v>
      </c>
      <c r="C19" s="96">
        <v>37</v>
      </c>
      <c r="D19" s="62"/>
      <c r="E19" s="96">
        <v>20</v>
      </c>
      <c r="F19" s="62"/>
    </row>
    <row r="20" spans="1:22">
      <c r="A20" s="94">
        <v>10</v>
      </c>
      <c r="B20" s="95">
        <v>170101120015</v>
      </c>
      <c r="C20" s="96">
        <v>37</v>
      </c>
      <c r="D20" s="62"/>
      <c r="E20" s="96">
        <v>21</v>
      </c>
      <c r="F20" s="62"/>
      <c r="J20" s="55"/>
      <c r="K20" s="55"/>
    </row>
    <row r="21" spans="1:22">
      <c r="A21" s="94">
        <v>11</v>
      </c>
      <c r="B21" s="95">
        <v>170101120016</v>
      </c>
      <c r="C21" s="96">
        <v>39</v>
      </c>
      <c r="D21" s="62"/>
      <c r="E21" s="96">
        <v>20</v>
      </c>
      <c r="F21" s="62"/>
      <c r="H21" s="70"/>
      <c r="I21" s="855"/>
      <c r="J21" s="855"/>
      <c r="M21" s="55"/>
      <c r="N21" s="55"/>
      <c r="O21" s="55"/>
      <c r="P21" s="55"/>
      <c r="Q21" s="55"/>
    </row>
    <row r="22" spans="1:22">
      <c r="A22" s="94">
        <v>12</v>
      </c>
      <c r="B22" s="95">
        <v>170101120017</v>
      </c>
      <c r="C22" s="96">
        <v>47</v>
      </c>
      <c r="D22" s="62"/>
      <c r="E22" s="96">
        <v>30</v>
      </c>
      <c r="F22" s="62"/>
      <c r="H22" s="72"/>
      <c r="I22" s="73"/>
      <c r="J22" s="73"/>
      <c r="M22" s="55"/>
      <c r="N22" s="55"/>
      <c r="O22" s="55"/>
      <c r="P22" s="55"/>
      <c r="Q22" s="55"/>
    </row>
    <row r="23" spans="1:22">
      <c r="A23" s="94">
        <v>13</v>
      </c>
      <c r="B23" s="95">
        <v>170101120019</v>
      </c>
      <c r="C23" s="96">
        <v>45</v>
      </c>
      <c r="D23" s="62"/>
      <c r="E23" s="96">
        <v>24</v>
      </c>
      <c r="F23" s="62"/>
      <c r="H23" s="45"/>
      <c r="N23" s="55"/>
      <c r="O23" s="55"/>
      <c r="P23" s="55"/>
      <c r="Q23" s="55"/>
      <c r="R23" s="55"/>
    </row>
    <row r="24" spans="1:22">
      <c r="A24" s="94">
        <v>14</v>
      </c>
      <c r="B24" s="95">
        <v>170101120020</v>
      </c>
      <c r="C24" s="96">
        <v>38</v>
      </c>
      <c r="D24" s="62"/>
      <c r="E24" s="96">
        <v>17</v>
      </c>
      <c r="F24" s="62"/>
      <c r="I24" s="72"/>
      <c r="J24" s="72"/>
      <c r="K24" s="72"/>
      <c r="L24" s="72"/>
      <c r="M24" s="72"/>
      <c r="N24" s="72"/>
      <c r="O24" s="72"/>
      <c r="P24" s="72"/>
      <c r="Q24" s="75"/>
      <c r="R24" s="76"/>
      <c r="S24" s="76"/>
      <c r="T24" s="76"/>
      <c r="U24" s="72"/>
      <c r="V24" s="72"/>
    </row>
    <row r="25" spans="1:22" ht="15.5">
      <c r="A25" s="94">
        <v>15</v>
      </c>
      <c r="B25" s="95">
        <v>170101120021</v>
      </c>
      <c r="C25" s="96">
        <v>45</v>
      </c>
      <c r="D25" s="74"/>
      <c r="E25" s="96">
        <v>24</v>
      </c>
      <c r="F25" s="62"/>
      <c r="G25" s="77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5.5">
      <c r="A26" s="94">
        <v>16</v>
      </c>
      <c r="B26" s="95">
        <v>170101120022</v>
      </c>
      <c r="C26" s="96">
        <v>41</v>
      </c>
      <c r="D26" s="62"/>
      <c r="E26" s="96">
        <v>18</v>
      </c>
      <c r="F26" s="62"/>
      <c r="G26" s="77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5.5">
      <c r="A27" s="94">
        <v>17</v>
      </c>
      <c r="B27" s="95">
        <v>170101120023</v>
      </c>
      <c r="C27" s="96">
        <v>39</v>
      </c>
      <c r="D27" s="62"/>
      <c r="E27" s="96">
        <v>22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5.5">
      <c r="A28" s="94">
        <v>18</v>
      </c>
      <c r="B28" s="95">
        <v>170101120024</v>
      </c>
      <c r="C28" s="96">
        <v>44</v>
      </c>
      <c r="D28" s="62"/>
      <c r="E28" s="96">
        <v>24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5.5">
      <c r="A29" s="94">
        <v>19</v>
      </c>
      <c r="B29" s="95">
        <v>170101120025</v>
      </c>
      <c r="C29" s="96">
        <v>36</v>
      </c>
      <c r="D29" s="62"/>
      <c r="E29" s="96">
        <v>0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5.5">
      <c r="A30" s="94">
        <v>20</v>
      </c>
      <c r="B30" s="95">
        <v>170101120026</v>
      </c>
      <c r="C30" s="96">
        <v>40</v>
      </c>
      <c r="D30" s="62"/>
      <c r="E30" s="96">
        <v>17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5.5">
      <c r="A31" s="94">
        <v>21</v>
      </c>
      <c r="B31" s="95">
        <v>170101120028</v>
      </c>
      <c r="C31" s="96">
        <v>40</v>
      </c>
      <c r="D31" s="62"/>
      <c r="E31" s="96">
        <v>24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5.5">
      <c r="A32" s="94">
        <v>22</v>
      </c>
      <c r="B32" s="95">
        <v>170101120029</v>
      </c>
      <c r="C32" s="96">
        <v>38</v>
      </c>
      <c r="D32" s="62"/>
      <c r="E32" s="96">
        <v>22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3" ht="15.5">
      <c r="A33" s="94">
        <v>23</v>
      </c>
      <c r="B33" s="95">
        <v>170101120030</v>
      </c>
      <c r="C33" s="96">
        <v>38</v>
      </c>
      <c r="D33" s="62"/>
      <c r="E33" s="96">
        <v>20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3" ht="15.5">
      <c r="A34" s="94">
        <v>24</v>
      </c>
      <c r="B34" s="95">
        <v>170101120032</v>
      </c>
      <c r="C34" s="96">
        <v>39</v>
      </c>
      <c r="D34" s="62"/>
      <c r="E34" s="96">
        <v>26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3">
      <c r="A35" s="94">
        <v>25</v>
      </c>
      <c r="B35" s="95">
        <v>170101120034</v>
      </c>
      <c r="C35" s="96">
        <v>45</v>
      </c>
      <c r="D35" s="62"/>
      <c r="E35" s="96">
        <v>27</v>
      </c>
      <c r="F35" s="62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2"/>
    </row>
    <row r="36" spans="1:23">
      <c r="A36" s="94">
        <v>26</v>
      </c>
      <c r="B36" s="95">
        <v>170101120035</v>
      </c>
      <c r="C36" s="96">
        <v>45</v>
      </c>
      <c r="D36" s="62"/>
      <c r="E36" s="96">
        <v>18</v>
      </c>
      <c r="F36" s="62"/>
    </row>
    <row r="37" spans="1:23">
      <c r="A37" s="94">
        <v>27</v>
      </c>
      <c r="B37" s="95">
        <v>170101120036</v>
      </c>
      <c r="C37" s="96">
        <v>46</v>
      </c>
      <c r="D37" s="62"/>
      <c r="E37" s="96">
        <v>27</v>
      </c>
      <c r="F37" s="62"/>
    </row>
    <row r="38" spans="1:23" ht="15.5">
      <c r="A38" s="94">
        <v>28</v>
      </c>
      <c r="B38" s="95">
        <v>170101120038</v>
      </c>
      <c r="C38" s="96">
        <v>41</v>
      </c>
      <c r="D38" s="62"/>
      <c r="E38" s="96">
        <v>28</v>
      </c>
      <c r="F38" s="62"/>
      <c r="G38" s="77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3" ht="15.5">
      <c r="A39" s="94">
        <v>29</v>
      </c>
      <c r="B39" s="95">
        <v>170101120039</v>
      </c>
      <c r="C39" s="96">
        <v>38</v>
      </c>
      <c r="D39" s="62"/>
      <c r="E39" s="96">
        <v>23</v>
      </c>
      <c r="F39" s="62"/>
      <c r="G39" s="77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3" ht="15.5">
      <c r="A40" s="94">
        <v>30</v>
      </c>
      <c r="B40" s="95">
        <v>170101120040</v>
      </c>
      <c r="C40" s="96">
        <v>43</v>
      </c>
      <c r="D40" s="62"/>
      <c r="E40" s="96">
        <v>24</v>
      </c>
      <c r="F40" s="62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3" ht="15.5">
      <c r="A41" s="94">
        <v>31</v>
      </c>
      <c r="B41" s="95">
        <v>170101120043</v>
      </c>
      <c r="C41" s="96">
        <v>47</v>
      </c>
      <c r="D41" s="62"/>
      <c r="E41" s="96">
        <v>27</v>
      </c>
      <c r="F41" s="62"/>
      <c r="G41" s="77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3" ht="15.5">
      <c r="A42" s="94">
        <v>32</v>
      </c>
      <c r="B42" s="95">
        <v>170101120044</v>
      </c>
      <c r="C42" s="96">
        <v>47</v>
      </c>
      <c r="D42" s="62"/>
      <c r="E42" s="96">
        <v>30</v>
      </c>
      <c r="F42" s="62"/>
      <c r="G42" s="7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3" ht="15.5">
      <c r="A43" s="94">
        <v>33</v>
      </c>
      <c r="B43" s="95">
        <v>170101120045</v>
      </c>
      <c r="C43" s="96">
        <v>40</v>
      </c>
      <c r="D43" s="62"/>
      <c r="E43" s="96">
        <v>18</v>
      </c>
      <c r="F43" s="62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3" ht="15.5">
      <c r="A44" s="94">
        <v>34</v>
      </c>
      <c r="B44" s="95">
        <v>170101120046</v>
      </c>
      <c r="C44" s="96">
        <v>40</v>
      </c>
      <c r="D44" s="62"/>
      <c r="E44" s="96">
        <v>17</v>
      </c>
      <c r="F44" s="62"/>
      <c r="G44" s="77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3" ht="15.5">
      <c r="A45" s="94">
        <v>35</v>
      </c>
      <c r="B45" s="95">
        <v>170101120048</v>
      </c>
      <c r="C45" s="96">
        <v>41</v>
      </c>
      <c r="D45" s="62"/>
      <c r="E45" s="96">
        <v>22</v>
      </c>
      <c r="F45" s="62"/>
      <c r="G45" s="77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3" ht="15.5">
      <c r="A46" s="94">
        <v>36</v>
      </c>
      <c r="B46" s="95">
        <v>170101120049</v>
      </c>
      <c r="C46" s="96">
        <v>39</v>
      </c>
      <c r="D46" s="62"/>
      <c r="E46" s="96">
        <v>18</v>
      </c>
      <c r="F46" s="62"/>
      <c r="G46" s="77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3" ht="15.5">
      <c r="A47" s="94">
        <v>37</v>
      </c>
      <c r="B47" s="95">
        <v>170101120050</v>
      </c>
      <c r="C47" s="96">
        <v>38</v>
      </c>
      <c r="D47" s="62"/>
      <c r="E47" s="96">
        <v>17</v>
      </c>
      <c r="F47" s="62"/>
      <c r="G47" s="77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3" ht="15.5">
      <c r="A48" s="94">
        <v>38</v>
      </c>
      <c r="B48" s="95">
        <v>170101120051</v>
      </c>
      <c r="C48" s="96">
        <v>47</v>
      </c>
      <c r="D48" s="62"/>
      <c r="E48" s="96">
        <v>27</v>
      </c>
      <c r="F48" s="62"/>
      <c r="G48" s="77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>
      <c r="A49" s="94">
        <v>39</v>
      </c>
      <c r="B49" s="95">
        <v>170101120052</v>
      </c>
      <c r="C49" s="96">
        <v>38</v>
      </c>
      <c r="D49" s="62"/>
      <c r="E49" s="96">
        <v>20</v>
      </c>
      <c r="F49" s="62"/>
      <c r="G49" s="68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>
      <c r="A50" s="94">
        <v>40</v>
      </c>
      <c r="B50" s="95">
        <v>170101120053</v>
      </c>
      <c r="C50" s="96">
        <v>39</v>
      </c>
      <c r="D50" s="62"/>
      <c r="E50" s="96">
        <v>8</v>
      </c>
      <c r="F50" s="62"/>
    </row>
    <row r="51" spans="1:22">
      <c r="A51" s="94">
        <v>41</v>
      </c>
      <c r="B51" s="95">
        <v>170101120054</v>
      </c>
      <c r="C51" s="96">
        <v>38</v>
      </c>
      <c r="D51" s="62"/>
      <c r="E51" s="96">
        <v>10</v>
      </c>
      <c r="F51" s="62"/>
    </row>
    <row r="52" spans="1:22" ht="15.5">
      <c r="A52" s="94">
        <v>42</v>
      </c>
      <c r="B52" s="95">
        <v>170101120055</v>
      </c>
      <c r="C52" s="96">
        <v>38</v>
      </c>
      <c r="D52" s="74"/>
      <c r="E52" s="96">
        <v>15</v>
      </c>
      <c r="F52" s="62"/>
      <c r="G52" s="77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5.5">
      <c r="A53" s="94">
        <v>43</v>
      </c>
      <c r="B53" s="95">
        <v>170101120056</v>
      </c>
      <c r="C53" s="96">
        <v>40</v>
      </c>
      <c r="D53" s="74"/>
      <c r="E53" s="96">
        <v>17</v>
      </c>
      <c r="F53" s="62"/>
      <c r="G53" s="77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ht="15.5">
      <c r="A54" s="94">
        <v>44</v>
      </c>
      <c r="B54" s="95">
        <v>170101120058</v>
      </c>
      <c r="C54" s="96">
        <v>40</v>
      </c>
      <c r="D54" s="62"/>
      <c r="E54" s="96">
        <v>20</v>
      </c>
      <c r="F54" s="62"/>
      <c r="G54" s="7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15.5">
      <c r="A55" s="94">
        <v>45</v>
      </c>
      <c r="B55" s="95">
        <v>170101120059</v>
      </c>
      <c r="C55" s="96">
        <v>0</v>
      </c>
      <c r="D55" s="62"/>
      <c r="E55" s="96">
        <v>0</v>
      </c>
      <c r="F55" s="62"/>
      <c r="G55" s="77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15.5">
      <c r="A56" s="94">
        <v>46</v>
      </c>
      <c r="B56" s="95">
        <v>170101120060</v>
      </c>
      <c r="C56" s="96">
        <v>38</v>
      </c>
      <c r="D56" s="62"/>
      <c r="E56" s="96">
        <v>16</v>
      </c>
      <c r="F56" s="62"/>
      <c r="G56" s="77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5.5">
      <c r="A57" s="94">
        <v>47</v>
      </c>
      <c r="B57" s="95">
        <v>170101120061</v>
      </c>
      <c r="C57" s="96">
        <v>39</v>
      </c>
      <c r="D57" s="62"/>
      <c r="E57" s="96">
        <v>17</v>
      </c>
      <c r="F57" s="62"/>
      <c r="G57" s="77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5.5">
      <c r="A58" s="94">
        <v>48</v>
      </c>
      <c r="B58" s="95">
        <v>170101120062</v>
      </c>
      <c r="C58" s="96">
        <v>39</v>
      </c>
      <c r="D58" s="62"/>
      <c r="E58" s="96">
        <v>14</v>
      </c>
      <c r="F58" s="62"/>
      <c r="G58" s="77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5.5">
      <c r="A59" s="94">
        <v>49</v>
      </c>
      <c r="B59" s="95">
        <v>170101120064</v>
      </c>
      <c r="C59" s="96">
        <v>42</v>
      </c>
      <c r="D59" s="62"/>
      <c r="E59" s="96">
        <v>22</v>
      </c>
      <c r="F59" s="62"/>
      <c r="G59" s="77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15.5">
      <c r="A60" s="94">
        <v>50</v>
      </c>
      <c r="B60" s="95">
        <v>170101120067</v>
      </c>
      <c r="C60" s="96">
        <v>41</v>
      </c>
      <c r="D60" s="62"/>
      <c r="E60" s="96">
        <v>17</v>
      </c>
      <c r="F60" s="62"/>
      <c r="G60" s="77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15.5">
      <c r="A61" s="94">
        <v>51</v>
      </c>
      <c r="B61" s="95">
        <v>170101120070</v>
      </c>
      <c r="C61" s="96">
        <v>44</v>
      </c>
      <c r="D61" s="62"/>
      <c r="E61" s="96">
        <v>29</v>
      </c>
      <c r="F61" s="62"/>
      <c r="G61" s="77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15.5">
      <c r="A62" s="94">
        <v>52</v>
      </c>
      <c r="B62" s="95">
        <v>170101120071</v>
      </c>
      <c r="C62" s="96">
        <v>42</v>
      </c>
      <c r="D62" s="62"/>
      <c r="E62" s="96">
        <v>23</v>
      </c>
      <c r="F62" s="62"/>
      <c r="G62" s="77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>
      <c r="A63" s="94">
        <v>53</v>
      </c>
      <c r="B63" s="95">
        <v>170101121073</v>
      </c>
      <c r="C63" s="96">
        <v>46</v>
      </c>
      <c r="D63" s="62"/>
      <c r="E63" s="96">
        <v>29</v>
      </c>
      <c r="F63" s="62"/>
    </row>
    <row r="64" spans="1:22" ht="24.75" customHeight="1">
      <c r="B64" s="79"/>
      <c r="C64" s="80"/>
      <c r="D64" s="62"/>
      <c r="E64" s="80"/>
      <c r="F64" s="62"/>
    </row>
    <row r="65" spans="2:7" ht="24.75" customHeight="1">
      <c r="B65" s="79"/>
      <c r="C65" s="80"/>
      <c r="D65" s="62"/>
      <c r="E65" s="80"/>
      <c r="F65" s="62"/>
    </row>
    <row r="66" spans="2:7" ht="24.75" customHeight="1">
      <c r="B66" s="79"/>
      <c r="C66" s="80"/>
      <c r="D66" s="62"/>
      <c r="E66" s="80"/>
      <c r="F66" s="62"/>
    </row>
    <row r="67" spans="2:7" ht="24.75" customHeight="1">
      <c r="B67" s="79"/>
      <c r="C67" s="80"/>
      <c r="D67" s="62"/>
      <c r="E67" s="80"/>
      <c r="F67" s="62"/>
    </row>
    <row r="68" spans="2:7" ht="24.75" customHeight="1">
      <c r="B68" s="79"/>
      <c r="C68" s="80"/>
      <c r="D68" s="62"/>
      <c r="E68" s="80"/>
      <c r="F68" s="62"/>
    </row>
    <row r="69" spans="2:7" ht="24.75" customHeight="1">
      <c r="B69" s="79"/>
      <c r="C69" s="80"/>
      <c r="D69" s="62"/>
      <c r="E69" s="80"/>
      <c r="F69" s="62"/>
    </row>
    <row r="70" spans="2:7" ht="24.75" customHeight="1">
      <c r="B70" s="79"/>
      <c r="C70" s="80"/>
      <c r="D70" s="62"/>
      <c r="E70" s="80"/>
      <c r="F70" s="62"/>
    </row>
    <row r="71" spans="2:7" ht="24.75" customHeight="1">
      <c r="B71" s="79"/>
      <c r="C71" s="80"/>
      <c r="D71" s="62"/>
      <c r="E71" s="80"/>
      <c r="F71" s="62"/>
    </row>
    <row r="72" spans="2:7" ht="24.75" customHeight="1">
      <c r="B72" s="79"/>
      <c r="C72" s="80"/>
      <c r="D72" s="62"/>
      <c r="E72" s="80"/>
      <c r="F72" s="62"/>
    </row>
    <row r="73" spans="2:7" ht="24.75" customHeight="1">
      <c r="B73" s="79"/>
      <c r="C73" s="80"/>
      <c r="D73" s="62"/>
      <c r="E73" s="80"/>
      <c r="F73" s="62"/>
    </row>
    <row r="74" spans="2:7" ht="24.75" customHeight="1">
      <c r="B74" s="79"/>
      <c r="C74" s="80"/>
      <c r="D74" s="62"/>
      <c r="E74" s="80"/>
      <c r="F74" s="62"/>
    </row>
    <row r="75" spans="2:7" ht="24.75" customHeight="1">
      <c r="B75" s="79"/>
      <c r="C75" s="80"/>
      <c r="D75" s="62"/>
      <c r="E75" s="80"/>
      <c r="F75" s="62"/>
    </row>
    <row r="76" spans="2:7" ht="24.75" customHeight="1">
      <c r="B76" s="79"/>
      <c r="C76" s="80"/>
      <c r="D76" s="62"/>
      <c r="E76" s="80"/>
      <c r="F76" s="62"/>
    </row>
    <row r="77" spans="2:7" ht="24.75" customHeight="1">
      <c r="B77" s="79"/>
      <c r="C77" s="80"/>
      <c r="D77" s="62"/>
      <c r="E77" s="80"/>
      <c r="F77" s="62"/>
    </row>
    <row r="78" spans="2:7" ht="24.75" customHeight="1">
      <c r="B78" s="79"/>
      <c r="C78" s="80"/>
      <c r="D78" s="62"/>
      <c r="E78" s="80"/>
      <c r="F78" s="62"/>
    </row>
    <row r="79" spans="2:7" ht="24.75" customHeight="1">
      <c r="B79" s="79"/>
      <c r="C79" s="80"/>
      <c r="D79" s="62"/>
      <c r="E79" s="80"/>
      <c r="F79" s="62"/>
      <c r="G79" s="82"/>
    </row>
    <row r="80" spans="2:7" ht="24.75" customHeight="1">
      <c r="B80" s="79"/>
      <c r="C80" s="80"/>
      <c r="D80" s="74"/>
      <c r="E80" s="80"/>
      <c r="F80" s="62"/>
      <c r="G80" s="82"/>
    </row>
    <row r="81" spans="1:23" ht="24.75" customHeight="1">
      <c r="B81" s="79"/>
      <c r="C81" s="80"/>
      <c r="D81" s="74"/>
      <c r="E81" s="80"/>
      <c r="F81" s="62"/>
      <c r="G81" s="82"/>
    </row>
    <row r="82" spans="1:23" ht="24.75" customHeight="1">
      <c r="B82" s="79"/>
      <c r="C82" s="80"/>
      <c r="D82" s="62"/>
      <c r="E82" s="80"/>
      <c r="F82" s="62"/>
      <c r="G82" s="82"/>
    </row>
    <row r="83" spans="1:23" ht="24.75" customHeight="1">
      <c r="B83" s="79"/>
      <c r="C83" s="80"/>
      <c r="D83" s="62"/>
      <c r="E83" s="80"/>
      <c r="F83" s="62"/>
      <c r="G83" s="82"/>
    </row>
    <row r="84" spans="1:23">
      <c r="B84" s="79"/>
      <c r="C84" s="80"/>
      <c r="D84" s="62"/>
      <c r="E84" s="80"/>
      <c r="F84" s="62"/>
      <c r="G84" s="82"/>
    </row>
    <row r="85" spans="1:23" s="83" customFormat="1" ht="15.5">
      <c r="A85" s="45"/>
      <c r="B85" s="79"/>
      <c r="C85" s="80"/>
      <c r="D85" s="62"/>
      <c r="E85" s="80"/>
      <c r="F85" s="6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B86" s="79"/>
      <c r="C86" s="80"/>
      <c r="D86" s="62"/>
      <c r="E86" s="80"/>
      <c r="F86" s="62"/>
      <c r="G86" s="82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3">
      <c r="B87" s="79"/>
      <c r="C87" s="80"/>
      <c r="D87" s="62"/>
      <c r="E87" s="80"/>
      <c r="F87" s="62"/>
      <c r="G87" s="82"/>
    </row>
    <row r="88" spans="1:23">
      <c r="B88" s="79"/>
      <c r="C88" s="80"/>
      <c r="D88" s="62"/>
      <c r="E88" s="80"/>
      <c r="F88" s="62"/>
      <c r="G88" s="82"/>
    </row>
    <row r="89" spans="1:23">
      <c r="B89" s="79"/>
      <c r="C89" s="80"/>
      <c r="D89" s="62"/>
      <c r="E89" s="80"/>
      <c r="F89" s="62"/>
      <c r="G89" s="82"/>
    </row>
    <row r="90" spans="1:23">
      <c r="B90" s="79"/>
      <c r="C90" s="80"/>
      <c r="D90" s="62"/>
      <c r="E90" s="80"/>
      <c r="F90" s="62"/>
      <c r="G90" s="82"/>
    </row>
    <row r="91" spans="1:23">
      <c r="B91" s="79"/>
      <c r="C91" s="80"/>
      <c r="D91" s="62"/>
      <c r="E91" s="80"/>
      <c r="F91" s="62"/>
      <c r="G91" s="82"/>
    </row>
    <row r="92" spans="1:23" ht="15.5">
      <c r="A92" s="82"/>
      <c r="B92" s="82"/>
      <c r="C92" s="82"/>
      <c r="D92" s="82"/>
      <c r="E92" s="82"/>
      <c r="F92" s="82"/>
      <c r="G92" s="8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3">
      <c r="A93" s="82"/>
      <c r="B93" s="82"/>
      <c r="C93" s="82"/>
      <c r="D93" s="82"/>
      <c r="E93" s="82"/>
      <c r="F93" s="82"/>
      <c r="G93" s="82"/>
    </row>
    <row r="94" spans="1:23">
      <c r="A94" s="82"/>
      <c r="B94" s="82"/>
      <c r="C94" s="82"/>
      <c r="D94" s="82"/>
      <c r="E94" s="82"/>
      <c r="F94" s="82"/>
      <c r="G94" s="82"/>
    </row>
    <row r="95" spans="1:23">
      <c r="A95" s="82"/>
      <c r="B95" s="82"/>
      <c r="C95" s="82"/>
      <c r="D95" s="82"/>
      <c r="E95" s="82"/>
      <c r="F95" s="82"/>
      <c r="G95" s="82"/>
    </row>
    <row r="96" spans="1:23">
      <c r="A96" s="82"/>
      <c r="B96" s="82"/>
      <c r="C96" s="82"/>
      <c r="D96" s="82"/>
      <c r="E96" s="82"/>
      <c r="F96" s="82"/>
      <c r="G96" s="82"/>
    </row>
    <row r="97" spans="1:23">
      <c r="A97" s="82"/>
      <c r="B97" s="82"/>
      <c r="C97" s="82"/>
      <c r="D97" s="82"/>
      <c r="E97" s="82"/>
      <c r="F97" s="82"/>
      <c r="G97" s="82"/>
    </row>
    <row r="98" spans="1:23">
      <c r="A98" s="82"/>
      <c r="B98" s="82"/>
      <c r="C98" s="82"/>
      <c r="D98" s="82"/>
      <c r="E98" s="82"/>
      <c r="F98" s="82"/>
      <c r="G98" s="82"/>
    </row>
    <row r="99" spans="1:23" s="83" customFormat="1" ht="15.5">
      <c r="A99" s="82"/>
      <c r="B99" s="82"/>
      <c r="C99" s="82"/>
      <c r="D99" s="82"/>
      <c r="E99" s="82"/>
      <c r="F99" s="82"/>
      <c r="G99" s="8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>
      <c r="A101" s="82"/>
      <c r="B101" s="82"/>
      <c r="C101" s="82"/>
      <c r="D101" s="82"/>
      <c r="E101" s="82"/>
      <c r="F101" s="82"/>
      <c r="G101" s="82"/>
    </row>
    <row r="102" spans="1:23">
      <c r="A102" s="82"/>
      <c r="B102" s="82"/>
      <c r="C102" s="82"/>
      <c r="D102" s="82"/>
      <c r="E102" s="82"/>
      <c r="F102" s="82"/>
      <c r="G102" s="82"/>
    </row>
  </sheetData>
  <mergeCells count="10">
    <mergeCell ref="O3:W7"/>
    <mergeCell ref="A4:F4"/>
    <mergeCell ref="A5:F5"/>
    <mergeCell ref="I21:J21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topLeftCell="J13" zoomScaleNormal="100" workbookViewId="0">
      <selection activeCell="H16" sqref="H16:V16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2" width="25.81640625" style="4" customWidth="1"/>
    <col min="263" max="263" width="26.3632812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8" width="25.81640625" style="4" customWidth="1"/>
    <col min="519" max="519" width="26.3632812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4" width="25.81640625" style="4" customWidth="1"/>
    <col min="775" max="775" width="26.3632812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32" t="s">
        <v>2</v>
      </c>
      <c r="H2" s="2"/>
      <c r="I2" s="3"/>
    </row>
    <row r="3" spans="1:23" ht="43.5" customHeight="1">
      <c r="A3" s="854" t="s">
        <v>83</v>
      </c>
      <c r="B3" s="854"/>
      <c r="C3" s="854"/>
      <c r="D3" s="854"/>
      <c r="E3" s="854"/>
      <c r="F3" s="98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4" t="s">
        <v>84</v>
      </c>
      <c r="B4" s="854"/>
      <c r="C4" s="854"/>
      <c r="D4" s="854"/>
      <c r="E4" s="854"/>
      <c r="F4" s="98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47">
        <f>(71/81)*100</f>
        <v>87.654320987654316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(66/81)*100</f>
        <v>81.481481481481481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84.567901234567898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86</v>
      </c>
      <c r="D8" s="52"/>
      <c r="E8" s="52" t="s">
        <v>86</v>
      </c>
      <c r="F8" s="52"/>
      <c r="G8" s="53" t="s">
        <v>27</v>
      </c>
      <c r="H8" s="32" t="s">
        <v>87</v>
      </c>
      <c r="I8" s="3"/>
    </row>
    <row r="9" spans="1:23" ht="24.75" customHeight="1">
      <c r="B9" s="50" t="s">
        <v>28</v>
      </c>
      <c r="C9" s="52" t="s">
        <v>88</v>
      </c>
      <c r="D9" s="52"/>
      <c r="E9" s="52" t="s">
        <v>88</v>
      </c>
      <c r="F9" s="54"/>
      <c r="H9" s="55"/>
      <c r="I9" s="55"/>
      <c r="W9" s="99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4.75" customHeight="1">
      <c r="A11" s="45">
        <v>1</v>
      </c>
      <c r="B11" s="79">
        <v>170101120015</v>
      </c>
      <c r="C11" s="80">
        <v>1</v>
      </c>
      <c r="D11" s="62">
        <f>COUNTIF(C11:C91,"&gt;="&amp;D10)</f>
        <v>71</v>
      </c>
      <c r="E11" s="80">
        <v>0</v>
      </c>
      <c r="F11" s="90">
        <f>COUNTIF(E11:E91,"&gt;="&amp;F10)</f>
        <v>66</v>
      </c>
      <c r="G11" s="31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24.75" customHeight="1">
      <c r="A12" s="45">
        <v>2</v>
      </c>
      <c r="B12" s="79">
        <v>170101120025</v>
      </c>
      <c r="C12" s="80">
        <v>5</v>
      </c>
      <c r="D12" s="63">
        <f>(71/81)*100</f>
        <v>87.654320987654316</v>
      </c>
      <c r="E12" s="80">
        <v>0</v>
      </c>
      <c r="F12" s="91">
        <f>(66/81)*100</f>
        <v>81.481481481481481</v>
      </c>
      <c r="G12" s="31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24.75" customHeight="1">
      <c r="A13" s="45">
        <v>3</v>
      </c>
      <c r="B13" s="79">
        <v>170101120030</v>
      </c>
      <c r="C13" s="80">
        <v>4</v>
      </c>
      <c r="D13" s="62"/>
      <c r="E13" s="80">
        <v>0</v>
      </c>
      <c r="F13" s="47"/>
      <c r="G13" s="31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24.75" customHeight="1">
      <c r="A14" s="45">
        <v>4</v>
      </c>
      <c r="B14" s="79">
        <v>170101120046</v>
      </c>
      <c r="C14" s="80">
        <v>6</v>
      </c>
      <c r="D14" s="62"/>
      <c r="E14" s="80">
        <v>0</v>
      </c>
      <c r="F14" s="47"/>
      <c r="G14" s="31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35.25" customHeight="1">
      <c r="A15" s="45">
        <v>5</v>
      </c>
      <c r="B15" s="79">
        <v>170101120048</v>
      </c>
      <c r="C15" s="80">
        <v>3</v>
      </c>
      <c r="D15" s="62"/>
      <c r="E15" s="80">
        <v>0</v>
      </c>
      <c r="F15" s="47"/>
      <c r="G15" s="65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37.5" customHeight="1">
      <c r="A16" s="45">
        <v>6</v>
      </c>
      <c r="B16" s="79">
        <v>170101120052</v>
      </c>
      <c r="C16" s="80">
        <v>4</v>
      </c>
      <c r="D16" s="62"/>
      <c r="E16" s="80">
        <v>0</v>
      </c>
      <c r="F16" s="47"/>
      <c r="G16" s="92" t="s">
        <v>52</v>
      </c>
      <c r="H16" s="67">
        <f>(84.57*H15)/100</f>
        <v>2.3256749999999999</v>
      </c>
      <c r="I16" s="67">
        <f>(84.57*I15)/100</f>
        <v>2.1142499999999997</v>
      </c>
      <c r="J16" s="67"/>
      <c r="K16" s="67"/>
      <c r="L16" s="67">
        <f>(84.57*L15)/100</f>
        <v>2.3256749999999999</v>
      </c>
      <c r="M16" s="67"/>
      <c r="N16" s="67"/>
      <c r="O16" s="67"/>
      <c r="P16" s="67"/>
      <c r="Q16" s="67"/>
      <c r="R16" s="67"/>
      <c r="S16" s="67"/>
      <c r="T16" s="67">
        <f>(84.57*T15)/100</f>
        <v>2.5370999999999997</v>
      </c>
      <c r="U16" s="67">
        <f>(84.57*U15)/100</f>
        <v>2.5370999999999997</v>
      </c>
      <c r="V16" s="67">
        <f>(84.57*V15)/100</f>
        <v>2.5370999999999997</v>
      </c>
      <c r="W16" s="99"/>
    </row>
    <row r="17" spans="1:24" ht="24.75" customHeight="1">
      <c r="A17" s="45">
        <v>7</v>
      </c>
      <c r="B17" s="79">
        <v>170101120055</v>
      </c>
      <c r="C17" s="80">
        <v>6</v>
      </c>
      <c r="D17" s="62"/>
      <c r="E17" s="80">
        <v>0</v>
      </c>
      <c r="F17" s="47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0.5" customHeight="1">
      <c r="A18" s="45">
        <v>8</v>
      </c>
      <c r="B18" s="79">
        <v>170101120060</v>
      </c>
      <c r="C18" s="80">
        <v>4</v>
      </c>
      <c r="D18" s="62"/>
      <c r="E18" s="80">
        <v>0</v>
      </c>
      <c r="F18" s="6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4.75" customHeight="1">
      <c r="A19" s="45">
        <v>9</v>
      </c>
      <c r="B19" s="79">
        <v>170101120061</v>
      </c>
      <c r="C19" s="80">
        <v>6</v>
      </c>
      <c r="D19" s="62"/>
      <c r="E19" s="80">
        <v>0</v>
      </c>
      <c r="F19" s="6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4.75" customHeight="1">
      <c r="A20" s="45">
        <v>10</v>
      </c>
      <c r="B20" s="79">
        <v>170101120001</v>
      </c>
      <c r="C20" s="80">
        <v>41</v>
      </c>
      <c r="D20" s="62"/>
      <c r="E20" s="80">
        <v>33</v>
      </c>
      <c r="F20" s="62"/>
      <c r="H20" s="99"/>
      <c r="I20" s="99"/>
      <c r="J20" s="99"/>
      <c r="W20" s="99"/>
    </row>
    <row r="21" spans="1:24" ht="24.75" customHeight="1">
      <c r="A21" s="45">
        <v>11</v>
      </c>
      <c r="B21" s="79">
        <v>170101120002</v>
      </c>
      <c r="C21" s="80">
        <v>39</v>
      </c>
      <c r="D21" s="62"/>
      <c r="E21" s="80">
        <v>32</v>
      </c>
      <c r="F21" s="62"/>
      <c r="I21" s="104"/>
      <c r="J21" s="105"/>
      <c r="K21" s="105"/>
    </row>
    <row r="22" spans="1:24" ht="31.5" customHeight="1">
      <c r="A22" s="45">
        <v>12</v>
      </c>
      <c r="B22" s="79">
        <v>170101120003</v>
      </c>
      <c r="C22" s="80">
        <v>44</v>
      </c>
      <c r="D22" s="62"/>
      <c r="E22" s="80">
        <v>34</v>
      </c>
      <c r="F22" s="62"/>
      <c r="H22" s="71"/>
      <c r="I22" s="855"/>
      <c r="J22" s="855"/>
      <c r="M22" s="55"/>
      <c r="N22" s="55"/>
      <c r="O22" s="55"/>
      <c r="P22" s="55"/>
      <c r="Q22" s="55"/>
    </row>
    <row r="23" spans="1:24" ht="24.75" customHeight="1">
      <c r="A23" s="45">
        <v>13</v>
      </c>
      <c r="B23" s="79">
        <v>170101120004</v>
      </c>
      <c r="C23" s="80">
        <v>38</v>
      </c>
      <c r="D23" s="62"/>
      <c r="E23" s="80">
        <v>31</v>
      </c>
      <c r="F23" s="62"/>
      <c r="H23" s="106"/>
      <c r="I23" s="107"/>
      <c r="J23" s="107"/>
      <c r="M23" s="55"/>
      <c r="N23" s="55"/>
      <c r="O23" s="55"/>
      <c r="P23" s="55"/>
      <c r="Q23" s="55"/>
    </row>
    <row r="24" spans="1:24" ht="24.75" customHeight="1">
      <c r="A24" s="45">
        <v>14</v>
      </c>
      <c r="B24" s="79">
        <v>170101120006</v>
      </c>
      <c r="C24" s="80">
        <v>44</v>
      </c>
      <c r="D24" s="62"/>
      <c r="E24" s="80">
        <v>41</v>
      </c>
      <c r="F24" s="6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4.75" customHeight="1">
      <c r="A25" s="45">
        <v>15</v>
      </c>
      <c r="B25" s="79">
        <v>170101120007</v>
      </c>
      <c r="C25" s="80">
        <v>39</v>
      </c>
      <c r="D25" s="74"/>
      <c r="E25" s="80">
        <v>39</v>
      </c>
      <c r="F25" s="62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4.75" customHeight="1">
      <c r="A26" s="45">
        <v>16</v>
      </c>
      <c r="B26" s="79">
        <v>170101120011</v>
      </c>
      <c r="C26" s="80">
        <v>33</v>
      </c>
      <c r="D26" s="62"/>
      <c r="E26" s="80">
        <v>34</v>
      </c>
      <c r="F26" s="6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4.75" customHeight="1">
      <c r="A27" s="45">
        <v>17</v>
      </c>
      <c r="B27" s="79">
        <v>170101120012</v>
      </c>
      <c r="C27" s="80">
        <v>47</v>
      </c>
      <c r="D27" s="62"/>
      <c r="E27" s="80">
        <v>47</v>
      </c>
      <c r="F27" s="6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4.75" customHeight="1">
      <c r="A28" s="45">
        <v>18</v>
      </c>
      <c r="B28" s="79">
        <v>170101120013</v>
      </c>
      <c r="C28" s="80">
        <v>38</v>
      </c>
      <c r="D28" s="62"/>
      <c r="E28" s="80">
        <v>31</v>
      </c>
      <c r="F28" s="6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4.75" customHeight="1">
      <c r="A29" s="45">
        <v>19</v>
      </c>
      <c r="B29" s="79">
        <v>170101120015</v>
      </c>
      <c r="C29" s="80">
        <v>33</v>
      </c>
      <c r="D29" s="62"/>
      <c r="E29" s="80">
        <v>29</v>
      </c>
      <c r="F29" s="6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4.75" customHeight="1">
      <c r="A30" s="45">
        <v>20</v>
      </c>
      <c r="B30" s="79">
        <v>170101120016</v>
      </c>
      <c r="C30" s="80">
        <v>39</v>
      </c>
      <c r="D30" s="62"/>
      <c r="E30" s="80">
        <v>34</v>
      </c>
      <c r="F30" s="6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4.75" customHeight="1">
      <c r="A31" s="45">
        <v>21</v>
      </c>
      <c r="B31" s="79">
        <v>170101120017</v>
      </c>
      <c r="C31" s="80">
        <v>44</v>
      </c>
      <c r="D31" s="62"/>
      <c r="E31" s="80">
        <v>38</v>
      </c>
      <c r="F31" s="6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4.75" customHeight="1">
      <c r="A32" s="45">
        <v>22</v>
      </c>
      <c r="B32" s="79">
        <v>170101120019</v>
      </c>
      <c r="C32" s="80">
        <v>40</v>
      </c>
      <c r="D32" s="62"/>
      <c r="E32" s="80">
        <v>41</v>
      </c>
      <c r="F32" s="6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4.75" customHeight="1">
      <c r="A33" s="45">
        <v>23</v>
      </c>
      <c r="B33" s="79">
        <v>170101120020</v>
      </c>
      <c r="C33" s="80">
        <v>37</v>
      </c>
      <c r="D33" s="62"/>
      <c r="E33" s="80">
        <v>30</v>
      </c>
      <c r="F33" s="6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4.75" customHeight="1">
      <c r="A34" s="45">
        <v>24</v>
      </c>
      <c r="B34" s="79">
        <v>170101120021</v>
      </c>
      <c r="C34" s="80">
        <v>48</v>
      </c>
      <c r="D34" s="62"/>
      <c r="E34" s="80">
        <v>47</v>
      </c>
      <c r="F34" s="6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4.75" customHeight="1">
      <c r="A35" s="45">
        <v>25</v>
      </c>
      <c r="B35" s="79">
        <v>170101120022</v>
      </c>
      <c r="C35" s="80">
        <v>49</v>
      </c>
      <c r="D35" s="62"/>
      <c r="E35" s="80">
        <v>39</v>
      </c>
      <c r="F35" s="6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4.75" customHeight="1">
      <c r="A36" s="45">
        <v>26</v>
      </c>
      <c r="B36" s="79">
        <v>170101120023</v>
      </c>
      <c r="C36" s="80">
        <v>44</v>
      </c>
      <c r="D36" s="62"/>
      <c r="E36" s="80">
        <v>41</v>
      </c>
      <c r="F36" s="6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4.75" customHeight="1">
      <c r="A37" s="45">
        <v>27</v>
      </c>
      <c r="B37" s="79">
        <v>170101120024</v>
      </c>
      <c r="C37" s="80">
        <v>43</v>
      </c>
      <c r="D37" s="62"/>
      <c r="E37" s="80">
        <v>40</v>
      </c>
      <c r="F37" s="6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4.75" customHeight="1">
      <c r="A38" s="45">
        <v>28</v>
      </c>
      <c r="B38" s="79">
        <v>170101120025</v>
      </c>
      <c r="C38" s="80">
        <v>6</v>
      </c>
      <c r="D38" s="62"/>
      <c r="E38" s="80">
        <v>0</v>
      </c>
      <c r="F38" s="6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4.75" customHeight="1">
      <c r="A39" s="45">
        <v>29</v>
      </c>
      <c r="B39" s="79">
        <v>170101120026</v>
      </c>
      <c r="C39" s="80">
        <v>44</v>
      </c>
      <c r="D39" s="62"/>
      <c r="E39" s="80">
        <v>37</v>
      </c>
      <c r="F39" s="6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4.75" customHeight="1">
      <c r="A40" s="45">
        <v>30</v>
      </c>
      <c r="B40" s="79">
        <v>170101120028</v>
      </c>
      <c r="C40" s="80">
        <v>41</v>
      </c>
      <c r="D40" s="62"/>
      <c r="E40" s="80">
        <v>37</v>
      </c>
      <c r="F40" s="6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4.75" customHeight="1">
      <c r="A41" s="45">
        <v>31</v>
      </c>
      <c r="B41" s="79">
        <v>170101120029</v>
      </c>
      <c r="C41" s="80">
        <v>42</v>
      </c>
      <c r="D41" s="62"/>
      <c r="E41" s="80">
        <v>36</v>
      </c>
      <c r="F41" s="6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4.75" customHeight="1">
      <c r="A42" s="45">
        <v>32</v>
      </c>
      <c r="B42" s="79">
        <v>170101120030</v>
      </c>
      <c r="C42" s="80">
        <v>35</v>
      </c>
      <c r="D42" s="62"/>
      <c r="E42" s="80">
        <v>30</v>
      </c>
      <c r="F42" s="6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4.75" customHeight="1">
      <c r="A43" s="45">
        <v>33</v>
      </c>
      <c r="B43" s="79">
        <v>170101120032</v>
      </c>
      <c r="C43" s="80">
        <v>42</v>
      </c>
      <c r="D43" s="62"/>
      <c r="E43" s="80">
        <v>38</v>
      </c>
      <c r="F43" s="6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4.75" customHeight="1">
      <c r="A44" s="45">
        <v>34</v>
      </c>
      <c r="B44" s="79">
        <v>170101120034</v>
      </c>
      <c r="C44" s="80">
        <v>43</v>
      </c>
      <c r="D44" s="62"/>
      <c r="E44" s="80">
        <v>37</v>
      </c>
      <c r="F44" s="6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4.75" customHeight="1">
      <c r="A45" s="45">
        <v>35</v>
      </c>
      <c r="B45" s="79">
        <v>170101120035</v>
      </c>
      <c r="C45" s="80">
        <v>45</v>
      </c>
      <c r="D45" s="62"/>
      <c r="E45" s="80">
        <v>34</v>
      </c>
      <c r="F45" s="6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4.75" customHeight="1">
      <c r="A46" s="45">
        <v>36</v>
      </c>
      <c r="B46" s="79">
        <v>170101120036</v>
      </c>
      <c r="C46" s="80">
        <v>45</v>
      </c>
      <c r="D46" s="62"/>
      <c r="E46" s="80">
        <v>43</v>
      </c>
      <c r="F46" s="6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4.75" customHeight="1">
      <c r="A47" s="45">
        <v>37</v>
      </c>
      <c r="B47" s="79">
        <v>170101120038</v>
      </c>
      <c r="C47" s="80">
        <v>41</v>
      </c>
      <c r="D47" s="62"/>
      <c r="E47" s="80">
        <v>39</v>
      </c>
      <c r="F47" s="6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4.75" customHeight="1">
      <c r="A48" s="45">
        <v>38</v>
      </c>
      <c r="B48" s="79">
        <v>170101120039</v>
      </c>
      <c r="C48" s="80">
        <v>42</v>
      </c>
      <c r="D48" s="62"/>
      <c r="E48" s="80">
        <v>38</v>
      </c>
      <c r="F48" s="6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1:24" ht="24.75" customHeight="1">
      <c r="A49" s="45">
        <v>39</v>
      </c>
      <c r="B49" s="79">
        <v>170101120043</v>
      </c>
      <c r="C49" s="80">
        <v>50</v>
      </c>
      <c r="D49" s="62"/>
      <c r="E49" s="80">
        <v>47</v>
      </c>
      <c r="F49" s="6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1:24" ht="24.75" customHeight="1">
      <c r="A50" s="45">
        <v>40</v>
      </c>
      <c r="B50" s="79">
        <v>170101120044</v>
      </c>
      <c r="C50" s="80">
        <v>50</v>
      </c>
      <c r="D50" s="62"/>
      <c r="E50" s="80">
        <v>46</v>
      </c>
      <c r="F50" s="6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1:24" ht="24.75" customHeight="1">
      <c r="A51" s="45">
        <v>41</v>
      </c>
      <c r="B51" s="79">
        <v>170101120045</v>
      </c>
      <c r="C51" s="80">
        <v>36</v>
      </c>
      <c r="D51" s="62"/>
      <c r="E51" s="80">
        <v>29</v>
      </c>
      <c r="F51" s="6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ht="24.75" customHeight="1">
      <c r="A52" s="45">
        <v>42</v>
      </c>
      <c r="B52" s="79">
        <v>170101120046</v>
      </c>
      <c r="C52" s="80">
        <v>35</v>
      </c>
      <c r="D52" s="74"/>
      <c r="E52" s="80">
        <v>31</v>
      </c>
      <c r="F52" s="6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ht="24.75" customHeight="1">
      <c r="A53" s="45">
        <v>43</v>
      </c>
      <c r="B53" s="79">
        <v>170101120049</v>
      </c>
      <c r="C53" s="80">
        <v>29</v>
      </c>
      <c r="D53" s="74"/>
      <c r="E53" s="80">
        <v>25</v>
      </c>
      <c r="F53" s="6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ht="24.75" customHeight="1">
      <c r="A54" s="45">
        <v>44</v>
      </c>
      <c r="B54" s="79">
        <v>170101120050</v>
      </c>
      <c r="C54" s="80">
        <v>35</v>
      </c>
      <c r="D54" s="62"/>
      <c r="E54" s="80">
        <v>24</v>
      </c>
      <c r="F54" s="6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ht="24.75" customHeight="1">
      <c r="A55" s="45">
        <v>45</v>
      </c>
      <c r="B55" s="79">
        <v>170101120051</v>
      </c>
      <c r="C55" s="80">
        <v>44</v>
      </c>
      <c r="D55" s="62"/>
      <c r="E55" s="80">
        <v>43</v>
      </c>
      <c r="F55" s="6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ht="24.75" customHeight="1">
      <c r="A56" s="45">
        <v>46</v>
      </c>
      <c r="B56" s="79">
        <v>170101120052</v>
      </c>
      <c r="C56" s="80">
        <v>40</v>
      </c>
      <c r="D56" s="62"/>
      <c r="E56" s="80">
        <v>34</v>
      </c>
      <c r="F56" s="6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ht="24.75" customHeight="1">
      <c r="A57" s="45">
        <v>47</v>
      </c>
      <c r="B57" s="79">
        <v>170101120053</v>
      </c>
      <c r="C57" s="80">
        <v>30</v>
      </c>
      <c r="D57" s="62"/>
      <c r="E57" s="80">
        <v>28</v>
      </c>
      <c r="F57" s="6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ht="24.75" customHeight="1">
      <c r="A58" s="45">
        <v>48</v>
      </c>
      <c r="B58" s="79">
        <v>170101120054</v>
      </c>
      <c r="C58" s="80">
        <v>32</v>
      </c>
      <c r="D58" s="62"/>
      <c r="E58" s="80">
        <v>27</v>
      </c>
      <c r="F58" s="6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ht="24.75" customHeight="1">
      <c r="A59" s="45">
        <v>49</v>
      </c>
      <c r="B59" s="79">
        <v>170101120055</v>
      </c>
      <c r="C59" s="80">
        <v>36</v>
      </c>
      <c r="D59" s="62"/>
      <c r="E59" s="80">
        <v>28</v>
      </c>
      <c r="F59" s="6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ht="24.75" customHeight="1">
      <c r="A60" s="45">
        <v>50</v>
      </c>
      <c r="B60" s="79">
        <v>170101120056</v>
      </c>
      <c r="C60" s="80">
        <v>45</v>
      </c>
      <c r="D60" s="62"/>
      <c r="E60" s="80">
        <v>37</v>
      </c>
      <c r="F60" s="6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ht="24.75" customHeight="1">
      <c r="A61" s="45">
        <v>51</v>
      </c>
      <c r="B61" s="79">
        <v>170101120058</v>
      </c>
      <c r="C61" s="80">
        <v>44</v>
      </c>
      <c r="D61" s="62"/>
      <c r="E61" s="80">
        <v>37</v>
      </c>
      <c r="F61" s="6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ht="24.75" customHeight="1">
      <c r="A62" s="45">
        <v>52</v>
      </c>
      <c r="B62" s="79">
        <v>170101120060</v>
      </c>
      <c r="C62" s="80">
        <v>39</v>
      </c>
      <c r="D62" s="62"/>
      <c r="E62" s="80">
        <v>34</v>
      </c>
      <c r="F62" s="6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1:24" ht="24.75" customHeight="1">
      <c r="A63" s="45">
        <v>53</v>
      </c>
      <c r="B63" s="79">
        <v>170101120061</v>
      </c>
      <c r="C63" s="80">
        <v>43</v>
      </c>
      <c r="D63" s="62"/>
      <c r="E63" s="80">
        <v>34</v>
      </c>
      <c r="F63" s="6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1:24" ht="24.75" customHeight="1">
      <c r="A64" s="45">
        <v>54</v>
      </c>
      <c r="B64" s="79">
        <v>170101120062</v>
      </c>
      <c r="C64" s="80">
        <v>39</v>
      </c>
      <c r="D64" s="62"/>
      <c r="E64" s="80">
        <v>31</v>
      </c>
      <c r="F64" s="6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ht="24.75" customHeight="1">
      <c r="A65" s="45">
        <v>55</v>
      </c>
      <c r="B65" s="79">
        <v>170101120064</v>
      </c>
      <c r="C65" s="80">
        <v>46</v>
      </c>
      <c r="D65" s="62"/>
      <c r="E65" s="80">
        <v>44</v>
      </c>
      <c r="F65" s="6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 ht="24.75" customHeight="1">
      <c r="A66" s="45">
        <v>56</v>
      </c>
      <c r="B66" s="79">
        <v>170101120067</v>
      </c>
      <c r="C66" s="80">
        <v>45</v>
      </c>
      <c r="D66" s="62"/>
      <c r="E66" s="80">
        <v>40</v>
      </c>
      <c r="F66" s="6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24.75" customHeight="1">
      <c r="A67" s="45">
        <v>57</v>
      </c>
      <c r="B67" s="79">
        <v>170101120070</v>
      </c>
      <c r="C67" s="80">
        <v>46</v>
      </c>
      <c r="D67" s="62"/>
      <c r="E67" s="80">
        <v>43</v>
      </c>
      <c r="F67" s="6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1:24" ht="24.75" customHeight="1">
      <c r="A68" s="45">
        <v>58</v>
      </c>
      <c r="B68" s="79">
        <v>170101120071</v>
      </c>
      <c r="C68" s="80">
        <v>45</v>
      </c>
      <c r="D68" s="62"/>
      <c r="E68" s="80">
        <v>39</v>
      </c>
      <c r="F68" s="6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1:24" ht="24.75" customHeight="1">
      <c r="A69" s="45">
        <v>59</v>
      </c>
      <c r="B69" s="79">
        <v>170301200001</v>
      </c>
      <c r="C69" s="80">
        <v>39</v>
      </c>
      <c r="D69" s="62"/>
      <c r="E69" s="80">
        <v>34</v>
      </c>
      <c r="F69" s="6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1:24" ht="24.75" customHeight="1">
      <c r="A70" s="45">
        <v>60</v>
      </c>
      <c r="B70" s="79">
        <v>170301200002</v>
      </c>
      <c r="C70" s="80">
        <v>46</v>
      </c>
      <c r="D70" s="62"/>
      <c r="E70" s="80">
        <v>35</v>
      </c>
      <c r="F70" s="6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24.75" customHeight="1">
      <c r="A71" s="45">
        <v>61</v>
      </c>
      <c r="B71" s="79">
        <v>170301200003</v>
      </c>
      <c r="C71" s="80">
        <v>42</v>
      </c>
      <c r="D71" s="62"/>
      <c r="E71" s="80">
        <v>35</v>
      </c>
      <c r="F71" s="6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4" ht="24.75" customHeight="1">
      <c r="A72" s="45">
        <v>62</v>
      </c>
      <c r="B72" s="79">
        <v>170301200004</v>
      </c>
      <c r="C72" s="80">
        <v>45</v>
      </c>
      <c r="D72" s="62"/>
      <c r="E72" s="80">
        <v>35</v>
      </c>
      <c r="F72" s="6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24.75" customHeight="1">
      <c r="A73" s="45">
        <v>63</v>
      </c>
      <c r="B73" s="79">
        <v>170301200009</v>
      </c>
      <c r="C73" s="80">
        <v>36</v>
      </c>
      <c r="D73" s="62"/>
      <c r="E73" s="80">
        <v>31</v>
      </c>
      <c r="F73" s="6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24.75" customHeight="1">
      <c r="A74" s="45">
        <v>64</v>
      </c>
      <c r="B74" s="79">
        <v>170301200010</v>
      </c>
      <c r="C74" s="80">
        <v>45</v>
      </c>
      <c r="D74" s="62"/>
      <c r="E74" s="80">
        <v>38</v>
      </c>
      <c r="F74" s="6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ht="24.75" customHeight="1">
      <c r="A75" s="45">
        <v>65</v>
      </c>
      <c r="B75" s="79">
        <v>170301200011</v>
      </c>
      <c r="C75" s="80">
        <v>48</v>
      </c>
      <c r="D75" s="62"/>
      <c r="E75" s="80">
        <v>41</v>
      </c>
      <c r="F75" s="6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1:24" ht="24.75" customHeight="1">
      <c r="A76" s="45">
        <v>66</v>
      </c>
      <c r="B76" s="79">
        <v>170301200013</v>
      </c>
      <c r="C76" s="80">
        <v>49</v>
      </c>
      <c r="D76" s="62"/>
      <c r="E76" s="80">
        <v>39</v>
      </c>
      <c r="F76" s="6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ht="24.75" customHeight="1">
      <c r="A77" s="45">
        <v>67</v>
      </c>
      <c r="B77" s="79">
        <v>170301200016</v>
      </c>
      <c r="C77" s="80">
        <v>36</v>
      </c>
      <c r="D77" s="62"/>
      <c r="E77" s="80">
        <v>25</v>
      </c>
      <c r="F77" s="6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1:24" ht="24.75" customHeight="1">
      <c r="A78" s="45">
        <v>68</v>
      </c>
      <c r="B78" s="79">
        <v>170301200018</v>
      </c>
      <c r="C78" s="80">
        <v>48</v>
      </c>
      <c r="D78" s="62"/>
      <c r="E78" s="80">
        <v>46</v>
      </c>
      <c r="F78" s="6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ht="24.75" customHeight="1">
      <c r="A79" s="45">
        <v>69</v>
      </c>
      <c r="B79" s="79">
        <v>170301200019</v>
      </c>
      <c r="C79" s="80">
        <v>41</v>
      </c>
      <c r="D79" s="62"/>
      <c r="E79" s="80">
        <v>36</v>
      </c>
      <c r="F79" s="6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ht="24.75" customHeight="1">
      <c r="A80" s="45">
        <v>70</v>
      </c>
      <c r="B80" s="79">
        <v>170301200020</v>
      </c>
      <c r="C80" s="80">
        <v>46</v>
      </c>
      <c r="D80" s="74"/>
      <c r="E80" s="80">
        <v>36</v>
      </c>
      <c r="F80" s="6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4.75" customHeight="1">
      <c r="A81" s="45">
        <v>71</v>
      </c>
      <c r="B81" s="79">
        <v>170301200021</v>
      </c>
      <c r="C81" s="80">
        <v>39</v>
      </c>
      <c r="D81" s="74"/>
      <c r="E81" s="80">
        <v>31</v>
      </c>
      <c r="F81" s="6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4.75" customHeight="1">
      <c r="A82" s="45">
        <v>72</v>
      </c>
      <c r="B82" s="79">
        <v>170301200022</v>
      </c>
      <c r="C82" s="80">
        <v>39</v>
      </c>
      <c r="D82" s="62"/>
      <c r="E82" s="80">
        <v>36</v>
      </c>
      <c r="F82" s="6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4.75" customHeight="1">
      <c r="A83" s="45">
        <v>73</v>
      </c>
      <c r="B83" s="79">
        <v>170301200023</v>
      </c>
      <c r="C83" s="80">
        <v>43</v>
      </c>
      <c r="D83" s="62"/>
      <c r="E83" s="80">
        <v>34</v>
      </c>
      <c r="F83" s="6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A84" s="45">
        <v>74</v>
      </c>
      <c r="B84" s="79">
        <v>170301200024</v>
      </c>
      <c r="C84" s="80">
        <v>34</v>
      </c>
      <c r="D84" s="62"/>
      <c r="E84" s="80">
        <v>30</v>
      </c>
      <c r="F84" s="6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>
        <v>75</v>
      </c>
      <c r="B85" s="79">
        <v>170301200025</v>
      </c>
      <c r="C85" s="80">
        <v>39</v>
      </c>
      <c r="D85" s="62"/>
      <c r="E85" s="80">
        <v>30</v>
      </c>
      <c r="F85" s="6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A86" s="45">
        <v>76</v>
      </c>
      <c r="B86" s="79">
        <v>170301200026</v>
      </c>
      <c r="C86" s="80">
        <v>46</v>
      </c>
      <c r="D86" s="62"/>
      <c r="E86" s="80">
        <v>39</v>
      </c>
      <c r="F86" s="62"/>
      <c r="G86" s="82"/>
      <c r="W86" s="83"/>
    </row>
    <row r="87" spans="1:24" ht="15.5">
      <c r="A87" s="45">
        <v>77</v>
      </c>
      <c r="B87" s="79">
        <v>170301200027</v>
      </c>
      <c r="C87" s="80">
        <v>41</v>
      </c>
      <c r="D87" s="62"/>
      <c r="E87" s="80">
        <v>31</v>
      </c>
      <c r="F87" s="6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A88" s="45">
        <v>78</v>
      </c>
      <c r="B88" s="79">
        <v>170301200029</v>
      </c>
      <c r="C88" s="80">
        <v>38</v>
      </c>
      <c r="D88" s="62"/>
      <c r="E88" s="80">
        <v>31</v>
      </c>
      <c r="F88" s="62"/>
      <c r="G88" s="82"/>
    </row>
    <row r="89" spans="1:24">
      <c r="A89" s="45">
        <v>79</v>
      </c>
      <c r="B89" s="79">
        <v>170301200030</v>
      </c>
      <c r="C89" s="80">
        <v>46</v>
      </c>
      <c r="D89" s="62"/>
      <c r="E89" s="80">
        <v>41</v>
      </c>
      <c r="F89" s="62"/>
      <c r="G89" s="82"/>
    </row>
    <row r="90" spans="1:24">
      <c r="A90" s="45">
        <v>80</v>
      </c>
      <c r="B90" s="79">
        <v>170301200032</v>
      </c>
      <c r="C90" s="80">
        <v>34</v>
      </c>
      <c r="D90" s="62"/>
      <c r="E90" s="80">
        <v>20</v>
      </c>
      <c r="F90" s="62"/>
      <c r="G90" s="82"/>
    </row>
    <row r="91" spans="1:24">
      <c r="A91" s="45">
        <v>81</v>
      </c>
      <c r="B91" s="79">
        <v>170301200033</v>
      </c>
      <c r="C91" s="80">
        <v>38</v>
      </c>
      <c r="D91" s="62"/>
      <c r="E91" s="80">
        <v>33</v>
      </c>
      <c r="F91" s="62"/>
      <c r="G91" s="82"/>
    </row>
    <row r="92" spans="1:24" ht="15.5">
      <c r="A92" s="82"/>
      <c r="B92" s="82"/>
      <c r="C92" s="82"/>
      <c r="D92" s="82"/>
      <c r="E92" s="82"/>
      <c r="F92" s="82"/>
      <c r="G92" s="82"/>
      <c r="W92" s="83"/>
    </row>
    <row r="93" spans="1:24" ht="15.5">
      <c r="A93" s="82"/>
      <c r="B93" s="82"/>
      <c r="C93" s="82"/>
      <c r="D93" s="82"/>
      <c r="E93" s="82"/>
      <c r="F93" s="82"/>
      <c r="G93" s="82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</row>
    <row r="95" spans="1:24">
      <c r="A95" s="82"/>
      <c r="B95" s="82"/>
      <c r="C95" s="82"/>
      <c r="D95" s="82"/>
      <c r="E95" s="82"/>
      <c r="F95" s="82"/>
      <c r="G95" s="82"/>
    </row>
    <row r="96" spans="1:24">
      <c r="A96" s="82"/>
      <c r="B96" s="82"/>
      <c r="C96" s="82"/>
      <c r="D96" s="82"/>
      <c r="E96" s="82"/>
      <c r="F96" s="82"/>
      <c r="G96" s="82"/>
    </row>
    <row r="97" spans="1:23">
      <c r="A97" s="82"/>
      <c r="B97" s="82"/>
      <c r="C97" s="82"/>
      <c r="D97" s="82"/>
      <c r="E97" s="82"/>
      <c r="F97" s="82"/>
      <c r="G97" s="82"/>
    </row>
    <row r="98" spans="1:23">
      <c r="A98" s="82"/>
      <c r="B98" s="82"/>
      <c r="C98" s="82"/>
      <c r="D98" s="82"/>
      <c r="E98" s="82"/>
      <c r="F98" s="82"/>
      <c r="G98" s="82"/>
    </row>
    <row r="99" spans="1:23" s="83" customFormat="1" ht="15.5">
      <c r="A99" s="82"/>
      <c r="B99" s="82"/>
      <c r="C99" s="82"/>
      <c r="D99" s="82"/>
      <c r="E99" s="82"/>
      <c r="F99" s="82"/>
      <c r="G99" s="8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</row>
    <row r="103" spans="1:23">
      <c r="G103" s="82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3"/>
  <sheetViews>
    <sheetView topLeftCell="A4" zoomScaleNormal="100" workbookViewId="0">
      <selection activeCell="U18" sqref="U18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2" width="25.81640625" style="4" customWidth="1"/>
    <col min="263" max="263" width="26.3632812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8" width="25.81640625" style="4" customWidth="1"/>
    <col min="519" max="519" width="26.3632812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4" width="25.81640625" style="4" customWidth="1"/>
    <col min="775" max="775" width="26.3632812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32" t="s">
        <v>2</v>
      </c>
      <c r="H2" s="2"/>
      <c r="I2" s="3"/>
    </row>
    <row r="3" spans="1:23" ht="43.5" customHeight="1">
      <c r="A3" s="854" t="s">
        <v>83</v>
      </c>
      <c r="B3" s="854"/>
      <c r="C3" s="854"/>
      <c r="D3" s="854"/>
      <c r="E3" s="854"/>
      <c r="F3" s="98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4" t="s">
        <v>89</v>
      </c>
      <c r="B4" s="854"/>
      <c r="C4" s="854"/>
      <c r="D4" s="854"/>
      <c r="E4" s="854"/>
      <c r="F4" s="98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47">
        <v>67.12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v>91.78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79.45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86</v>
      </c>
      <c r="D8" s="52"/>
      <c r="E8" s="52" t="s">
        <v>86</v>
      </c>
      <c r="F8" s="52"/>
      <c r="G8" s="53" t="s">
        <v>27</v>
      </c>
      <c r="H8" s="32" t="s">
        <v>87</v>
      </c>
      <c r="I8" s="3"/>
    </row>
    <row r="9" spans="1:23" ht="24.75" customHeight="1">
      <c r="B9" s="50" t="s">
        <v>28</v>
      </c>
      <c r="C9" s="52" t="s">
        <v>82</v>
      </c>
      <c r="D9" s="52"/>
      <c r="E9" s="52" t="s">
        <v>82</v>
      </c>
      <c r="F9" s="54"/>
      <c r="H9" s="55"/>
      <c r="I9" s="55"/>
      <c r="W9" s="99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4.75" customHeight="1">
      <c r="A11" s="45">
        <v>1</v>
      </c>
      <c r="B11" s="34">
        <v>170101120001</v>
      </c>
      <c r="C11" s="62">
        <v>30</v>
      </c>
      <c r="D11" s="62">
        <f>COUNTIF(C11:C83,"&gt;="&amp;D10)</f>
        <v>49</v>
      </c>
      <c r="E11" s="62">
        <v>18</v>
      </c>
      <c r="F11" s="62">
        <f>COUNTIF(E11:E83,"&gt;="&amp;F10)</f>
        <v>33</v>
      </c>
      <c r="G11" s="31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>
        <v>2</v>
      </c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24.75" customHeight="1">
      <c r="A12" s="45">
        <v>2</v>
      </c>
      <c r="B12" s="34">
        <v>170101120002</v>
      </c>
      <c r="C12" s="62">
        <v>29</v>
      </c>
      <c r="D12" s="63">
        <f>(49/73)*100</f>
        <v>67.123287671232873</v>
      </c>
      <c r="E12" s="62">
        <v>31</v>
      </c>
      <c r="F12" s="63">
        <f>(67/73)*100</f>
        <v>91.780821917808225</v>
      </c>
      <c r="G12" s="31" t="s">
        <v>47</v>
      </c>
      <c r="H12" s="100">
        <v>2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>
        <v>3</v>
      </c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24.75" customHeight="1">
      <c r="A13" s="45">
        <v>3</v>
      </c>
      <c r="B13" s="34">
        <v>170101120004</v>
      </c>
      <c r="C13" s="62">
        <v>30</v>
      </c>
      <c r="D13" s="62"/>
      <c r="E13" s="62">
        <v>22</v>
      </c>
      <c r="F13" s="62"/>
      <c r="G13" s="31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>
        <v>2</v>
      </c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24.75" customHeight="1">
      <c r="A14" s="45">
        <v>4</v>
      </c>
      <c r="B14" s="34">
        <v>170101120005</v>
      </c>
      <c r="C14" s="62">
        <v>0</v>
      </c>
      <c r="D14" s="62"/>
      <c r="E14" s="62">
        <v>0</v>
      </c>
      <c r="F14" s="62"/>
      <c r="G14" s="31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>
        <v>2</v>
      </c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35.25" customHeight="1">
      <c r="A15" s="45">
        <v>5</v>
      </c>
      <c r="B15" s="34">
        <v>170101120006</v>
      </c>
      <c r="C15" s="62">
        <v>30</v>
      </c>
      <c r="D15" s="62"/>
      <c r="E15" s="62">
        <v>38</v>
      </c>
      <c r="F15" s="62"/>
      <c r="G15" s="65" t="s">
        <v>51</v>
      </c>
      <c r="H15" s="66">
        <f>AVERAGE(H11:H14)</f>
        <v>2.5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>
        <f>AVERAGE(P11:P14)</f>
        <v>2.25</v>
      </c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37.5" customHeight="1">
      <c r="A16" s="45">
        <v>6</v>
      </c>
      <c r="B16" s="34">
        <v>170101120013</v>
      </c>
      <c r="C16" s="62">
        <v>30</v>
      </c>
      <c r="D16" s="62"/>
      <c r="E16" s="62">
        <v>22</v>
      </c>
      <c r="F16" s="62"/>
      <c r="G16" s="40" t="s">
        <v>52</v>
      </c>
      <c r="H16" s="67">
        <f>(79.45*H15)/100</f>
        <v>1.9862500000000001</v>
      </c>
      <c r="I16" s="67">
        <f>(79.45*I15)/100</f>
        <v>1.9862500000000001</v>
      </c>
      <c r="J16" s="67"/>
      <c r="K16" s="67"/>
      <c r="L16" s="67">
        <f>(79.45*L15)/100</f>
        <v>2.1848749999999999</v>
      </c>
      <c r="M16" s="67"/>
      <c r="N16" s="67"/>
      <c r="O16" s="67"/>
      <c r="P16" s="67">
        <f>(79.45*P15)/100</f>
        <v>1.7876250000000002</v>
      </c>
      <c r="Q16" s="67"/>
      <c r="R16" s="67"/>
      <c r="S16" s="67"/>
      <c r="T16" s="67">
        <f>(79.45*T15)/100</f>
        <v>2.3835000000000002</v>
      </c>
      <c r="U16" s="67">
        <f>(79.45*U15)/100</f>
        <v>2.3835000000000002</v>
      </c>
      <c r="V16" s="67">
        <f>(79.45*V15)/100</f>
        <v>2.3835000000000002</v>
      </c>
      <c r="W16" s="99"/>
    </row>
    <row r="17" spans="1:24" ht="24.75" customHeight="1">
      <c r="A17" s="45">
        <v>7</v>
      </c>
      <c r="B17" s="34">
        <v>170101120015</v>
      </c>
      <c r="C17" s="62">
        <v>30</v>
      </c>
      <c r="D17" s="62"/>
      <c r="E17" s="62">
        <v>21</v>
      </c>
      <c r="F17" s="62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0.5" customHeight="1">
      <c r="A18" s="45">
        <v>8</v>
      </c>
      <c r="B18" s="34">
        <v>170101120016</v>
      </c>
      <c r="C18" s="62">
        <v>29</v>
      </c>
      <c r="D18" s="62"/>
      <c r="E18" s="62">
        <v>16</v>
      </c>
      <c r="F18" s="6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4.75" customHeight="1">
      <c r="A19" s="45">
        <v>9</v>
      </c>
      <c r="B19" s="34">
        <v>170101120017</v>
      </c>
      <c r="C19" s="62">
        <v>30</v>
      </c>
      <c r="D19" s="62"/>
      <c r="E19" s="62">
        <v>35</v>
      </c>
      <c r="F19" s="6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4.75" customHeight="1">
      <c r="A20" s="45">
        <v>10</v>
      </c>
      <c r="B20" s="34">
        <v>170101120019</v>
      </c>
      <c r="C20" s="62">
        <v>29</v>
      </c>
      <c r="D20" s="62"/>
      <c r="E20" s="62">
        <v>40</v>
      </c>
      <c r="F20" s="62"/>
      <c r="H20" s="99"/>
      <c r="I20" s="99"/>
      <c r="J20" s="99"/>
      <c r="W20" s="99"/>
    </row>
    <row r="21" spans="1:24" ht="24.75" customHeight="1">
      <c r="A21" s="45">
        <v>11</v>
      </c>
      <c r="B21" s="34">
        <v>170101120020</v>
      </c>
      <c r="C21" s="62">
        <v>27</v>
      </c>
      <c r="D21" s="62"/>
      <c r="E21" s="62">
        <v>0</v>
      </c>
      <c r="F21" s="62"/>
      <c r="I21" s="104"/>
      <c r="J21" s="105"/>
      <c r="K21" s="105"/>
    </row>
    <row r="22" spans="1:24" ht="31.5" customHeight="1">
      <c r="A22" s="45">
        <v>12</v>
      </c>
      <c r="B22" s="34">
        <v>170101120025</v>
      </c>
      <c r="C22" s="62">
        <v>28</v>
      </c>
      <c r="D22" s="62"/>
      <c r="E22" s="62">
        <v>15</v>
      </c>
      <c r="F22" s="62"/>
      <c r="H22" s="71"/>
      <c r="I22" s="855"/>
      <c r="J22" s="855"/>
      <c r="M22" s="55"/>
      <c r="N22" s="55"/>
      <c r="O22" s="55"/>
      <c r="P22" s="55"/>
      <c r="Q22" s="55"/>
    </row>
    <row r="23" spans="1:24" ht="24.75" customHeight="1">
      <c r="A23" s="45">
        <v>13</v>
      </c>
      <c r="B23" s="34">
        <v>170101120026</v>
      </c>
      <c r="C23" s="62">
        <v>30</v>
      </c>
      <c r="D23" s="62"/>
      <c r="E23" s="62">
        <v>9</v>
      </c>
      <c r="F23" s="62"/>
      <c r="H23" s="106"/>
      <c r="I23" s="107"/>
      <c r="J23" s="107"/>
      <c r="M23" s="55"/>
      <c r="N23" s="55"/>
      <c r="O23" s="55"/>
      <c r="P23" s="55"/>
      <c r="Q23" s="55"/>
    </row>
    <row r="24" spans="1:24" ht="24.75" customHeight="1">
      <c r="A24" s="45">
        <v>14</v>
      </c>
      <c r="B24" s="34">
        <v>170101120028</v>
      </c>
      <c r="C24" s="62">
        <v>31</v>
      </c>
      <c r="D24" s="62"/>
      <c r="E24" s="62">
        <v>23</v>
      </c>
      <c r="F24" s="6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4.75" customHeight="1">
      <c r="A25" s="45">
        <v>15</v>
      </c>
      <c r="B25" s="34">
        <v>170101120029</v>
      </c>
      <c r="C25" s="62">
        <v>31</v>
      </c>
      <c r="D25" s="74"/>
      <c r="E25" s="62">
        <v>33</v>
      </c>
      <c r="F25" s="62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4.75" customHeight="1">
      <c r="A26" s="45">
        <v>16</v>
      </c>
      <c r="B26" s="34">
        <v>170101120030</v>
      </c>
      <c r="C26" s="62">
        <v>30</v>
      </c>
      <c r="D26" s="62"/>
      <c r="E26" s="62">
        <v>21</v>
      </c>
      <c r="F26" s="6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4.75" customHeight="1">
      <c r="A27" s="45">
        <v>17</v>
      </c>
      <c r="B27" s="34">
        <v>170101120032</v>
      </c>
      <c r="C27" s="62">
        <v>29</v>
      </c>
      <c r="D27" s="62"/>
      <c r="E27" s="62">
        <v>28</v>
      </c>
      <c r="F27" s="6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4.75" customHeight="1">
      <c r="A28" s="45">
        <v>18</v>
      </c>
      <c r="B28" s="34">
        <v>170101120035</v>
      </c>
      <c r="C28" s="62">
        <v>29</v>
      </c>
      <c r="D28" s="62"/>
      <c r="E28" s="62">
        <v>24</v>
      </c>
      <c r="F28" s="6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4.75" customHeight="1">
      <c r="A29" s="45">
        <v>19</v>
      </c>
      <c r="B29" s="34">
        <v>170101120038</v>
      </c>
      <c r="C29" s="62">
        <v>30</v>
      </c>
      <c r="D29" s="62"/>
      <c r="E29" s="62">
        <v>36</v>
      </c>
      <c r="F29" s="6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4.75" customHeight="1">
      <c r="A30" s="45">
        <v>20</v>
      </c>
      <c r="B30" s="34">
        <v>170101120039</v>
      </c>
      <c r="C30" s="62">
        <v>31</v>
      </c>
      <c r="D30" s="62"/>
      <c r="E30" s="62">
        <v>30</v>
      </c>
      <c r="F30" s="6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4.75" customHeight="1">
      <c r="A31" s="45">
        <v>21</v>
      </c>
      <c r="B31" s="34">
        <v>170101120041</v>
      </c>
      <c r="C31" s="62">
        <v>0</v>
      </c>
      <c r="D31" s="62"/>
      <c r="E31" s="62">
        <v>0</v>
      </c>
      <c r="F31" s="6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4.75" customHeight="1">
      <c r="A32" s="45">
        <v>22</v>
      </c>
      <c r="B32" s="34">
        <v>170101120043</v>
      </c>
      <c r="C32" s="62">
        <v>30</v>
      </c>
      <c r="D32" s="62"/>
      <c r="E32" s="62">
        <v>24</v>
      </c>
      <c r="F32" s="6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4.75" customHeight="1">
      <c r="A33" s="45">
        <v>23</v>
      </c>
      <c r="B33" s="34">
        <v>170101120044</v>
      </c>
      <c r="C33" s="62">
        <v>30</v>
      </c>
      <c r="D33" s="62"/>
      <c r="E33" s="62">
        <v>41</v>
      </c>
      <c r="F33" s="6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4.75" customHeight="1">
      <c r="A34" s="45">
        <v>24</v>
      </c>
      <c r="B34" s="34">
        <v>170101120045</v>
      </c>
      <c r="C34" s="62">
        <v>30</v>
      </c>
      <c r="D34" s="62"/>
      <c r="E34" s="62">
        <v>16</v>
      </c>
      <c r="F34" s="6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4.75" customHeight="1">
      <c r="A35" s="45">
        <v>25</v>
      </c>
      <c r="B35" s="34">
        <v>170101120046</v>
      </c>
      <c r="C35" s="62">
        <v>30</v>
      </c>
      <c r="D35" s="62"/>
      <c r="E35" s="62">
        <v>25</v>
      </c>
      <c r="F35" s="6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4.75" customHeight="1">
      <c r="A36" s="45">
        <v>26</v>
      </c>
      <c r="B36" s="34">
        <v>170101120049</v>
      </c>
      <c r="C36" s="62">
        <v>30</v>
      </c>
      <c r="D36" s="62"/>
      <c r="E36" s="62">
        <v>15</v>
      </c>
      <c r="F36" s="6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4.75" customHeight="1">
      <c r="A37" s="45">
        <v>27</v>
      </c>
      <c r="B37" s="34">
        <v>170101120050</v>
      </c>
      <c r="C37" s="62">
        <v>30</v>
      </c>
      <c r="D37" s="62"/>
      <c r="E37" s="62">
        <v>16</v>
      </c>
      <c r="F37" s="6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4.75" customHeight="1">
      <c r="A38" s="45">
        <v>28</v>
      </c>
      <c r="B38" s="34">
        <v>170101120051</v>
      </c>
      <c r="C38" s="62">
        <v>29</v>
      </c>
      <c r="D38" s="62"/>
      <c r="E38" s="62">
        <v>27</v>
      </c>
      <c r="F38" s="6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4.75" customHeight="1">
      <c r="A39" s="45">
        <v>29</v>
      </c>
      <c r="B39" s="34">
        <v>170101120052</v>
      </c>
      <c r="C39" s="62">
        <v>28</v>
      </c>
      <c r="D39" s="62"/>
      <c r="E39" s="62">
        <v>27</v>
      </c>
      <c r="F39" s="6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4.75" customHeight="1">
      <c r="A40" s="45">
        <v>30</v>
      </c>
      <c r="B40" s="34">
        <v>170101120053</v>
      </c>
      <c r="C40" s="62">
        <v>29</v>
      </c>
      <c r="D40" s="62"/>
      <c r="E40" s="62">
        <v>14</v>
      </c>
      <c r="F40" s="6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4.75" customHeight="1">
      <c r="A41" s="45">
        <v>31</v>
      </c>
      <c r="B41" s="34">
        <v>170101120054</v>
      </c>
      <c r="C41" s="62">
        <v>28</v>
      </c>
      <c r="D41" s="62"/>
      <c r="E41" s="62">
        <v>6</v>
      </c>
      <c r="F41" s="6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4.75" customHeight="1">
      <c r="A42" s="45">
        <v>32</v>
      </c>
      <c r="B42" s="34">
        <v>170101120055</v>
      </c>
      <c r="C42" s="62">
        <v>29</v>
      </c>
      <c r="D42" s="62"/>
      <c r="E42" s="62">
        <v>0</v>
      </c>
      <c r="F42" s="6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4.75" customHeight="1">
      <c r="A43" s="45">
        <v>33</v>
      </c>
      <c r="B43" s="34">
        <v>170101120058</v>
      </c>
      <c r="C43" s="62">
        <v>30</v>
      </c>
      <c r="D43" s="62"/>
      <c r="E43" s="62">
        <v>23</v>
      </c>
      <c r="F43" s="6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4.75" customHeight="1">
      <c r="A44" s="45">
        <v>34</v>
      </c>
      <c r="B44" s="34">
        <v>170101120059</v>
      </c>
      <c r="C44" s="62">
        <v>27</v>
      </c>
      <c r="D44" s="62"/>
      <c r="E44" s="62">
        <v>0</v>
      </c>
      <c r="F44" s="6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4.75" customHeight="1">
      <c r="A45" s="45">
        <v>35</v>
      </c>
      <c r="B45" s="34">
        <v>170101120060</v>
      </c>
      <c r="C45" s="62">
        <v>30</v>
      </c>
      <c r="D45" s="62"/>
      <c r="E45" s="62">
        <v>11</v>
      </c>
      <c r="F45" s="6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4.75" customHeight="1">
      <c r="A46" s="45">
        <v>36</v>
      </c>
      <c r="B46" s="34">
        <v>170101120061</v>
      </c>
      <c r="C46" s="62">
        <v>30</v>
      </c>
      <c r="D46" s="62"/>
      <c r="E46" s="62">
        <v>22</v>
      </c>
      <c r="F46" s="6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4.75" customHeight="1">
      <c r="A47" s="45">
        <v>37</v>
      </c>
      <c r="B47" s="34">
        <v>170101120063</v>
      </c>
      <c r="C47" s="62">
        <v>28</v>
      </c>
      <c r="D47" s="62"/>
      <c r="E47" s="62">
        <v>10</v>
      </c>
      <c r="F47" s="6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4.75" customHeight="1">
      <c r="A48" s="45">
        <v>38</v>
      </c>
      <c r="B48" s="34">
        <v>170101120064</v>
      </c>
      <c r="C48" s="62">
        <v>30</v>
      </c>
      <c r="D48" s="62"/>
      <c r="E48" s="62">
        <v>34</v>
      </c>
      <c r="F48" s="6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1:24" ht="24.75" customHeight="1">
      <c r="A49" s="45">
        <v>39</v>
      </c>
      <c r="B49" s="34">
        <v>170101120070</v>
      </c>
      <c r="C49" s="62">
        <v>30</v>
      </c>
      <c r="D49" s="62"/>
      <c r="E49" s="62">
        <v>39</v>
      </c>
      <c r="F49" s="6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1:24" ht="24.75" customHeight="1">
      <c r="A50" s="45">
        <v>40</v>
      </c>
      <c r="B50" s="34">
        <v>170101120071</v>
      </c>
      <c r="C50" s="62">
        <v>28</v>
      </c>
      <c r="D50" s="62"/>
      <c r="E50" s="62">
        <v>27</v>
      </c>
      <c r="F50" s="6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1:24" ht="24.75" customHeight="1">
      <c r="A51" s="45">
        <v>41</v>
      </c>
      <c r="B51" s="34">
        <v>170101121073</v>
      </c>
      <c r="C51" s="62">
        <v>30</v>
      </c>
      <c r="D51" s="62"/>
      <c r="E51" s="62">
        <v>13</v>
      </c>
      <c r="F51" s="6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ht="24.75" customHeight="1">
      <c r="A52" s="45">
        <v>42</v>
      </c>
      <c r="B52" s="34">
        <v>170301120056</v>
      </c>
      <c r="C52" s="62">
        <v>23</v>
      </c>
      <c r="D52" s="74"/>
      <c r="E52" s="62">
        <v>27</v>
      </c>
      <c r="F52" s="6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ht="24.75" customHeight="1">
      <c r="A53" s="45">
        <v>43</v>
      </c>
      <c r="B53" s="34">
        <v>170301120064</v>
      </c>
      <c r="C53" s="62">
        <v>20</v>
      </c>
      <c r="D53" s="74"/>
      <c r="E53" s="62">
        <v>17</v>
      </c>
      <c r="F53" s="6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ht="24.75" customHeight="1">
      <c r="A54" s="45">
        <v>44</v>
      </c>
      <c r="B54" s="34">
        <v>170301120068</v>
      </c>
      <c r="C54" s="62">
        <v>19</v>
      </c>
      <c r="D54" s="62"/>
      <c r="E54" s="62">
        <v>34</v>
      </c>
      <c r="F54" s="6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ht="24.75" customHeight="1">
      <c r="A55" s="45">
        <v>45</v>
      </c>
      <c r="B55" s="34">
        <v>170301120095</v>
      </c>
      <c r="C55" s="62">
        <v>20</v>
      </c>
      <c r="D55" s="62"/>
      <c r="E55" s="62">
        <v>25</v>
      </c>
      <c r="F55" s="6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ht="24.75" customHeight="1">
      <c r="A56" s="45">
        <v>46</v>
      </c>
      <c r="B56" s="34">
        <v>170301120097</v>
      </c>
      <c r="C56" s="62">
        <v>24</v>
      </c>
      <c r="D56" s="62"/>
      <c r="E56" s="62">
        <v>41</v>
      </c>
      <c r="F56" s="6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ht="24.75" customHeight="1">
      <c r="A57" s="45">
        <v>47</v>
      </c>
      <c r="B57" s="34">
        <v>170301120098</v>
      </c>
      <c r="C57" s="62">
        <v>30</v>
      </c>
      <c r="D57" s="62"/>
      <c r="E57" s="62">
        <v>38</v>
      </c>
      <c r="F57" s="6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ht="24.75" customHeight="1">
      <c r="A58" s="45">
        <v>48</v>
      </c>
      <c r="B58" s="34">
        <v>170301120103</v>
      </c>
      <c r="C58" s="62">
        <v>24</v>
      </c>
      <c r="D58" s="62"/>
      <c r="E58" s="62">
        <v>35</v>
      </c>
      <c r="F58" s="6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ht="24.75" customHeight="1">
      <c r="A59" s="45">
        <v>49</v>
      </c>
      <c r="B59" s="34">
        <v>170301120104</v>
      </c>
      <c r="C59" s="62">
        <v>24</v>
      </c>
      <c r="D59" s="62"/>
      <c r="E59" s="62">
        <v>33</v>
      </c>
      <c r="F59" s="6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ht="24.75" customHeight="1">
      <c r="A60" s="45">
        <v>50</v>
      </c>
      <c r="B60" s="34">
        <v>170301120105</v>
      </c>
      <c r="C60" s="62">
        <v>24</v>
      </c>
      <c r="D60" s="62"/>
      <c r="E60" s="62">
        <v>33</v>
      </c>
      <c r="F60" s="6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ht="24.75" customHeight="1">
      <c r="A61" s="45">
        <v>51</v>
      </c>
      <c r="B61" s="34">
        <v>170301120106</v>
      </c>
      <c r="C61" s="62">
        <v>18</v>
      </c>
      <c r="D61" s="62"/>
      <c r="E61" s="62">
        <v>17</v>
      </c>
      <c r="F61" s="6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ht="24.75" customHeight="1">
      <c r="A62" s="45">
        <v>52</v>
      </c>
      <c r="B62" s="34">
        <v>170301120110</v>
      </c>
      <c r="C62" s="62">
        <v>27</v>
      </c>
      <c r="D62" s="62"/>
      <c r="E62" s="62">
        <v>35</v>
      </c>
      <c r="F62" s="6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1:24" ht="24.75" customHeight="1">
      <c r="A63" s="45">
        <v>53</v>
      </c>
      <c r="B63" s="34">
        <v>170301120112</v>
      </c>
      <c r="C63" s="62">
        <v>27</v>
      </c>
      <c r="D63" s="62"/>
      <c r="E63" s="62">
        <v>39</v>
      </c>
      <c r="F63" s="6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1:24" ht="24.75" customHeight="1">
      <c r="A64" s="45">
        <v>54</v>
      </c>
      <c r="B64" s="34">
        <v>170301120113</v>
      </c>
      <c r="C64" s="62">
        <v>28</v>
      </c>
      <c r="D64" s="62"/>
      <c r="E64" s="62">
        <v>42</v>
      </c>
      <c r="F64" s="6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ht="24.75" customHeight="1">
      <c r="A65" s="45">
        <v>55</v>
      </c>
      <c r="B65" s="34">
        <v>170301120114</v>
      </c>
      <c r="C65" s="62">
        <v>18</v>
      </c>
      <c r="D65" s="62"/>
      <c r="E65" s="62">
        <v>21</v>
      </c>
      <c r="F65" s="6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 ht="24.75" customHeight="1">
      <c r="A66" s="45">
        <v>56</v>
      </c>
      <c r="B66" s="34">
        <v>170301120116</v>
      </c>
      <c r="C66" s="62">
        <v>29</v>
      </c>
      <c r="D66" s="62"/>
      <c r="E66" s="62">
        <v>37</v>
      </c>
      <c r="F66" s="6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24.75" customHeight="1">
      <c r="A67" s="45">
        <v>57</v>
      </c>
      <c r="B67" s="34">
        <v>170301120122</v>
      </c>
      <c r="C67" s="62">
        <v>24</v>
      </c>
      <c r="D67" s="62"/>
      <c r="E67" s="62">
        <v>33</v>
      </c>
      <c r="F67" s="6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1:24" ht="24.75" customHeight="1">
      <c r="A68" s="45">
        <v>58</v>
      </c>
      <c r="B68" s="34">
        <v>170301120126</v>
      </c>
      <c r="C68" s="62">
        <v>22</v>
      </c>
      <c r="D68" s="62"/>
      <c r="E68" s="62">
        <v>31</v>
      </c>
      <c r="F68" s="6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1:24" ht="24.75" customHeight="1">
      <c r="A69" s="45">
        <v>59</v>
      </c>
      <c r="B69" s="34">
        <v>170301120127</v>
      </c>
      <c r="C69" s="62">
        <v>21</v>
      </c>
      <c r="D69" s="62"/>
      <c r="E69" s="62">
        <v>16</v>
      </c>
      <c r="F69" s="6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1:24" ht="24.75" customHeight="1">
      <c r="A70" s="45">
        <v>60</v>
      </c>
      <c r="B70" s="34">
        <v>170301120128</v>
      </c>
      <c r="C70" s="62">
        <v>31</v>
      </c>
      <c r="D70" s="62"/>
      <c r="E70" s="62">
        <v>47</v>
      </c>
      <c r="F70" s="6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24.75" customHeight="1">
      <c r="A71" s="45">
        <v>61</v>
      </c>
      <c r="B71" s="34">
        <v>170301120129</v>
      </c>
      <c r="C71" s="62">
        <v>28</v>
      </c>
      <c r="D71" s="62"/>
      <c r="E71" s="62">
        <v>25</v>
      </c>
      <c r="F71" s="6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4" ht="24.75" customHeight="1">
      <c r="A72" s="45">
        <v>62</v>
      </c>
      <c r="B72" s="34">
        <v>170301120130</v>
      </c>
      <c r="C72" s="62">
        <v>28</v>
      </c>
      <c r="D72" s="62"/>
      <c r="E72" s="62">
        <v>32</v>
      </c>
      <c r="F72" s="6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24.75" customHeight="1">
      <c r="A73" s="45">
        <v>63</v>
      </c>
      <c r="B73" s="34">
        <v>170301120134</v>
      </c>
      <c r="C73" s="62">
        <v>22</v>
      </c>
      <c r="D73" s="62"/>
      <c r="E73" s="62">
        <v>23</v>
      </c>
      <c r="F73" s="6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24.75" customHeight="1">
      <c r="A74" s="45">
        <v>64</v>
      </c>
      <c r="B74" s="34">
        <v>170301120135</v>
      </c>
      <c r="C74" s="62">
        <v>28</v>
      </c>
      <c r="D74" s="62"/>
      <c r="E74" s="62">
        <v>37</v>
      </c>
      <c r="F74" s="6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ht="24.75" customHeight="1">
      <c r="A75" s="45">
        <v>65</v>
      </c>
      <c r="B75" s="34">
        <v>170301120138</v>
      </c>
      <c r="C75" s="62">
        <v>30</v>
      </c>
      <c r="D75" s="62"/>
      <c r="E75" s="62">
        <v>47</v>
      </c>
      <c r="F75" s="6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1:24" ht="24.75" customHeight="1">
      <c r="A76" s="45">
        <v>66</v>
      </c>
      <c r="B76" s="34">
        <v>170301120140</v>
      </c>
      <c r="C76" s="62">
        <v>25</v>
      </c>
      <c r="D76" s="62"/>
      <c r="E76" s="62">
        <v>38</v>
      </c>
      <c r="F76" s="6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ht="24.75" customHeight="1">
      <c r="A77" s="45">
        <v>67</v>
      </c>
      <c r="B77" s="34">
        <v>170301120142</v>
      </c>
      <c r="C77" s="62">
        <v>30</v>
      </c>
      <c r="D77" s="62"/>
      <c r="E77" s="62">
        <v>36</v>
      </c>
      <c r="F77" s="6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1:24" ht="24.75" customHeight="1">
      <c r="A78" s="45">
        <v>68</v>
      </c>
      <c r="B78" s="34">
        <v>170301120145</v>
      </c>
      <c r="C78" s="62">
        <v>23</v>
      </c>
      <c r="D78" s="62"/>
      <c r="E78" s="62">
        <v>28</v>
      </c>
      <c r="F78" s="6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ht="24.75" customHeight="1">
      <c r="A79" s="45">
        <v>69</v>
      </c>
      <c r="B79" s="34">
        <v>170301120146</v>
      </c>
      <c r="C79" s="62">
        <v>28</v>
      </c>
      <c r="D79" s="62"/>
      <c r="E79" s="62">
        <v>38</v>
      </c>
      <c r="F79" s="6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ht="24.75" customHeight="1">
      <c r="A80" s="45">
        <v>70</v>
      </c>
      <c r="B80" s="34">
        <v>170301120147</v>
      </c>
      <c r="C80" s="62">
        <v>30</v>
      </c>
      <c r="D80" s="74"/>
      <c r="E80" s="62">
        <v>37</v>
      </c>
      <c r="F80" s="6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4.75" customHeight="1">
      <c r="A81" s="45">
        <v>71</v>
      </c>
      <c r="B81" s="34">
        <v>170301120149</v>
      </c>
      <c r="C81" s="62">
        <v>30</v>
      </c>
      <c r="D81" s="74"/>
      <c r="E81" s="62">
        <v>36</v>
      </c>
      <c r="F81" s="6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4.75" customHeight="1">
      <c r="A82" s="45">
        <v>72</v>
      </c>
      <c r="B82" s="34">
        <v>170301120154</v>
      </c>
      <c r="C82" s="62">
        <v>21</v>
      </c>
      <c r="D82" s="62"/>
      <c r="E82" s="62">
        <v>14</v>
      </c>
      <c r="F82" s="6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4.75" customHeight="1">
      <c r="A83" s="45">
        <v>73</v>
      </c>
      <c r="B83" s="34">
        <v>170301120155</v>
      </c>
      <c r="C83" s="62">
        <v>21</v>
      </c>
      <c r="D83" s="62"/>
      <c r="E83" s="62">
        <v>22</v>
      </c>
      <c r="F83" s="6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opLeftCell="O1" zoomScaleNormal="100" workbookViewId="0">
      <selection activeCell="H17" sqref="H17:V17"/>
    </sheetView>
  </sheetViews>
  <sheetFormatPr defaultColWidth="8.6328125" defaultRowHeight="14.5"/>
  <cols>
    <col min="1" max="1" width="12.6328125" style="45" customWidth="1"/>
    <col min="2" max="2" width="20.6328125" style="45" customWidth="1"/>
    <col min="3" max="4" width="17.36328125" style="45" customWidth="1"/>
    <col min="5" max="6" width="25.63281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/>
    <col min="247" max="247" width="24.6328125" style="4" customWidth="1"/>
    <col min="248" max="248" width="6" style="4" customWidth="1"/>
    <col min="249" max="249" width="5.6328125" style="4" customWidth="1"/>
    <col min="250" max="256" width="9.08984375" style="4" customWidth="1"/>
    <col min="257" max="257" width="12.6328125" style="4" customWidth="1"/>
    <col min="258" max="258" width="20.6328125" style="4" customWidth="1"/>
    <col min="259" max="260" width="17.36328125" style="4" customWidth="1"/>
    <col min="261" max="262" width="25.6328125" style="4" customWidth="1"/>
    <col min="263" max="263" width="26.3632812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6328125" style="4"/>
    <col min="503" max="503" width="24.6328125" style="4" customWidth="1"/>
    <col min="504" max="504" width="6" style="4" customWidth="1"/>
    <col min="505" max="505" width="5.6328125" style="4" customWidth="1"/>
    <col min="506" max="512" width="9.08984375" style="4" customWidth="1"/>
    <col min="513" max="513" width="12.6328125" style="4" customWidth="1"/>
    <col min="514" max="514" width="20.6328125" style="4" customWidth="1"/>
    <col min="515" max="516" width="17.36328125" style="4" customWidth="1"/>
    <col min="517" max="518" width="25.6328125" style="4" customWidth="1"/>
    <col min="519" max="519" width="26.3632812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6328125" style="4"/>
    <col min="759" max="759" width="24.6328125" style="4" customWidth="1"/>
    <col min="760" max="760" width="6" style="4" customWidth="1"/>
    <col min="761" max="761" width="5.6328125" style="4" customWidth="1"/>
    <col min="762" max="768" width="9.08984375" style="4" customWidth="1"/>
    <col min="769" max="769" width="12.6328125" style="4" customWidth="1"/>
    <col min="770" max="770" width="20.6328125" style="4" customWidth="1"/>
    <col min="771" max="772" width="17.36328125" style="4" customWidth="1"/>
    <col min="773" max="774" width="25.6328125" style="4" customWidth="1"/>
    <col min="775" max="775" width="26.3632812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6328125" style="4"/>
    <col min="1015" max="1015" width="24.6328125" style="4" customWidth="1"/>
    <col min="1016" max="1016" width="6" style="4" customWidth="1"/>
    <col min="1017" max="1017" width="5.6328125" style="4" customWidth="1"/>
    <col min="1018" max="1024" width="9.08984375" style="4" customWidth="1"/>
  </cols>
  <sheetData>
    <row r="1" spans="1:23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>
      <c r="A2" s="854" t="s">
        <v>1</v>
      </c>
      <c r="B2" s="854"/>
      <c r="C2" s="854"/>
      <c r="D2" s="854"/>
      <c r="E2" s="854"/>
      <c r="F2" s="98"/>
      <c r="G2" s="32" t="s">
        <v>2</v>
      </c>
      <c r="H2" s="2"/>
      <c r="I2" s="3"/>
    </row>
    <row r="3" spans="1:23" ht="42.75" customHeight="1">
      <c r="A3" s="854" t="s">
        <v>83</v>
      </c>
      <c r="B3" s="854"/>
      <c r="C3" s="854"/>
      <c r="D3" s="854"/>
      <c r="E3" s="854"/>
      <c r="F3" s="98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4" t="s">
        <v>90</v>
      </c>
      <c r="B4" s="854"/>
      <c r="C4" s="854"/>
      <c r="D4" s="854"/>
      <c r="E4" s="854"/>
      <c r="F4" s="98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46" t="s">
        <v>85</v>
      </c>
      <c r="B5" s="46"/>
      <c r="C5" s="46"/>
      <c r="D5" s="46"/>
      <c r="E5" s="46"/>
      <c r="F5" s="98"/>
      <c r="G5" s="32" t="s">
        <v>14</v>
      </c>
      <c r="H5" s="52">
        <f>D12</f>
        <v>61.53846153846154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52">
        <f>F12</f>
        <v>69.230769230769226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65.384615384615387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B8" s="50" t="s">
        <v>24</v>
      </c>
      <c r="C8" s="112" t="s">
        <v>91</v>
      </c>
      <c r="D8" s="52"/>
      <c r="E8" s="112" t="s">
        <v>92</v>
      </c>
      <c r="F8" s="52"/>
      <c r="G8" s="53" t="s">
        <v>27</v>
      </c>
      <c r="H8" s="32" t="s">
        <v>87</v>
      </c>
      <c r="I8" s="3"/>
    </row>
    <row r="9" spans="1:23">
      <c r="B9" s="50" t="s">
        <v>28</v>
      </c>
      <c r="C9" s="112" t="s">
        <v>29</v>
      </c>
      <c r="D9" s="52"/>
      <c r="E9" s="112" t="s">
        <v>29</v>
      </c>
      <c r="F9" s="54"/>
      <c r="H9" s="55"/>
      <c r="I9" s="55"/>
      <c r="W9" s="99"/>
    </row>
    <row r="10" spans="1:23" ht="15.5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113">
        <v>170101120007</v>
      </c>
      <c r="C11" s="114">
        <v>36</v>
      </c>
      <c r="D11" s="62">
        <f>COUNTIF(C11:C23,"&gt;="&amp;D10)</f>
        <v>8</v>
      </c>
      <c r="E11" s="114">
        <v>48</v>
      </c>
      <c r="F11" s="90">
        <f>COUNTIF(E11:E23,"&gt;="&amp;F10)</f>
        <v>9</v>
      </c>
      <c r="G11" s="31" t="s">
        <v>46</v>
      </c>
      <c r="H11" s="115"/>
      <c r="I11" s="115">
        <v>3</v>
      </c>
      <c r="J11" s="115"/>
      <c r="K11" s="115">
        <v>3</v>
      </c>
      <c r="L11" s="115">
        <v>2</v>
      </c>
      <c r="M11" s="115">
        <v>3</v>
      </c>
      <c r="N11" s="115">
        <v>2</v>
      </c>
      <c r="O11" s="115"/>
      <c r="P11" s="115">
        <v>2</v>
      </c>
      <c r="Q11" s="115">
        <v>3</v>
      </c>
      <c r="R11" s="115">
        <v>2</v>
      </c>
      <c r="S11" s="115">
        <v>3</v>
      </c>
      <c r="T11" s="115">
        <v>2</v>
      </c>
      <c r="U11" s="115">
        <v>3</v>
      </c>
      <c r="V11" s="115">
        <v>2</v>
      </c>
      <c r="W11" s="99"/>
    </row>
    <row r="12" spans="1:23" ht="15.5">
      <c r="A12" s="45">
        <v>2</v>
      </c>
      <c r="B12" s="113">
        <v>170101120011</v>
      </c>
      <c r="C12" s="114">
        <v>32</v>
      </c>
      <c r="D12" s="63">
        <f>(D11/A23)*100</f>
        <v>61.53846153846154</v>
      </c>
      <c r="E12" s="114">
        <v>46</v>
      </c>
      <c r="F12" s="91">
        <f>(F11/A23)*100</f>
        <v>69.230769230769226</v>
      </c>
      <c r="G12" s="31" t="s">
        <v>47</v>
      </c>
      <c r="H12" s="116"/>
      <c r="I12" s="116">
        <v>1</v>
      </c>
      <c r="J12" s="116"/>
      <c r="K12" s="116">
        <v>1</v>
      </c>
      <c r="L12" s="116">
        <v>3</v>
      </c>
      <c r="M12" s="116">
        <v>1</v>
      </c>
      <c r="N12" s="116">
        <v>3</v>
      </c>
      <c r="O12" s="116"/>
      <c r="P12" s="116">
        <v>3</v>
      </c>
      <c r="Q12" s="116">
        <v>1</v>
      </c>
      <c r="R12" s="116">
        <v>3</v>
      </c>
      <c r="S12" s="116">
        <v>1</v>
      </c>
      <c r="T12" s="116">
        <v>3</v>
      </c>
      <c r="U12" s="116">
        <v>1</v>
      </c>
      <c r="V12" s="116">
        <v>3</v>
      </c>
      <c r="W12" s="99"/>
    </row>
    <row r="13" spans="1:23" ht="15.5">
      <c r="A13" s="45">
        <v>3</v>
      </c>
      <c r="B13" s="113">
        <v>170101120012</v>
      </c>
      <c r="C13" s="114">
        <v>36</v>
      </c>
      <c r="D13" s="62"/>
      <c r="E13" s="114">
        <v>38</v>
      </c>
      <c r="F13" s="47"/>
      <c r="G13" s="31" t="s">
        <v>48</v>
      </c>
      <c r="H13" s="116"/>
      <c r="I13" s="116">
        <v>1</v>
      </c>
      <c r="J13" s="116"/>
      <c r="K13" s="116">
        <v>1</v>
      </c>
      <c r="L13" s="116">
        <v>1</v>
      </c>
      <c r="M13" s="116">
        <v>1</v>
      </c>
      <c r="N13" s="116">
        <v>1</v>
      </c>
      <c r="O13" s="116"/>
      <c r="P13" s="116">
        <v>1</v>
      </c>
      <c r="Q13" s="116">
        <v>1</v>
      </c>
      <c r="R13" s="116">
        <v>1</v>
      </c>
      <c r="S13" s="116">
        <v>1</v>
      </c>
      <c r="T13" s="116">
        <v>1</v>
      </c>
      <c r="U13" s="116">
        <v>1</v>
      </c>
      <c r="V13" s="116">
        <v>1</v>
      </c>
      <c r="W13" s="99"/>
    </row>
    <row r="14" spans="1:23" ht="15.5">
      <c r="A14" s="45">
        <v>4</v>
      </c>
      <c r="B14" s="113">
        <v>170101120021</v>
      </c>
      <c r="C14" s="114">
        <v>31</v>
      </c>
      <c r="D14" s="62"/>
      <c r="E14" s="114">
        <v>30</v>
      </c>
      <c r="F14" s="47"/>
      <c r="G14" s="31" t="s">
        <v>49</v>
      </c>
      <c r="H14" s="116"/>
      <c r="I14" s="116">
        <v>1</v>
      </c>
      <c r="J14" s="116"/>
      <c r="K14" s="116">
        <v>1</v>
      </c>
      <c r="L14" s="116">
        <v>3</v>
      </c>
      <c r="M14" s="116">
        <v>1</v>
      </c>
      <c r="N14" s="116">
        <v>3</v>
      </c>
      <c r="O14" s="116"/>
      <c r="P14" s="116">
        <v>3</v>
      </c>
      <c r="Q14" s="116">
        <v>1</v>
      </c>
      <c r="R14" s="116">
        <v>3</v>
      </c>
      <c r="S14" s="116">
        <v>1</v>
      </c>
      <c r="T14" s="116">
        <v>3</v>
      </c>
      <c r="U14" s="116">
        <v>1</v>
      </c>
      <c r="V14" s="116">
        <v>3</v>
      </c>
      <c r="W14" s="99"/>
    </row>
    <row r="15" spans="1:23" ht="15.5">
      <c r="A15" s="45">
        <v>5</v>
      </c>
      <c r="B15" s="113">
        <v>170101120022</v>
      </c>
      <c r="C15" s="114">
        <v>28</v>
      </c>
      <c r="D15" s="62"/>
      <c r="E15" s="114">
        <v>24</v>
      </c>
      <c r="F15" s="47"/>
      <c r="G15" s="31" t="s">
        <v>50</v>
      </c>
      <c r="H15" s="116"/>
      <c r="I15" s="116">
        <v>1</v>
      </c>
      <c r="J15" s="116"/>
      <c r="K15" s="116">
        <v>1</v>
      </c>
      <c r="L15" s="116">
        <v>2</v>
      </c>
      <c r="M15" s="116">
        <v>1</v>
      </c>
      <c r="N15" s="116">
        <v>2</v>
      </c>
      <c r="O15" s="116"/>
      <c r="P15" s="116">
        <v>2</v>
      </c>
      <c r="Q15" s="116">
        <v>1</v>
      </c>
      <c r="R15" s="116">
        <v>2</v>
      </c>
      <c r="S15" s="116">
        <v>1</v>
      </c>
      <c r="T15" s="116">
        <v>2</v>
      </c>
      <c r="U15" s="116">
        <v>1</v>
      </c>
      <c r="V15" s="116">
        <v>2</v>
      </c>
      <c r="W15" s="99"/>
    </row>
    <row r="16" spans="1:23" ht="15.5">
      <c r="A16" s="45">
        <v>6</v>
      </c>
      <c r="B16" s="113">
        <v>170101120023</v>
      </c>
      <c r="C16" s="114">
        <v>27</v>
      </c>
      <c r="D16" s="62"/>
      <c r="E16" s="114">
        <v>36</v>
      </c>
      <c r="F16" s="47"/>
      <c r="G16" s="65" t="s">
        <v>51</v>
      </c>
      <c r="H16" s="66"/>
      <c r="I16" s="66">
        <f>AVERAGE(I11:I15)</f>
        <v>1.4</v>
      </c>
      <c r="J16" s="66"/>
      <c r="K16" s="66">
        <f>AVERAGE(K11:K15)</f>
        <v>1.4</v>
      </c>
      <c r="L16" s="66">
        <f>AVERAGE(L11:L15)</f>
        <v>2.2000000000000002</v>
      </c>
      <c r="M16" s="66">
        <f>AVERAGE(M11:M15)</f>
        <v>1.4</v>
      </c>
      <c r="N16" s="66">
        <f>AVERAGE(N11:N15)</f>
        <v>2.2000000000000002</v>
      </c>
      <c r="O16" s="66"/>
      <c r="P16" s="66">
        <f t="shared" ref="P16:V16" si="0">AVERAGE(P11:P15)</f>
        <v>2.2000000000000002</v>
      </c>
      <c r="Q16" s="66">
        <f t="shared" si="0"/>
        <v>1.4</v>
      </c>
      <c r="R16" s="66">
        <f t="shared" si="0"/>
        <v>2.2000000000000002</v>
      </c>
      <c r="S16" s="66">
        <f t="shared" si="0"/>
        <v>1.4</v>
      </c>
      <c r="T16" s="66">
        <f t="shared" si="0"/>
        <v>2.2000000000000002</v>
      </c>
      <c r="U16" s="66">
        <f t="shared" si="0"/>
        <v>1.4</v>
      </c>
      <c r="V16" s="66">
        <f t="shared" si="0"/>
        <v>2.2000000000000002</v>
      </c>
      <c r="W16" s="99"/>
    </row>
    <row r="17" spans="1:23" ht="15.5">
      <c r="A17" s="45">
        <v>7</v>
      </c>
      <c r="B17" s="113">
        <v>170101120024</v>
      </c>
      <c r="C17" s="114">
        <v>32</v>
      </c>
      <c r="D17" s="62"/>
      <c r="E17" s="114">
        <v>42</v>
      </c>
      <c r="F17" s="47"/>
      <c r="G17" s="92" t="s">
        <v>52</v>
      </c>
      <c r="H17" s="67"/>
      <c r="I17" s="67">
        <f>(H7*I16)/100</f>
        <v>0.91538461538461535</v>
      </c>
      <c r="J17" s="67"/>
      <c r="K17" s="67">
        <f>(H7*K16)/100</f>
        <v>0.91538461538461535</v>
      </c>
      <c r="L17" s="67">
        <f>(H7*L16)/100</f>
        <v>1.4384615384615387</v>
      </c>
      <c r="M17" s="67">
        <f>(H7*M16)/100</f>
        <v>0.91538461538461535</v>
      </c>
      <c r="N17" s="67">
        <f>(H7*N16)/100</f>
        <v>1.4384615384615387</v>
      </c>
      <c r="O17" s="67"/>
      <c r="P17" s="67">
        <f>(H7*P16)/100</f>
        <v>1.4384615384615387</v>
      </c>
      <c r="Q17" s="67">
        <f>(H7*Q16)/100</f>
        <v>0.91538461538461535</v>
      </c>
      <c r="R17" s="67">
        <f>(H7*R16)/100</f>
        <v>1.4384615384615387</v>
      </c>
      <c r="S17" s="67">
        <f>(H7*S16)/100</f>
        <v>0.91538461538461535</v>
      </c>
      <c r="T17" s="67">
        <f>(H7*T16)/100</f>
        <v>1.4384615384615387</v>
      </c>
      <c r="U17" s="67">
        <f>(H7*U16)/100</f>
        <v>0.91538461538461535</v>
      </c>
      <c r="V17" s="67">
        <f>(H7*V16)/100</f>
        <v>1.4384615384615387</v>
      </c>
      <c r="W17" s="99"/>
    </row>
    <row r="18" spans="1:23">
      <c r="A18" s="45">
        <v>8</v>
      </c>
      <c r="B18" s="113">
        <v>170101120034</v>
      </c>
      <c r="C18" s="114">
        <v>33</v>
      </c>
      <c r="D18" s="62"/>
      <c r="E18" s="114">
        <v>43</v>
      </c>
      <c r="F18" s="62"/>
    </row>
    <row r="19" spans="1:23">
      <c r="A19" s="45">
        <v>9</v>
      </c>
      <c r="B19" s="113">
        <v>170101120036</v>
      </c>
      <c r="C19" s="114">
        <v>31</v>
      </c>
      <c r="D19" s="62"/>
      <c r="E19" s="114">
        <v>38</v>
      </c>
      <c r="F19" s="62"/>
    </row>
    <row r="20" spans="1:23">
      <c r="A20" s="45">
        <v>10</v>
      </c>
      <c r="B20" s="113">
        <v>170101120040</v>
      </c>
      <c r="C20" s="114">
        <v>25</v>
      </c>
      <c r="D20" s="62"/>
      <c r="E20" s="114">
        <v>32</v>
      </c>
      <c r="F20" s="62"/>
    </row>
    <row r="21" spans="1:23">
      <c r="A21" s="45">
        <v>11</v>
      </c>
      <c r="B21" s="113">
        <v>170101120048</v>
      </c>
      <c r="C21" s="114">
        <v>24</v>
      </c>
      <c r="D21" s="62"/>
      <c r="E21" s="114">
        <v>0</v>
      </c>
      <c r="F21" s="62"/>
    </row>
    <row r="22" spans="1:23">
      <c r="A22" s="45">
        <v>12</v>
      </c>
      <c r="B22" s="113">
        <v>170101120062</v>
      </c>
      <c r="C22" s="114">
        <v>0</v>
      </c>
      <c r="D22" s="62"/>
      <c r="E22" s="114">
        <v>0</v>
      </c>
      <c r="F22" s="62"/>
    </row>
    <row r="23" spans="1:23">
      <c r="A23" s="45">
        <v>13</v>
      </c>
      <c r="B23" s="113">
        <v>170101120067</v>
      </c>
      <c r="C23" s="114">
        <v>26</v>
      </c>
      <c r="D23" s="62"/>
      <c r="E23" s="114">
        <v>23</v>
      </c>
      <c r="F23" s="6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N1" zoomScaleNormal="100" workbookViewId="0">
      <selection activeCell="H17" sqref="H17:V17"/>
    </sheetView>
  </sheetViews>
  <sheetFormatPr defaultColWidth="8.6328125" defaultRowHeight="14.5"/>
  <cols>
    <col min="2" max="2" width="16.1796875" customWidth="1"/>
    <col min="8" max="8" width="14" customWidth="1"/>
  </cols>
  <sheetData>
    <row r="1" spans="1:23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854" t="s">
        <v>1</v>
      </c>
      <c r="B2" s="854"/>
      <c r="C2" s="854"/>
      <c r="D2" s="854"/>
      <c r="E2" s="854"/>
      <c r="F2" s="98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72" customHeight="1">
      <c r="A3" s="854" t="s">
        <v>83</v>
      </c>
      <c r="B3" s="854"/>
      <c r="C3" s="854"/>
      <c r="D3" s="854"/>
      <c r="E3" s="854"/>
      <c r="F3" s="98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4" t="s">
        <v>93</v>
      </c>
      <c r="B4" s="854"/>
      <c r="C4" s="854"/>
      <c r="D4" s="854"/>
      <c r="E4" s="854"/>
      <c r="F4" s="98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46" t="s">
        <v>85</v>
      </c>
      <c r="B5" s="46"/>
      <c r="C5" s="46"/>
      <c r="D5" s="46"/>
      <c r="E5" s="46"/>
      <c r="F5" s="98"/>
      <c r="G5" s="32" t="s">
        <v>14</v>
      </c>
      <c r="H5" s="52">
        <f>D12</f>
        <v>92</v>
      </c>
      <c r="I5" s="3"/>
      <c r="J5" s="4"/>
      <c r="K5" s="11" t="s">
        <v>15</v>
      </c>
      <c r="L5" s="11">
        <v>2</v>
      </c>
      <c r="M5" s="4"/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52">
        <f>F12</f>
        <v>96</v>
      </c>
      <c r="I6" s="3"/>
      <c r="J6" s="4"/>
      <c r="K6" s="17" t="s">
        <v>19</v>
      </c>
      <c r="L6" s="17">
        <v>1</v>
      </c>
      <c r="M6" s="4"/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94</v>
      </c>
      <c r="I7" s="22">
        <v>0.6</v>
      </c>
      <c r="J7" s="4"/>
      <c r="K7" s="23" t="s">
        <v>23</v>
      </c>
      <c r="L7" s="23">
        <v>0</v>
      </c>
      <c r="M7" s="4"/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50" t="s">
        <v>24</v>
      </c>
      <c r="C8" s="112" t="s">
        <v>94</v>
      </c>
      <c r="D8" s="52"/>
      <c r="E8" s="112" t="s">
        <v>95</v>
      </c>
      <c r="F8" s="52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50" t="s">
        <v>28</v>
      </c>
      <c r="C9" s="112" t="s">
        <v>29</v>
      </c>
      <c r="D9" s="52"/>
      <c r="E9" s="112" t="s">
        <v>29</v>
      </c>
      <c r="F9" s="54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117">
        <v>170301200001</v>
      </c>
      <c r="C11" s="118">
        <v>43</v>
      </c>
      <c r="D11" s="62">
        <f>COUNTIF(C11:C35,"&gt;="&amp;D10)</f>
        <v>23</v>
      </c>
      <c r="E11" s="118">
        <v>41</v>
      </c>
      <c r="F11" s="90">
        <f>COUNTIF(E11:E35,"&gt;="&amp;F10)</f>
        <v>24</v>
      </c>
      <c r="G11" s="31" t="s">
        <v>46</v>
      </c>
      <c r="H11" s="119">
        <v>2</v>
      </c>
      <c r="I11" s="119">
        <v>3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>
        <v>3</v>
      </c>
      <c r="U11" s="119">
        <v>3</v>
      </c>
      <c r="V11" s="119">
        <v>3</v>
      </c>
      <c r="W11" s="99"/>
    </row>
    <row r="12" spans="1:23" ht="15.5">
      <c r="A12" s="45">
        <v>2</v>
      </c>
      <c r="B12" s="117">
        <v>170301200002</v>
      </c>
      <c r="C12" s="118">
        <v>45</v>
      </c>
      <c r="D12" s="63">
        <f>(D11/A35)*100</f>
        <v>92</v>
      </c>
      <c r="E12" s="118">
        <v>43</v>
      </c>
      <c r="F12" s="91">
        <f>(F11/A35)*100</f>
        <v>96</v>
      </c>
      <c r="G12" s="31" t="s">
        <v>47</v>
      </c>
      <c r="H12" s="119">
        <v>3</v>
      </c>
      <c r="I12" s="119">
        <v>1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9">
        <v>3</v>
      </c>
      <c r="U12" s="119">
        <v>3</v>
      </c>
      <c r="V12" s="119">
        <v>3</v>
      </c>
      <c r="W12" s="99"/>
    </row>
    <row r="13" spans="1:23" ht="15.5">
      <c r="A13" s="45">
        <v>3</v>
      </c>
      <c r="B13" s="117">
        <v>170301200003</v>
      </c>
      <c r="C13" s="118">
        <v>44</v>
      </c>
      <c r="D13" s="62"/>
      <c r="E13" s="118">
        <v>45</v>
      </c>
      <c r="F13" s="47"/>
      <c r="G13" s="31" t="s">
        <v>48</v>
      </c>
      <c r="H13" s="119">
        <v>1</v>
      </c>
      <c r="I13" s="119">
        <v>1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9">
        <v>3</v>
      </c>
      <c r="U13" s="119">
        <v>3</v>
      </c>
      <c r="V13" s="119">
        <v>3</v>
      </c>
      <c r="W13" s="99"/>
    </row>
    <row r="14" spans="1:23" ht="15.5">
      <c r="A14" s="45">
        <v>4</v>
      </c>
      <c r="B14" s="117">
        <v>170301200004</v>
      </c>
      <c r="C14" s="118">
        <v>46</v>
      </c>
      <c r="D14" s="62"/>
      <c r="E14" s="118">
        <v>45</v>
      </c>
      <c r="F14" s="47"/>
      <c r="G14" s="31" t="s">
        <v>49</v>
      </c>
      <c r="H14" s="119">
        <v>3</v>
      </c>
      <c r="I14" s="119">
        <v>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9">
        <v>3</v>
      </c>
      <c r="U14" s="119">
        <v>3</v>
      </c>
      <c r="V14" s="119">
        <v>3</v>
      </c>
      <c r="W14" s="99"/>
    </row>
    <row r="15" spans="1:23" ht="15.5">
      <c r="A15" s="45">
        <v>5</v>
      </c>
      <c r="B15" s="117">
        <v>170301200009</v>
      </c>
      <c r="C15" s="118">
        <v>31</v>
      </c>
      <c r="D15" s="62"/>
      <c r="E15" s="118">
        <v>32</v>
      </c>
      <c r="F15" s="47"/>
      <c r="G15" s="31" t="s">
        <v>50</v>
      </c>
      <c r="H15" s="119">
        <v>2</v>
      </c>
      <c r="I15" s="119">
        <v>1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9">
        <v>3</v>
      </c>
      <c r="U15" s="119">
        <v>3</v>
      </c>
      <c r="V15" s="119">
        <v>3</v>
      </c>
      <c r="W15" s="99"/>
    </row>
    <row r="16" spans="1:23" ht="15.5">
      <c r="A16" s="45">
        <v>6</v>
      </c>
      <c r="B16" s="117">
        <v>170301200010</v>
      </c>
      <c r="C16" s="118">
        <v>40</v>
      </c>
      <c r="D16" s="62"/>
      <c r="E16" s="118">
        <v>41</v>
      </c>
      <c r="F16" s="47"/>
      <c r="G16" s="65" t="s">
        <v>51</v>
      </c>
      <c r="H16" s="66">
        <f>AVERAGE(H11:H15)</f>
        <v>2.2000000000000002</v>
      </c>
      <c r="I16" s="66">
        <f>AVERAGE(I11:I15)</f>
        <v>1.4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3" ht="15.5">
      <c r="A17" s="45">
        <v>7</v>
      </c>
      <c r="B17" s="117">
        <v>170301200011</v>
      </c>
      <c r="C17" s="118">
        <v>38</v>
      </c>
      <c r="D17" s="62"/>
      <c r="E17" s="118">
        <v>39</v>
      </c>
      <c r="F17" s="47"/>
      <c r="G17" s="92" t="s">
        <v>52</v>
      </c>
      <c r="H17" s="67">
        <f>(H7*H16)/100</f>
        <v>2.0680000000000001</v>
      </c>
      <c r="I17" s="67">
        <f>(H7*I16)/100</f>
        <v>1.3159999999999998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>
        <f>(H7*T16)/100</f>
        <v>2.82</v>
      </c>
      <c r="U17" s="67">
        <f>(H7*U16)/100</f>
        <v>2.82</v>
      </c>
      <c r="V17" s="67">
        <f>(H7*V16)/100</f>
        <v>2.82</v>
      </c>
      <c r="W17" s="99"/>
    </row>
    <row r="18" spans="1:23">
      <c r="A18" s="45">
        <v>8</v>
      </c>
      <c r="B18" s="117">
        <v>170301200013</v>
      </c>
      <c r="C18" s="118">
        <v>41</v>
      </c>
      <c r="D18" s="62"/>
      <c r="E18" s="118">
        <v>40</v>
      </c>
      <c r="F18" s="47"/>
      <c r="G18" s="4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9"/>
    </row>
    <row r="19" spans="1:23">
      <c r="A19" s="45">
        <v>9</v>
      </c>
      <c r="B19" s="117">
        <v>170301200014</v>
      </c>
      <c r="C19" s="118">
        <v>35</v>
      </c>
      <c r="D19" s="62"/>
      <c r="E19" s="118">
        <v>32</v>
      </c>
      <c r="F19" s="47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4"/>
    </row>
    <row r="20" spans="1:23">
      <c r="A20" s="45">
        <v>10</v>
      </c>
      <c r="B20" s="117">
        <v>170301200016</v>
      </c>
      <c r="C20" s="118">
        <v>25</v>
      </c>
      <c r="D20" s="62"/>
      <c r="E20" s="118">
        <v>26</v>
      </c>
      <c r="F20" s="62"/>
      <c r="G20" s="45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4"/>
    </row>
    <row r="21" spans="1:23">
      <c r="A21" s="45">
        <v>11</v>
      </c>
      <c r="B21" s="117">
        <v>170301200018</v>
      </c>
      <c r="C21" s="118">
        <v>45</v>
      </c>
      <c r="D21" s="62"/>
      <c r="E21" s="118">
        <v>46</v>
      </c>
      <c r="F21" s="62"/>
      <c r="G21" s="45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>
      <c r="A22" s="45">
        <v>12</v>
      </c>
      <c r="B22" s="117">
        <v>170301200019</v>
      </c>
      <c r="C22" s="118">
        <v>40</v>
      </c>
      <c r="D22" s="62"/>
      <c r="E22" s="118">
        <v>41</v>
      </c>
      <c r="F22" s="62"/>
      <c r="G22" s="45"/>
      <c r="H22" s="99"/>
      <c r="I22" s="99"/>
      <c r="J22" s="9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9"/>
    </row>
    <row r="23" spans="1:23">
      <c r="A23" s="45">
        <v>13</v>
      </c>
      <c r="B23" s="117">
        <v>170301200020</v>
      </c>
      <c r="C23" s="118">
        <v>45</v>
      </c>
      <c r="D23" s="62"/>
      <c r="E23" s="118">
        <v>46</v>
      </c>
      <c r="F23" s="62"/>
      <c r="G23" s="45"/>
      <c r="H23" s="4"/>
      <c r="I23" s="104"/>
      <c r="J23" s="105"/>
      <c r="K23" s="10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45">
        <v>14</v>
      </c>
      <c r="B24" s="117">
        <v>170301200021</v>
      </c>
      <c r="C24" s="118">
        <v>38</v>
      </c>
      <c r="D24" s="62"/>
      <c r="E24" s="118">
        <v>39</v>
      </c>
      <c r="F24" s="62"/>
      <c r="G24" s="45"/>
      <c r="H24" s="71"/>
      <c r="I24" s="855"/>
      <c r="J24" s="855"/>
      <c r="K24" s="4"/>
      <c r="L24" s="4"/>
      <c r="M24" s="55"/>
      <c r="N24" s="55"/>
      <c r="O24" s="55"/>
      <c r="P24" s="55"/>
      <c r="Q24" s="55"/>
      <c r="R24" s="4"/>
      <c r="S24" s="4"/>
      <c r="T24" s="4"/>
      <c r="U24" s="4"/>
      <c r="V24" s="4"/>
      <c r="W24" s="4"/>
    </row>
    <row r="25" spans="1:23">
      <c r="A25" s="45">
        <v>15</v>
      </c>
      <c r="B25" s="117">
        <v>170301200022</v>
      </c>
      <c r="C25" s="118">
        <v>28</v>
      </c>
      <c r="D25" s="62"/>
      <c r="E25" s="118">
        <v>39</v>
      </c>
      <c r="F25" s="62"/>
      <c r="G25" s="45"/>
      <c r="H25" s="106"/>
      <c r="I25" s="107"/>
      <c r="J25" s="107"/>
      <c r="K25" s="4"/>
      <c r="L25" s="4"/>
      <c r="M25" s="55"/>
      <c r="N25" s="55"/>
      <c r="O25" s="55"/>
      <c r="P25" s="55"/>
      <c r="Q25" s="55"/>
      <c r="R25" s="4"/>
      <c r="S25" s="4"/>
      <c r="T25" s="4"/>
      <c r="U25" s="4"/>
      <c r="V25" s="4"/>
      <c r="W25" s="4"/>
    </row>
    <row r="26" spans="1:23">
      <c r="A26" s="45">
        <v>16</v>
      </c>
      <c r="B26" s="117">
        <v>170301200023</v>
      </c>
      <c r="C26" s="118">
        <v>41</v>
      </c>
      <c r="D26" s="62"/>
      <c r="E26" s="118">
        <v>43</v>
      </c>
      <c r="F26" s="62"/>
      <c r="G26" s="45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</row>
    <row r="27" spans="1:23">
      <c r="A27" s="45">
        <v>17</v>
      </c>
      <c r="B27" s="117">
        <v>170301200024</v>
      </c>
      <c r="C27" s="118">
        <v>40</v>
      </c>
      <c r="D27" s="74"/>
      <c r="E27" s="118">
        <v>42</v>
      </c>
      <c r="F27" s="62"/>
      <c r="G27" s="45"/>
      <c r="H27" s="4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117">
        <v>170301200025</v>
      </c>
      <c r="C28" s="118">
        <v>38</v>
      </c>
      <c r="D28" s="62"/>
      <c r="E28" s="118">
        <v>35</v>
      </c>
      <c r="F28" s="6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117">
        <v>170301200026</v>
      </c>
      <c r="C29" s="118">
        <v>46</v>
      </c>
      <c r="D29" s="62"/>
      <c r="E29" s="118">
        <v>45</v>
      </c>
      <c r="F29" s="6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117">
        <v>170301200027</v>
      </c>
      <c r="C30" s="118">
        <v>40</v>
      </c>
      <c r="D30" s="62"/>
      <c r="E30" s="118">
        <v>41</v>
      </c>
      <c r="F30" s="6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117">
        <v>170301200029</v>
      </c>
      <c r="C31" s="118">
        <v>8</v>
      </c>
      <c r="D31" s="62"/>
      <c r="E31" s="118">
        <v>36</v>
      </c>
      <c r="F31" s="6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>
      <c r="A32" s="45">
        <v>22</v>
      </c>
      <c r="B32" s="117">
        <v>170301200030</v>
      </c>
      <c r="C32" s="118">
        <v>49</v>
      </c>
      <c r="D32" s="45"/>
      <c r="E32" s="118">
        <v>48</v>
      </c>
      <c r="F32" s="45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45">
        <v>23</v>
      </c>
      <c r="B33" s="117">
        <v>170301200032</v>
      </c>
      <c r="C33" s="118">
        <v>35</v>
      </c>
      <c r="D33" s="45"/>
      <c r="E33" s="118">
        <v>36</v>
      </c>
      <c r="F33" s="45"/>
      <c r="G33" s="4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45">
        <v>24</v>
      </c>
      <c r="B34" s="117">
        <v>170301200033</v>
      </c>
      <c r="C34" s="118">
        <v>38</v>
      </c>
      <c r="D34" s="45"/>
      <c r="E34" s="118">
        <v>39</v>
      </c>
      <c r="F34" s="45"/>
      <c r="G34" s="4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>
      <c r="A35" s="45">
        <v>25</v>
      </c>
      <c r="B35" s="117">
        <v>170301201034</v>
      </c>
      <c r="C35" s="118">
        <v>31</v>
      </c>
      <c r="D35" s="45"/>
      <c r="E35" s="118">
        <v>32</v>
      </c>
      <c r="F35" s="45"/>
      <c r="G35" s="4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N1" zoomScaleNormal="100" workbookViewId="0">
      <selection activeCell="H17" sqref="H17:V17"/>
    </sheetView>
  </sheetViews>
  <sheetFormatPr defaultColWidth="8.6328125" defaultRowHeight="14.5"/>
  <cols>
    <col min="2" max="2" width="15.36328125" customWidth="1"/>
  </cols>
  <sheetData>
    <row r="1" spans="1:23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854" t="s">
        <v>1</v>
      </c>
      <c r="B2" s="854"/>
      <c r="C2" s="854"/>
      <c r="D2" s="854"/>
      <c r="E2" s="854"/>
      <c r="F2" s="98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72" customHeight="1">
      <c r="A3" s="854" t="s">
        <v>83</v>
      </c>
      <c r="B3" s="854"/>
      <c r="C3" s="854"/>
      <c r="D3" s="854"/>
      <c r="E3" s="854"/>
      <c r="F3" s="98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4" t="s">
        <v>96</v>
      </c>
      <c r="B4" s="854"/>
      <c r="C4" s="854"/>
      <c r="D4" s="854"/>
      <c r="E4" s="854"/>
      <c r="F4" s="98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46" t="s">
        <v>85</v>
      </c>
      <c r="B5" s="46"/>
      <c r="C5" s="46"/>
      <c r="D5" s="46"/>
      <c r="E5" s="46"/>
      <c r="F5" s="98"/>
      <c r="G5" s="32" t="s">
        <v>14</v>
      </c>
      <c r="H5" s="52">
        <f>D12</f>
        <v>92</v>
      </c>
      <c r="I5" s="3"/>
      <c r="J5" s="4"/>
      <c r="K5" s="11" t="s">
        <v>15</v>
      </c>
      <c r="L5" s="11">
        <v>2</v>
      </c>
      <c r="M5" s="4"/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52">
        <f>F12</f>
        <v>96</v>
      </c>
      <c r="I6" s="3"/>
      <c r="J6" s="4"/>
      <c r="K6" s="17" t="s">
        <v>19</v>
      </c>
      <c r="L6" s="17">
        <v>1</v>
      </c>
      <c r="M6" s="4"/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94</v>
      </c>
      <c r="I7" s="22">
        <v>0.6</v>
      </c>
      <c r="J7" s="4"/>
      <c r="K7" s="23" t="s">
        <v>23</v>
      </c>
      <c r="L7" s="23">
        <v>0</v>
      </c>
      <c r="M7" s="4"/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50" t="s">
        <v>24</v>
      </c>
      <c r="C8" s="112" t="s">
        <v>97</v>
      </c>
      <c r="D8" s="52"/>
      <c r="E8" s="112" t="s">
        <v>26</v>
      </c>
      <c r="F8" s="52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50" t="s">
        <v>28</v>
      </c>
      <c r="C9" s="112" t="s">
        <v>29</v>
      </c>
      <c r="D9" s="52"/>
      <c r="E9" s="112" t="s">
        <v>29</v>
      </c>
      <c r="F9" s="54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117">
        <v>170301200001</v>
      </c>
      <c r="C11" s="118">
        <v>38</v>
      </c>
      <c r="D11" s="62">
        <f>COUNTIF(C11:C35,"&gt;="&amp;D10)</f>
        <v>23</v>
      </c>
      <c r="E11" s="118">
        <v>39</v>
      </c>
      <c r="F11" s="90">
        <f>COUNTIF(E11:E35,"&gt;="&amp;F10)</f>
        <v>24</v>
      </c>
      <c r="G11" s="31" t="s">
        <v>46</v>
      </c>
      <c r="H11" s="119">
        <v>2</v>
      </c>
      <c r="I11" s="119">
        <v>3</v>
      </c>
      <c r="J11" s="119">
        <v>3</v>
      </c>
      <c r="K11" s="119">
        <v>3</v>
      </c>
      <c r="L11" s="119">
        <v>3</v>
      </c>
      <c r="M11" s="120"/>
      <c r="N11" s="120"/>
      <c r="O11" s="121">
        <v>2</v>
      </c>
      <c r="P11" s="121">
        <v>2</v>
      </c>
      <c r="Q11" s="120"/>
      <c r="R11" s="120"/>
      <c r="S11" s="120"/>
      <c r="T11" s="119">
        <v>3</v>
      </c>
      <c r="U11" s="119">
        <v>3</v>
      </c>
      <c r="V11" s="119">
        <v>2</v>
      </c>
      <c r="W11" s="99"/>
    </row>
    <row r="12" spans="1:23" ht="15.5">
      <c r="A12" s="45">
        <v>2</v>
      </c>
      <c r="B12" s="117">
        <v>170301200002</v>
      </c>
      <c r="C12" s="118">
        <v>43</v>
      </c>
      <c r="D12" s="63">
        <f>(D11/A35)*100</f>
        <v>92</v>
      </c>
      <c r="E12" s="118">
        <v>42</v>
      </c>
      <c r="F12" s="91">
        <f>(F11/A35)*100</f>
        <v>96</v>
      </c>
      <c r="G12" s="31" t="s">
        <v>47</v>
      </c>
      <c r="H12" s="119">
        <v>3</v>
      </c>
      <c r="I12" s="119">
        <v>1</v>
      </c>
      <c r="J12" s="119">
        <v>2</v>
      </c>
      <c r="K12" s="119">
        <v>3</v>
      </c>
      <c r="L12" s="119">
        <v>2</v>
      </c>
      <c r="M12" s="120"/>
      <c r="N12" s="120"/>
      <c r="O12" s="121">
        <v>3</v>
      </c>
      <c r="P12" s="121">
        <v>3</v>
      </c>
      <c r="Q12" s="120"/>
      <c r="R12" s="120"/>
      <c r="S12" s="120"/>
      <c r="T12" s="119">
        <v>3</v>
      </c>
      <c r="U12" s="119">
        <v>3</v>
      </c>
      <c r="V12" s="119">
        <v>2</v>
      </c>
      <c r="W12" s="99"/>
    </row>
    <row r="13" spans="1:23" ht="15.5">
      <c r="A13" s="45">
        <v>3</v>
      </c>
      <c r="B13" s="117">
        <v>170301200003</v>
      </c>
      <c r="C13" s="118">
        <v>41</v>
      </c>
      <c r="D13" s="62"/>
      <c r="E13" s="118">
        <v>42</v>
      </c>
      <c r="F13" s="47"/>
      <c r="G13" s="31" t="s">
        <v>48</v>
      </c>
      <c r="H13" s="119">
        <v>1</v>
      </c>
      <c r="I13" s="119">
        <v>1</v>
      </c>
      <c r="J13" s="119">
        <v>3</v>
      </c>
      <c r="K13" s="119">
        <v>3</v>
      </c>
      <c r="L13" s="119">
        <v>1</v>
      </c>
      <c r="M13" s="120"/>
      <c r="N13" s="120"/>
      <c r="O13" s="121">
        <v>1</v>
      </c>
      <c r="P13" s="121">
        <v>2</v>
      </c>
      <c r="Q13" s="120"/>
      <c r="R13" s="120"/>
      <c r="S13" s="120"/>
      <c r="T13" s="119">
        <v>2</v>
      </c>
      <c r="U13" s="119">
        <v>3</v>
      </c>
      <c r="V13" s="119">
        <v>3</v>
      </c>
      <c r="W13" s="99"/>
    </row>
    <row r="14" spans="1:23" ht="15.5">
      <c r="A14" s="45">
        <v>4</v>
      </c>
      <c r="B14" s="117">
        <v>170301200004</v>
      </c>
      <c r="C14" s="118">
        <v>46</v>
      </c>
      <c r="D14" s="62"/>
      <c r="E14" s="118">
        <v>45</v>
      </c>
      <c r="F14" s="47"/>
      <c r="G14" s="31" t="s">
        <v>49</v>
      </c>
      <c r="H14" s="119">
        <v>3</v>
      </c>
      <c r="I14" s="119">
        <v>1</v>
      </c>
      <c r="J14" s="119">
        <v>2</v>
      </c>
      <c r="K14" s="119">
        <v>3</v>
      </c>
      <c r="L14" s="119">
        <v>3</v>
      </c>
      <c r="M14" s="120"/>
      <c r="N14" s="120"/>
      <c r="O14" s="121">
        <v>2</v>
      </c>
      <c r="P14" s="121">
        <v>3</v>
      </c>
      <c r="Q14" s="120"/>
      <c r="R14" s="120"/>
      <c r="S14" s="120"/>
      <c r="T14" s="119">
        <v>3</v>
      </c>
      <c r="U14" s="119">
        <v>3</v>
      </c>
      <c r="V14" s="119">
        <v>3</v>
      </c>
      <c r="W14" s="99"/>
    </row>
    <row r="15" spans="1:23" ht="15.5">
      <c r="A15" s="45">
        <v>5</v>
      </c>
      <c r="B15" s="117">
        <v>170301200009</v>
      </c>
      <c r="C15" s="118">
        <v>39</v>
      </c>
      <c r="D15" s="62"/>
      <c r="E15" s="118">
        <v>38</v>
      </c>
      <c r="F15" s="47"/>
      <c r="G15" s="31" t="s">
        <v>50</v>
      </c>
      <c r="H15" s="119">
        <v>2</v>
      </c>
      <c r="I15" s="119">
        <v>1</v>
      </c>
      <c r="J15" s="119">
        <v>2</v>
      </c>
      <c r="K15" s="119">
        <v>3</v>
      </c>
      <c r="L15" s="119">
        <v>2</v>
      </c>
      <c r="M15" s="120"/>
      <c r="N15" s="120"/>
      <c r="O15" s="121">
        <v>2</v>
      </c>
      <c r="P15" s="121">
        <v>2</v>
      </c>
      <c r="Q15" s="120"/>
      <c r="R15" s="120"/>
      <c r="S15" s="120"/>
      <c r="T15" s="119">
        <v>3</v>
      </c>
      <c r="U15" s="119">
        <v>3</v>
      </c>
      <c r="V15" s="119">
        <v>2</v>
      </c>
      <c r="W15" s="99"/>
    </row>
    <row r="16" spans="1:23" ht="15.5">
      <c r="A16" s="45">
        <v>6</v>
      </c>
      <c r="B16" s="117">
        <v>170301200010</v>
      </c>
      <c r="C16" s="118">
        <v>39</v>
      </c>
      <c r="D16" s="62"/>
      <c r="E16" s="118">
        <v>38</v>
      </c>
      <c r="F16" s="47"/>
      <c r="G16" s="65" t="s">
        <v>51</v>
      </c>
      <c r="H16" s="66">
        <f>AVERAGE(H11:H15)</f>
        <v>2.2000000000000002</v>
      </c>
      <c r="I16" s="66">
        <f>AVERAGE(I11:I15)</f>
        <v>1.4</v>
      </c>
      <c r="J16" s="66">
        <f>AVERAGE(J11:J15)</f>
        <v>2.4</v>
      </c>
      <c r="K16" s="66">
        <f>AVERAGE(K11:K15)</f>
        <v>3</v>
      </c>
      <c r="L16" s="66">
        <f>AVERAGE(L11:L15)</f>
        <v>2.2000000000000002</v>
      </c>
      <c r="M16" s="66"/>
      <c r="N16" s="66"/>
      <c r="O16" s="66">
        <f>AVERAGE(O11:O15)</f>
        <v>2</v>
      </c>
      <c r="P16" s="66">
        <f>AVERAGE(P11:P15)</f>
        <v>2.4</v>
      </c>
      <c r="Q16" s="66"/>
      <c r="R16" s="66"/>
      <c r="S16" s="66"/>
      <c r="T16" s="66">
        <f>AVERAGE(T11:T15)</f>
        <v>2.8</v>
      </c>
      <c r="U16" s="66">
        <f>AVERAGE(U11:U15)</f>
        <v>3</v>
      </c>
      <c r="V16" s="66">
        <f>AVERAGE(V11:V15)</f>
        <v>2.4</v>
      </c>
      <c r="W16" s="99"/>
    </row>
    <row r="17" spans="1:23" ht="15.5">
      <c r="A17" s="45">
        <v>7</v>
      </c>
      <c r="B17" s="117">
        <v>170301200011</v>
      </c>
      <c r="C17" s="118">
        <v>40</v>
      </c>
      <c r="D17" s="62"/>
      <c r="E17" s="118">
        <v>42</v>
      </c>
      <c r="F17" s="47"/>
      <c r="G17" s="92" t="s">
        <v>52</v>
      </c>
      <c r="H17" s="67">
        <f>(H7*H16)/100</f>
        <v>2.0680000000000001</v>
      </c>
      <c r="I17" s="67">
        <f>(H7*I16)/100</f>
        <v>1.3159999999999998</v>
      </c>
      <c r="J17" s="67">
        <f>(H7*J16)/100</f>
        <v>2.2559999999999998</v>
      </c>
      <c r="K17" s="67">
        <f>(H7*K16)/100</f>
        <v>2.82</v>
      </c>
      <c r="L17" s="67">
        <f>(H7*L16)/100</f>
        <v>2.0680000000000001</v>
      </c>
      <c r="M17" s="67"/>
      <c r="N17" s="67"/>
      <c r="O17" s="67">
        <f>(H7*O16)/100</f>
        <v>1.88</v>
      </c>
      <c r="P17" s="67">
        <f>(H7*P16)/100</f>
        <v>2.2559999999999998</v>
      </c>
      <c r="Q17" s="67"/>
      <c r="R17" s="67"/>
      <c r="S17" s="67"/>
      <c r="T17" s="67">
        <f>(H7*T16)/100</f>
        <v>2.6319999999999997</v>
      </c>
      <c r="U17" s="67">
        <f>(H7*U16)/100</f>
        <v>2.82</v>
      </c>
      <c r="V17" s="67">
        <f>(H7*V16)/100</f>
        <v>2.2559999999999998</v>
      </c>
      <c r="W17" s="99"/>
    </row>
    <row r="18" spans="1:23">
      <c r="A18" s="45">
        <v>8</v>
      </c>
      <c r="B18" s="117">
        <v>170301200013</v>
      </c>
      <c r="C18" s="118">
        <v>39</v>
      </c>
      <c r="D18" s="62"/>
      <c r="E18" s="118">
        <v>42</v>
      </c>
      <c r="F18" s="47"/>
      <c r="G18" s="4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9"/>
    </row>
    <row r="19" spans="1:23">
      <c r="A19" s="45">
        <v>9</v>
      </c>
      <c r="B19" s="117">
        <v>170301200014</v>
      </c>
      <c r="C19" s="118">
        <v>33</v>
      </c>
      <c r="D19" s="62"/>
      <c r="E19" s="118">
        <v>34</v>
      </c>
      <c r="F19" s="47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4"/>
    </row>
    <row r="20" spans="1:23">
      <c r="A20" s="45">
        <v>10</v>
      </c>
      <c r="B20" s="117">
        <v>170301200016</v>
      </c>
      <c r="C20" s="118">
        <v>31</v>
      </c>
      <c r="D20" s="62"/>
      <c r="E20" s="118">
        <v>32</v>
      </c>
      <c r="F20" s="62"/>
      <c r="G20" s="45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4"/>
    </row>
    <row r="21" spans="1:23">
      <c r="A21" s="45">
        <v>11</v>
      </c>
      <c r="B21" s="117">
        <v>170301200018</v>
      </c>
      <c r="C21" s="118">
        <v>44</v>
      </c>
      <c r="D21" s="62"/>
      <c r="E21" s="118">
        <v>45</v>
      </c>
      <c r="F21" s="62"/>
      <c r="G21" s="45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>
      <c r="A22" s="45">
        <v>12</v>
      </c>
      <c r="B22" s="117">
        <v>170301200019</v>
      </c>
      <c r="C22" s="118">
        <v>46</v>
      </c>
      <c r="D22" s="62"/>
      <c r="E22" s="118">
        <v>45</v>
      </c>
      <c r="F22" s="62"/>
      <c r="G22" s="45"/>
      <c r="H22" s="99"/>
      <c r="I22" s="99"/>
      <c r="J22" s="9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9"/>
    </row>
    <row r="23" spans="1:23">
      <c r="A23" s="45">
        <v>13</v>
      </c>
      <c r="B23" s="117">
        <v>170301200020</v>
      </c>
      <c r="C23" s="118">
        <v>41</v>
      </c>
      <c r="D23" s="62"/>
      <c r="E23" s="118">
        <v>41</v>
      </c>
      <c r="F23" s="62"/>
      <c r="G23" s="45"/>
      <c r="H23" s="4"/>
      <c r="I23" s="104"/>
      <c r="J23" s="105"/>
      <c r="K23" s="10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45">
        <v>14</v>
      </c>
      <c r="B24" s="117">
        <v>170301200021</v>
      </c>
      <c r="C24" s="118">
        <v>41</v>
      </c>
      <c r="D24" s="62"/>
      <c r="E24" s="118">
        <v>42</v>
      </c>
      <c r="F24" s="62"/>
      <c r="G24" s="45"/>
      <c r="H24" s="71"/>
      <c r="I24" s="855"/>
      <c r="J24" s="855"/>
      <c r="K24" s="4"/>
      <c r="L24" s="4"/>
      <c r="M24" s="55"/>
      <c r="N24" s="55"/>
      <c r="O24" s="55"/>
      <c r="P24" s="55"/>
      <c r="Q24" s="55"/>
      <c r="R24" s="4"/>
      <c r="S24" s="4"/>
      <c r="T24" s="4"/>
      <c r="U24" s="4"/>
      <c r="V24" s="4"/>
      <c r="W24" s="4"/>
    </row>
    <row r="25" spans="1:23">
      <c r="A25" s="45">
        <v>15</v>
      </c>
      <c r="B25" s="117">
        <v>170301200022</v>
      </c>
      <c r="C25" s="118">
        <v>25</v>
      </c>
      <c r="D25" s="62"/>
      <c r="E25" s="118">
        <v>26</v>
      </c>
      <c r="F25" s="62"/>
      <c r="G25" s="45"/>
      <c r="H25" s="106"/>
      <c r="I25" s="107"/>
      <c r="J25" s="107"/>
      <c r="K25" s="4"/>
      <c r="L25" s="4"/>
      <c r="M25" s="55"/>
      <c r="N25" s="55"/>
      <c r="O25" s="55"/>
      <c r="P25" s="55"/>
      <c r="Q25" s="55"/>
      <c r="R25" s="4"/>
      <c r="S25" s="4"/>
      <c r="T25" s="4"/>
      <c r="U25" s="4"/>
      <c r="V25" s="4"/>
      <c r="W25" s="4"/>
    </row>
    <row r="26" spans="1:23">
      <c r="A26" s="45">
        <v>16</v>
      </c>
      <c r="B26" s="117">
        <v>170301200023</v>
      </c>
      <c r="C26" s="118">
        <v>43</v>
      </c>
      <c r="D26" s="62"/>
      <c r="E26" s="118">
        <v>45</v>
      </c>
      <c r="F26" s="62"/>
      <c r="G26" s="45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</row>
    <row r="27" spans="1:23">
      <c r="A27" s="45">
        <v>17</v>
      </c>
      <c r="B27" s="117">
        <v>170301200024</v>
      </c>
      <c r="C27" s="118">
        <v>41</v>
      </c>
      <c r="D27" s="74"/>
      <c r="E27" s="118">
        <v>42</v>
      </c>
      <c r="F27" s="62"/>
      <c r="G27" s="45"/>
      <c r="H27" s="4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117">
        <v>170301200025</v>
      </c>
      <c r="C28" s="118">
        <v>38</v>
      </c>
      <c r="D28" s="62"/>
      <c r="E28" s="118">
        <v>32</v>
      </c>
      <c r="F28" s="6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117">
        <v>170301200026</v>
      </c>
      <c r="C29" s="118">
        <v>49</v>
      </c>
      <c r="D29" s="62"/>
      <c r="E29" s="118">
        <v>46</v>
      </c>
      <c r="F29" s="6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117">
        <v>170301200027</v>
      </c>
      <c r="C30" s="118">
        <v>45</v>
      </c>
      <c r="D30" s="62"/>
      <c r="E30" s="118">
        <v>43</v>
      </c>
      <c r="F30" s="6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117">
        <v>170301200029</v>
      </c>
      <c r="C31" s="118">
        <v>4</v>
      </c>
      <c r="D31" s="62"/>
      <c r="E31" s="118">
        <v>42</v>
      </c>
      <c r="F31" s="6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>
      <c r="A32" s="45">
        <v>22</v>
      </c>
      <c r="B32" s="117">
        <v>170301200030</v>
      </c>
      <c r="C32" s="118">
        <v>48</v>
      </c>
      <c r="D32" s="45"/>
      <c r="E32" s="118">
        <v>43</v>
      </c>
      <c r="F32" s="45"/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45">
        <v>23</v>
      </c>
      <c r="B33" s="117">
        <v>170301200032</v>
      </c>
      <c r="C33" s="118">
        <v>36</v>
      </c>
      <c r="D33" s="45"/>
      <c r="E33" s="118">
        <v>36</v>
      </c>
      <c r="F33" s="45"/>
      <c r="G33" s="4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45">
        <v>24</v>
      </c>
      <c r="B34" s="117">
        <v>170301200033</v>
      </c>
      <c r="C34" s="118">
        <v>44</v>
      </c>
      <c r="D34" s="45"/>
      <c r="E34" s="118">
        <v>43</v>
      </c>
      <c r="F34" s="45"/>
      <c r="G34" s="4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>
      <c r="A35" s="45">
        <v>25</v>
      </c>
      <c r="B35" s="117">
        <v>170301201034</v>
      </c>
      <c r="C35" s="118">
        <v>34</v>
      </c>
      <c r="D35" s="45"/>
      <c r="E35" s="118">
        <v>35</v>
      </c>
      <c r="F35" s="45"/>
      <c r="G35" s="4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98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67.346938775510196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30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83.673469387755091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99</v>
      </c>
      <c r="D8" s="125"/>
      <c r="E8" s="136" t="s">
        <v>100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140">
        <v>170101120001</v>
      </c>
      <c r="C11" s="141">
        <v>33</v>
      </c>
      <c r="D11" s="142">
        <f>COUNTIF(C11:C59,"&gt;="&amp;D10)</f>
        <v>49</v>
      </c>
      <c r="E11" s="141">
        <v>26</v>
      </c>
      <c r="F11" s="143">
        <f>COUNTIF(E11:E59,"&gt;="&amp;F10)</f>
        <v>33</v>
      </c>
      <c r="G11" s="144" t="s">
        <v>46</v>
      </c>
      <c r="H11" s="145">
        <v>3</v>
      </c>
      <c r="I11" s="145">
        <v>3</v>
      </c>
      <c r="J11" s="146"/>
      <c r="K11" s="146">
        <v>3</v>
      </c>
      <c r="L11" s="146">
        <v>1</v>
      </c>
      <c r="M11" s="146"/>
      <c r="N11" s="146">
        <v>2</v>
      </c>
      <c r="O11" s="146">
        <v>2</v>
      </c>
      <c r="P11" s="146">
        <v>2</v>
      </c>
      <c r="Q11" s="146"/>
      <c r="R11" s="146">
        <v>3</v>
      </c>
      <c r="S11" s="146">
        <v>3</v>
      </c>
      <c r="T11" s="146">
        <v>3</v>
      </c>
      <c r="U11" s="146">
        <v>2</v>
      </c>
      <c r="V11" s="146">
        <v>3</v>
      </c>
      <c r="W11" s="99"/>
    </row>
    <row r="12" spans="1:23" ht="25.25" customHeight="1">
      <c r="A12" s="45">
        <v>2</v>
      </c>
      <c r="B12" s="147">
        <v>170101120002</v>
      </c>
      <c r="C12" s="141">
        <v>40</v>
      </c>
      <c r="D12" s="148">
        <f>(D11/A59)*100</f>
        <v>100</v>
      </c>
      <c r="E12" s="141">
        <v>44</v>
      </c>
      <c r="F12" s="149">
        <f>(F11/A59)*100</f>
        <v>67.346938775510196</v>
      </c>
      <c r="G12" s="144" t="s">
        <v>47</v>
      </c>
      <c r="H12" s="145">
        <v>3</v>
      </c>
      <c r="I12" s="145">
        <v>3</v>
      </c>
      <c r="J12" s="146"/>
      <c r="K12" s="146">
        <v>3</v>
      </c>
      <c r="L12" s="146">
        <v>2</v>
      </c>
      <c r="M12" s="146"/>
      <c r="N12" s="146">
        <v>3</v>
      </c>
      <c r="O12" s="146">
        <v>1</v>
      </c>
      <c r="P12" s="146">
        <v>2</v>
      </c>
      <c r="Q12" s="146"/>
      <c r="R12" s="146">
        <v>2</v>
      </c>
      <c r="S12" s="146">
        <v>3</v>
      </c>
      <c r="T12" s="146">
        <v>3</v>
      </c>
      <c r="U12" s="146">
        <v>3</v>
      </c>
      <c r="V12" s="146">
        <v>2</v>
      </c>
      <c r="W12" s="99"/>
    </row>
    <row r="13" spans="1:23" ht="25.25" customHeight="1">
      <c r="A13" s="45">
        <v>3</v>
      </c>
      <c r="B13" s="147">
        <v>170101120004</v>
      </c>
      <c r="C13" s="141">
        <v>34</v>
      </c>
      <c r="D13" s="142"/>
      <c r="E13" s="141">
        <v>28</v>
      </c>
      <c r="F13" s="150"/>
      <c r="G13" s="144" t="s">
        <v>48</v>
      </c>
      <c r="H13" s="145">
        <v>2</v>
      </c>
      <c r="I13" s="145">
        <v>3</v>
      </c>
      <c r="J13" s="146"/>
      <c r="K13" s="146">
        <v>3</v>
      </c>
      <c r="L13" s="146">
        <v>2</v>
      </c>
      <c r="M13" s="146"/>
      <c r="N13" s="146">
        <v>3</v>
      </c>
      <c r="O13" s="146">
        <v>2</v>
      </c>
      <c r="P13" s="146">
        <v>3</v>
      </c>
      <c r="Q13" s="146"/>
      <c r="R13" s="146">
        <v>3</v>
      </c>
      <c r="S13" s="146">
        <v>2</v>
      </c>
      <c r="T13" s="146">
        <v>3</v>
      </c>
      <c r="U13" s="146">
        <v>2</v>
      </c>
      <c r="V13" s="146">
        <v>2</v>
      </c>
      <c r="W13" s="99"/>
    </row>
    <row r="14" spans="1:23" ht="25.25" customHeight="1">
      <c r="A14" s="45">
        <v>4</v>
      </c>
      <c r="B14" s="147">
        <v>170101120006</v>
      </c>
      <c r="C14" s="141">
        <v>46</v>
      </c>
      <c r="D14" s="142"/>
      <c r="E14" s="141">
        <v>48</v>
      </c>
      <c r="F14" s="150"/>
      <c r="G14" s="144" t="s">
        <v>49</v>
      </c>
      <c r="H14" s="145">
        <v>3</v>
      </c>
      <c r="I14" s="145">
        <v>3</v>
      </c>
      <c r="J14" s="146"/>
      <c r="K14" s="146">
        <v>3</v>
      </c>
      <c r="L14" s="146">
        <v>1</v>
      </c>
      <c r="M14" s="146"/>
      <c r="N14" s="146">
        <v>2</v>
      </c>
      <c r="O14" s="146">
        <v>2</v>
      </c>
      <c r="P14" s="146">
        <v>2</v>
      </c>
      <c r="Q14" s="146"/>
      <c r="R14" s="146">
        <v>2</v>
      </c>
      <c r="S14" s="146">
        <v>3</v>
      </c>
      <c r="T14" s="146">
        <v>3</v>
      </c>
      <c r="U14" s="146">
        <v>3</v>
      </c>
      <c r="V14" s="146">
        <v>2</v>
      </c>
      <c r="W14" s="99"/>
    </row>
    <row r="15" spans="1:23" ht="25.25" customHeight="1">
      <c r="A15" s="45">
        <v>5</v>
      </c>
      <c r="B15" s="147">
        <v>170101120007</v>
      </c>
      <c r="C15" s="141">
        <v>44</v>
      </c>
      <c r="D15" s="142"/>
      <c r="E15" s="141">
        <v>41</v>
      </c>
      <c r="F15" s="150"/>
      <c r="G15" s="144" t="s">
        <v>50</v>
      </c>
      <c r="H15" s="145">
        <v>2</v>
      </c>
      <c r="I15" s="145">
        <v>2</v>
      </c>
      <c r="J15" s="146"/>
      <c r="K15" s="146">
        <v>3</v>
      </c>
      <c r="L15" s="146">
        <v>2</v>
      </c>
      <c r="M15" s="146"/>
      <c r="N15" s="146">
        <v>2</v>
      </c>
      <c r="O15" s="146">
        <v>2</v>
      </c>
      <c r="P15" s="146">
        <v>2</v>
      </c>
      <c r="Q15" s="146"/>
      <c r="R15" s="146">
        <v>2</v>
      </c>
      <c r="S15" s="146">
        <v>2</v>
      </c>
      <c r="T15" s="146">
        <v>3</v>
      </c>
      <c r="U15" s="146">
        <v>3</v>
      </c>
      <c r="V15" s="146">
        <v>3</v>
      </c>
      <c r="W15" s="99"/>
    </row>
    <row r="16" spans="1:23" ht="25.25" customHeight="1">
      <c r="A16" s="45">
        <v>6</v>
      </c>
      <c r="B16" s="147">
        <v>170101120011</v>
      </c>
      <c r="C16" s="141">
        <v>44</v>
      </c>
      <c r="D16" s="142"/>
      <c r="E16" s="141">
        <v>42</v>
      </c>
      <c r="F16" s="150"/>
      <c r="G16" s="151" t="s">
        <v>51</v>
      </c>
      <c r="H16" s="66">
        <f>AVERAGE(H11:H15)</f>
        <v>2.6</v>
      </c>
      <c r="I16" s="66">
        <f>AVERAGE(I11:I15)</f>
        <v>2.8</v>
      </c>
      <c r="J16" s="66"/>
      <c r="K16" s="66">
        <f>AVERAGE(K11:K15)</f>
        <v>3</v>
      </c>
      <c r="L16" s="66">
        <f>AVERAGE(L11:L15)</f>
        <v>1.6</v>
      </c>
      <c r="M16" s="66"/>
      <c r="N16" s="66">
        <f>AVERAGE(N11:N15)</f>
        <v>2.4</v>
      </c>
      <c r="O16" s="66">
        <f>AVERAGE(O11:O15)</f>
        <v>1.8</v>
      </c>
      <c r="P16" s="66">
        <f>AVERAGE(P11:P15)</f>
        <v>2.2000000000000002</v>
      </c>
      <c r="Q16" s="66"/>
      <c r="R16" s="66">
        <f>AVERAGE(R11:R15)</f>
        <v>2.4</v>
      </c>
      <c r="S16" s="66">
        <f>AVERAGE(S11:S15)</f>
        <v>2.6</v>
      </c>
      <c r="T16" s="66">
        <f>AVERAGE(T11:T15)</f>
        <v>3</v>
      </c>
      <c r="U16" s="66">
        <f>AVERAGE(U11:U15)</f>
        <v>2.6</v>
      </c>
      <c r="V16" s="66">
        <f>AVERAGE(V11:V15)</f>
        <v>2.4</v>
      </c>
      <c r="W16" s="99"/>
    </row>
    <row r="17" spans="1:23" ht="35.75" customHeight="1">
      <c r="A17" s="45">
        <v>7</v>
      </c>
      <c r="B17" s="147">
        <v>170101120012</v>
      </c>
      <c r="C17" s="141">
        <v>44</v>
      </c>
      <c r="D17" s="142"/>
      <c r="E17" s="141">
        <v>36</v>
      </c>
      <c r="F17" s="150"/>
      <c r="G17" s="152" t="s">
        <v>52</v>
      </c>
      <c r="H17" s="67">
        <f>(H7*H16)/100</f>
        <v>2.1755102040816325</v>
      </c>
      <c r="I17" s="67">
        <f>(H7*I16)/100</f>
        <v>2.3428571428571425</v>
      </c>
      <c r="J17" s="67"/>
      <c r="K17" s="67">
        <f>(H7*K16)/100</f>
        <v>2.5102040816326525</v>
      </c>
      <c r="L17" s="67">
        <f>(H7*L16)/100</f>
        <v>1.3387755102040817</v>
      </c>
      <c r="M17" s="67"/>
      <c r="N17" s="67">
        <f>(H7*N16)/100</f>
        <v>2.0081632653061221</v>
      </c>
      <c r="O17" s="67">
        <f>(H7*O16)/100</f>
        <v>1.5061224489795917</v>
      </c>
      <c r="P17" s="67">
        <f>(H7*P16)/100</f>
        <v>1.8408163265306121</v>
      </c>
      <c r="Q17" s="67"/>
      <c r="R17" s="67">
        <f>(H7*R16)/100</f>
        <v>2.0081632653061221</v>
      </c>
      <c r="S17" s="67">
        <f>(H7*S16)/100</f>
        <v>2.1755102040816325</v>
      </c>
      <c r="T17" s="67">
        <f>(H7*T16)/100</f>
        <v>2.5102040816326525</v>
      </c>
      <c r="U17" s="67">
        <f>(H7*U16)/100</f>
        <v>2.1755102040816325</v>
      </c>
      <c r="V17" s="67">
        <f>(H7*V16)/100</f>
        <v>2.0081632653061221</v>
      </c>
      <c r="W17" s="99"/>
    </row>
    <row r="18" spans="1:23">
      <c r="A18" s="45">
        <v>8</v>
      </c>
      <c r="B18" s="147">
        <v>170101120013</v>
      </c>
      <c r="C18" s="141">
        <v>32</v>
      </c>
      <c r="D18" s="142"/>
      <c r="E18" s="141">
        <v>28</v>
      </c>
      <c r="F18" s="142"/>
    </row>
    <row r="19" spans="1:23">
      <c r="A19" s="45">
        <v>9</v>
      </c>
      <c r="B19" s="147">
        <v>170101120015</v>
      </c>
      <c r="C19" s="141">
        <v>33</v>
      </c>
      <c r="D19" s="142"/>
      <c r="E19" s="141">
        <v>32</v>
      </c>
      <c r="F19" s="142"/>
    </row>
    <row r="20" spans="1:23">
      <c r="A20" s="45">
        <v>10</v>
      </c>
      <c r="B20" s="147">
        <v>170101120016</v>
      </c>
      <c r="C20" s="141">
        <v>37</v>
      </c>
      <c r="D20" s="142"/>
      <c r="E20" s="141">
        <v>40</v>
      </c>
      <c r="F20" s="142"/>
    </row>
    <row r="21" spans="1:23">
      <c r="A21" s="45">
        <v>11</v>
      </c>
      <c r="B21" s="147">
        <v>170101120017</v>
      </c>
      <c r="C21" s="141">
        <v>41</v>
      </c>
      <c r="D21" s="142"/>
      <c r="E21" s="141">
        <v>38</v>
      </c>
      <c r="F21" s="142"/>
    </row>
    <row r="22" spans="1:23">
      <c r="A22" s="45">
        <v>12</v>
      </c>
      <c r="B22" s="147">
        <v>170101120019</v>
      </c>
      <c r="C22" s="141">
        <v>42</v>
      </c>
      <c r="D22" s="142"/>
      <c r="E22" s="141">
        <v>44</v>
      </c>
      <c r="F22" s="142"/>
    </row>
    <row r="23" spans="1:23">
      <c r="A23" s="45">
        <v>13</v>
      </c>
      <c r="B23" s="147">
        <v>170101120021</v>
      </c>
      <c r="C23" s="141">
        <v>44</v>
      </c>
      <c r="D23" s="142"/>
      <c r="E23" s="141">
        <v>43</v>
      </c>
      <c r="F23" s="142"/>
    </row>
    <row r="24" spans="1:23">
      <c r="A24" s="45">
        <v>14</v>
      </c>
      <c r="B24" s="147">
        <v>170101120022</v>
      </c>
      <c r="C24" s="141">
        <v>37</v>
      </c>
      <c r="E24" s="141">
        <v>31</v>
      </c>
    </row>
    <row r="25" spans="1:23">
      <c r="A25" s="45">
        <v>15</v>
      </c>
      <c r="B25" s="147">
        <v>170101120023</v>
      </c>
      <c r="C25" s="141">
        <v>40</v>
      </c>
      <c r="E25" s="141">
        <v>38</v>
      </c>
    </row>
    <row r="26" spans="1:23">
      <c r="A26" s="45">
        <v>16</v>
      </c>
      <c r="B26" s="147">
        <v>170101120024</v>
      </c>
      <c r="C26" s="141">
        <v>44</v>
      </c>
      <c r="E26" s="141">
        <v>44</v>
      </c>
    </row>
    <row r="27" spans="1:23">
      <c r="A27" s="45">
        <v>17</v>
      </c>
      <c r="B27" s="147">
        <v>170101120025</v>
      </c>
      <c r="C27" s="141">
        <v>28</v>
      </c>
      <c r="E27" s="141">
        <v>24</v>
      </c>
    </row>
    <row r="28" spans="1:23">
      <c r="A28" s="45">
        <v>18</v>
      </c>
      <c r="B28" s="147">
        <v>170101120026</v>
      </c>
      <c r="C28" s="141">
        <v>34</v>
      </c>
      <c r="E28" s="141">
        <v>28</v>
      </c>
    </row>
    <row r="29" spans="1:23">
      <c r="A29" s="45">
        <v>19</v>
      </c>
      <c r="B29" s="147">
        <v>170101120028</v>
      </c>
      <c r="C29" s="141">
        <v>37</v>
      </c>
      <c r="E29" s="141">
        <v>25</v>
      </c>
    </row>
    <row r="30" spans="1:23">
      <c r="A30" s="45">
        <v>20</v>
      </c>
      <c r="B30" s="147">
        <v>170101120029</v>
      </c>
      <c r="C30" s="141">
        <v>37</v>
      </c>
      <c r="E30" s="141">
        <v>33</v>
      </c>
    </row>
    <row r="31" spans="1:23">
      <c r="A31" s="45">
        <v>21</v>
      </c>
      <c r="B31" s="147">
        <v>170101120030</v>
      </c>
      <c r="C31" s="141">
        <v>32</v>
      </c>
      <c r="E31" s="141">
        <v>24</v>
      </c>
    </row>
    <row r="32" spans="1:23">
      <c r="A32" s="45">
        <v>22</v>
      </c>
      <c r="B32" s="147">
        <v>170101120032</v>
      </c>
      <c r="C32" s="141">
        <v>40</v>
      </c>
      <c r="E32" s="141">
        <v>42</v>
      </c>
    </row>
    <row r="33" spans="1:5">
      <c r="A33" s="45">
        <v>23</v>
      </c>
      <c r="B33" s="147">
        <v>170101120034</v>
      </c>
      <c r="C33" s="141">
        <v>42</v>
      </c>
      <c r="E33" s="141">
        <v>44</v>
      </c>
    </row>
    <row r="34" spans="1:5">
      <c r="A34" s="45">
        <v>24</v>
      </c>
      <c r="B34" s="147">
        <v>170101120035</v>
      </c>
      <c r="C34" s="141">
        <v>37</v>
      </c>
      <c r="E34" s="141">
        <v>40</v>
      </c>
    </row>
    <row r="35" spans="1:5">
      <c r="A35" s="45">
        <v>25</v>
      </c>
      <c r="B35" s="147">
        <v>170101120036</v>
      </c>
      <c r="C35" s="141">
        <v>42</v>
      </c>
      <c r="E35" s="141">
        <v>44</v>
      </c>
    </row>
    <row r="36" spans="1:5">
      <c r="A36" s="45">
        <v>26</v>
      </c>
      <c r="B36" s="147">
        <v>170101120038</v>
      </c>
      <c r="C36" s="141">
        <v>42</v>
      </c>
      <c r="E36" s="141">
        <v>44</v>
      </c>
    </row>
    <row r="37" spans="1:5">
      <c r="A37" s="45">
        <v>27</v>
      </c>
      <c r="B37" s="147">
        <v>170101120039</v>
      </c>
      <c r="C37" s="141">
        <v>36</v>
      </c>
      <c r="E37" s="141">
        <v>32</v>
      </c>
    </row>
    <row r="38" spans="1:5">
      <c r="A38" s="45">
        <v>28</v>
      </c>
      <c r="B38" s="147">
        <v>170101120040</v>
      </c>
      <c r="C38" s="141">
        <v>40</v>
      </c>
      <c r="E38" s="141">
        <v>39</v>
      </c>
    </row>
    <row r="39" spans="1:5">
      <c r="A39" s="45">
        <v>29</v>
      </c>
      <c r="B39" s="147">
        <v>170101120043</v>
      </c>
      <c r="C39" s="141">
        <v>36</v>
      </c>
      <c r="E39" s="141">
        <v>26</v>
      </c>
    </row>
    <row r="40" spans="1:5">
      <c r="A40" s="45">
        <v>30</v>
      </c>
      <c r="B40" s="147">
        <v>170101120044</v>
      </c>
      <c r="C40" s="141">
        <v>46</v>
      </c>
      <c r="E40" s="141">
        <v>47</v>
      </c>
    </row>
    <row r="41" spans="1:5">
      <c r="A41" s="45">
        <v>31</v>
      </c>
      <c r="B41" s="147">
        <v>170101120045</v>
      </c>
      <c r="C41" s="141">
        <v>34</v>
      </c>
      <c r="E41" s="141">
        <v>20</v>
      </c>
    </row>
    <row r="42" spans="1:5">
      <c r="A42" s="45">
        <v>32</v>
      </c>
      <c r="B42" s="147">
        <v>170101120046</v>
      </c>
      <c r="C42" s="141">
        <v>34</v>
      </c>
      <c r="E42" s="141">
        <v>24</v>
      </c>
    </row>
    <row r="43" spans="1:5">
      <c r="A43" s="45">
        <v>33</v>
      </c>
      <c r="B43" s="147">
        <v>170101120048</v>
      </c>
      <c r="C43" s="141">
        <v>37</v>
      </c>
      <c r="E43" s="141">
        <v>30</v>
      </c>
    </row>
    <row r="44" spans="1:5">
      <c r="A44" s="45">
        <v>34</v>
      </c>
      <c r="B44" s="147">
        <v>170101120049</v>
      </c>
      <c r="C44" s="141">
        <v>34</v>
      </c>
      <c r="E44" s="141">
        <v>16</v>
      </c>
    </row>
    <row r="45" spans="1:5">
      <c r="A45" s="45">
        <v>35</v>
      </c>
      <c r="B45" s="147">
        <v>170101120050</v>
      </c>
      <c r="C45" s="141">
        <v>34</v>
      </c>
      <c r="E45" s="141">
        <v>11</v>
      </c>
    </row>
    <row r="46" spans="1:5">
      <c r="A46" s="45">
        <v>36</v>
      </c>
      <c r="B46" s="147">
        <v>170101120051</v>
      </c>
      <c r="C46" s="141">
        <v>46</v>
      </c>
      <c r="E46" s="141">
        <v>42</v>
      </c>
    </row>
    <row r="47" spans="1:5">
      <c r="A47" s="45">
        <v>37</v>
      </c>
      <c r="B47" s="147">
        <v>170101120052</v>
      </c>
      <c r="C47" s="141">
        <v>33</v>
      </c>
      <c r="E47" s="141">
        <v>25</v>
      </c>
    </row>
    <row r="48" spans="1:5">
      <c r="A48" s="45">
        <v>38</v>
      </c>
      <c r="B48" s="147">
        <v>170101120053</v>
      </c>
      <c r="C48" s="141">
        <v>36</v>
      </c>
      <c r="E48" s="141">
        <v>19</v>
      </c>
    </row>
    <row r="49" spans="1:5">
      <c r="A49" s="45">
        <v>39</v>
      </c>
      <c r="B49" s="147">
        <v>170101120054</v>
      </c>
      <c r="C49" s="141">
        <v>33</v>
      </c>
      <c r="E49" s="141">
        <v>24</v>
      </c>
    </row>
    <row r="50" spans="1:5">
      <c r="A50" s="45">
        <v>40</v>
      </c>
      <c r="B50" s="147">
        <v>170101120056</v>
      </c>
      <c r="C50" s="141">
        <v>37</v>
      </c>
      <c r="E50" s="141">
        <v>32</v>
      </c>
    </row>
    <row r="51" spans="1:5">
      <c r="A51" s="45">
        <v>41</v>
      </c>
      <c r="B51" s="147">
        <v>170101120058</v>
      </c>
      <c r="C51" s="141">
        <v>40</v>
      </c>
      <c r="E51" s="141">
        <v>34</v>
      </c>
    </row>
    <row r="52" spans="1:5">
      <c r="A52" s="45">
        <v>42</v>
      </c>
      <c r="B52" s="147">
        <v>170101120060</v>
      </c>
      <c r="C52" s="141">
        <v>34</v>
      </c>
      <c r="E52" s="141">
        <v>15</v>
      </c>
    </row>
    <row r="53" spans="1:5">
      <c r="A53" s="45">
        <v>43</v>
      </c>
      <c r="B53" s="147">
        <v>170101120061</v>
      </c>
      <c r="C53" s="141">
        <v>34</v>
      </c>
      <c r="E53" s="141">
        <v>24</v>
      </c>
    </row>
    <row r="54" spans="1:5">
      <c r="A54" s="45">
        <v>44</v>
      </c>
      <c r="B54" s="147">
        <v>170101120063</v>
      </c>
      <c r="C54" s="141">
        <v>35</v>
      </c>
      <c r="E54" s="141">
        <v>17</v>
      </c>
    </row>
    <row r="55" spans="1:5">
      <c r="A55" s="45">
        <v>45</v>
      </c>
      <c r="B55" s="147">
        <v>170101120064</v>
      </c>
      <c r="C55" s="141">
        <v>46</v>
      </c>
      <c r="E55" s="141">
        <v>46</v>
      </c>
    </row>
    <row r="56" spans="1:5">
      <c r="A56" s="45">
        <v>46</v>
      </c>
      <c r="B56" s="147">
        <v>170101120067</v>
      </c>
      <c r="C56" s="141">
        <v>44</v>
      </c>
      <c r="E56" s="141">
        <v>32</v>
      </c>
    </row>
    <row r="57" spans="1:5">
      <c r="A57" s="45">
        <v>47</v>
      </c>
      <c r="B57" s="147">
        <v>170101120070</v>
      </c>
      <c r="C57" s="141">
        <v>46</v>
      </c>
      <c r="E57" s="141">
        <v>42</v>
      </c>
    </row>
    <row r="58" spans="1:5">
      <c r="A58" s="45">
        <v>48</v>
      </c>
      <c r="B58" s="147">
        <v>170101120071</v>
      </c>
      <c r="C58" s="141">
        <v>44</v>
      </c>
      <c r="E58" s="141">
        <v>43</v>
      </c>
    </row>
    <row r="59" spans="1:5">
      <c r="A59" s="45">
        <v>49</v>
      </c>
      <c r="B59" s="147">
        <v>170101121073</v>
      </c>
      <c r="C59" s="141">
        <v>37</v>
      </c>
      <c r="E59" s="141">
        <v>26</v>
      </c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zoomScale="86" zoomScaleNormal="86" workbookViewId="0">
      <selection activeCell="H15" sqref="H15:V15"/>
    </sheetView>
  </sheetViews>
  <sheetFormatPr defaultColWidth="14.453125" defaultRowHeight="14.5"/>
  <cols>
    <col min="1" max="1" width="12.54296875" customWidth="1"/>
    <col min="2" max="2" width="20.90625" customWidth="1"/>
    <col min="3" max="4" width="17.08984375" customWidth="1"/>
    <col min="5" max="6" width="25.90625" customWidth="1"/>
    <col min="7" max="7" width="19.90625" customWidth="1"/>
    <col min="8" max="8" width="16.453125" customWidth="1"/>
    <col min="10" max="10" width="9.453125" customWidth="1"/>
    <col min="11" max="11" width="16.54296875" customWidth="1"/>
    <col min="12" max="12" width="12.453125" customWidth="1"/>
    <col min="13" max="13" width="9.54296875" customWidth="1"/>
    <col min="14" max="14" width="15.54296875" customWidth="1"/>
    <col min="15" max="24" width="8.90625" customWidth="1"/>
    <col min="25" max="26" width="8" customWidth="1"/>
  </cols>
  <sheetData>
    <row r="1" spans="1:26" ht="20.25" customHeight="1">
      <c r="A1" s="861" t="s">
        <v>56</v>
      </c>
      <c r="B1" s="861"/>
      <c r="C1" s="861"/>
      <c r="D1" s="861"/>
      <c r="E1" s="861"/>
      <c r="F1" s="154"/>
      <c r="G1" s="862"/>
      <c r="H1" s="862"/>
      <c r="I1" s="862"/>
      <c r="J1" s="862"/>
      <c r="K1" s="862"/>
      <c r="L1" s="862"/>
      <c r="M1" s="862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19.5" customHeight="1">
      <c r="A2" s="861" t="s">
        <v>1</v>
      </c>
      <c r="B2" s="861"/>
      <c r="C2" s="861"/>
      <c r="D2" s="861"/>
      <c r="E2" s="861"/>
      <c r="F2" s="156"/>
      <c r="G2" s="157" t="s">
        <v>2</v>
      </c>
      <c r="H2" s="158"/>
      <c r="I2" s="159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43.5" customHeight="1">
      <c r="A3" s="861" t="s">
        <v>101</v>
      </c>
      <c r="B3" s="861"/>
      <c r="C3" s="861"/>
      <c r="D3" s="861"/>
      <c r="E3" s="861"/>
      <c r="F3" s="156"/>
      <c r="G3" s="157" t="s">
        <v>4</v>
      </c>
      <c r="H3" s="158"/>
      <c r="I3" s="160" t="s">
        <v>5</v>
      </c>
      <c r="J3" s="155"/>
      <c r="K3" s="161" t="s">
        <v>6</v>
      </c>
      <c r="L3" s="161" t="s">
        <v>7</v>
      </c>
      <c r="M3" s="155"/>
      <c r="N3" s="161" t="s">
        <v>8</v>
      </c>
      <c r="O3" s="863" t="s">
        <v>102</v>
      </c>
      <c r="P3" s="863"/>
      <c r="Q3" s="863"/>
      <c r="R3" s="863"/>
      <c r="S3" s="863"/>
      <c r="T3" s="863"/>
      <c r="U3" s="863"/>
      <c r="V3" s="863"/>
      <c r="W3" s="863"/>
      <c r="X3" s="155"/>
      <c r="Y3" s="155"/>
      <c r="Z3" s="155"/>
    </row>
    <row r="4" spans="1:26" ht="32.25" customHeight="1">
      <c r="A4" s="861" t="s">
        <v>103</v>
      </c>
      <c r="B4" s="861"/>
      <c r="C4" s="861"/>
      <c r="D4" s="861"/>
      <c r="E4" s="861"/>
      <c r="F4" s="156"/>
      <c r="G4" s="157" t="s">
        <v>11</v>
      </c>
      <c r="H4" s="158"/>
      <c r="I4" s="159"/>
      <c r="J4" s="155"/>
      <c r="K4" s="162" t="s">
        <v>12</v>
      </c>
      <c r="L4" s="162">
        <v>3</v>
      </c>
      <c r="M4" s="155"/>
      <c r="N4" s="163">
        <v>3</v>
      </c>
      <c r="O4" s="863"/>
      <c r="P4" s="863"/>
      <c r="Q4" s="863"/>
      <c r="R4" s="863"/>
      <c r="S4" s="863"/>
      <c r="T4" s="863"/>
      <c r="U4" s="863"/>
      <c r="V4" s="863"/>
      <c r="W4" s="863"/>
      <c r="X4" s="155"/>
      <c r="Y4" s="155"/>
      <c r="Z4" s="155"/>
    </row>
    <row r="5" spans="1:26" ht="20.25" customHeight="1">
      <c r="A5" s="153" t="s">
        <v>85</v>
      </c>
      <c r="B5" s="153"/>
      <c r="C5" s="153"/>
      <c r="D5" s="153"/>
      <c r="E5" s="153"/>
      <c r="F5" s="156"/>
      <c r="G5" s="157" t="s">
        <v>14</v>
      </c>
      <c r="H5" s="164">
        <v>100</v>
      </c>
      <c r="I5" s="159"/>
      <c r="J5" s="155"/>
      <c r="K5" s="165" t="s">
        <v>15</v>
      </c>
      <c r="L5" s="165">
        <v>2</v>
      </c>
      <c r="M5" s="155"/>
      <c r="N5" s="166">
        <v>2</v>
      </c>
      <c r="O5" s="863"/>
      <c r="P5" s="863"/>
      <c r="Q5" s="863"/>
      <c r="R5" s="863"/>
      <c r="S5" s="863"/>
      <c r="T5" s="863"/>
      <c r="U5" s="863"/>
      <c r="V5" s="863"/>
      <c r="W5" s="863"/>
      <c r="X5" s="155"/>
      <c r="Y5" s="155"/>
      <c r="Z5" s="155"/>
    </row>
    <row r="6" spans="1:26" ht="48.75" customHeight="1">
      <c r="A6" s="167"/>
      <c r="B6" s="168" t="s">
        <v>60</v>
      </c>
      <c r="C6" s="169" t="s">
        <v>16</v>
      </c>
      <c r="D6" s="169" t="s">
        <v>17</v>
      </c>
      <c r="E6" s="169" t="s">
        <v>18</v>
      </c>
      <c r="F6" s="169" t="s">
        <v>17</v>
      </c>
      <c r="G6" s="157" t="s">
        <v>18</v>
      </c>
      <c r="H6" s="170">
        <v>100</v>
      </c>
      <c r="I6" s="159"/>
      <c r="J6" s="155"/>
      <c r="K6" s="171" t="s">
        <v>19</v>
      </c>
      <c r="L6" s="171">
        <v>1</v>
      </c>
      <c r="M6" s="155"/>
      <c r="N6" s="172">
        <v>1</v>
      </c>
      <c r="O6" s="863"/>
      <c r="P6" s="863"/>
      <c r="Q6" s="863"/>
      <c r="R6" s="863"/>
      <c r="S6" s="863"/>
      <c r="T6" s="863"/>
      <c r="U6" s="863"/>
      <c r="V6" s="863"/>
      <c r="W6" s="863"/>
      <c r="X6" s="155"/>
      <c r="Y6" s="155"/>
      <c r="Z6" s="155"/>
    </row>
    <row r="7" spans="1:26" ht="42.75" customHeight="1">
      <c r="A7" s="167"/>
      <c r="B7" s="173" t="s">
        <v>20</v>
      </c>
      <c r="C7" s="174" t="s">
        <v>21</v>
      </c>
      <c r="D7" s="174"/>
      <c r="E7" s="175" t="s">
        <v>21</v>
      </c>
      <c r="F7" s="175"/>
      <c r="G7" s="176" t="s">
        <v>22</v>
      </c>
      <c r="H7" s="177">
        <f>AVERAGE(H5:H6)</f>
        <v>100</v>
      </c>
      <c r="I7" s="178">
        <v>0.6</v>
      </c>
      <c r="J7" s="155"/>
      <c r="K7" s="179" t="s">
        <v>23</v>
      </c>
      <c r="L7" s="179">
        <v>0</v>
      </c>
      <c r="M7" s="155"/>
      <c r="N7" s="180"/>
      <c r="O7" s="863"/>
      <c r="P7" s="863"/>
      <c r="Q7" s="863"/>
      <c r="R7" s="863"/>
      <c r="S7" s="863"/>
      <c r="T7" s="863"/>
      <c r="U7" s="863"/>
      <c r="V7" s="863"/>
      <c r="W7" s="863"/>
      <c r="X7" s="155"/>
      <c r="Y7" s="155"/>
      <c r="Z7" s="155"/>
    </row>
    <row r="8" spans="1:26" ht="24.75" customHeight="1">
      <c r="A8" s="167"/>
      <c r="B8" s="173" t="s">
        <v>24</v>
      </c>
      <c r="C8" s="175" t="s">
        <v>25</v>
      </c>
      <c r="D8" s="175"/>
      <c r="E8" s="175" t="s">
        <v>26</v>
      </c>
      <c r="F8" s="175"/>
      <c r="G8" s="176" t="s">
        <v>27</v>
      </c>
      <c r="H8" s="157" t="s">
        <v>87</v>
      </c>
      <c r="I8" s="159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24.75" customHeight="1">
      <c r="A9" s="167"/>
      <c r="B9" s="173" t="s">
        <v>28</v>
      </c>
      <c r="C9" s="175" t="s">
        <v>82</v>
      </c>
      <c r="D9" s="175"/>
      <c r="E9" s="175" t="s">
        <v>82</v>
      </c>
      <c r="F9" s="181"/>
      <c r="G9" s="167"/>
      <c r="H9" s="182"/>
      <c r="I9" s="182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24.75" customHeight="1">
      <c r="A10" s="167"/>
      <c r="B10" s="173" t="s">
        <v>45</v>
      </c>
      <c r="C10" s="175">
        <v>50</v>
      </c>
      <c r="D10" s="183">
        <f>(0.55*50)</f>
        <v>27.500000000000004</v>
      </c>
      <c r="E10" s="175">
        <v>50</v>
      </c>
      <c r="F10" s="184">
        <f>(0.55*50)</f>
        <v>27.500000000000004</v>
      </c>
      <c r="G10" s="185"/>
      <c r="H10" s="186" t="s">
        <v>30</v>
      </c>
      <c r="I10" s="186" t="s">
        <v>31</v>
      </c>
      <c r="J10" s="187" t="s">
        <v>32</v>
      </c>
      <c r="K10" s="187" t="s">
        <v>33</v>
      </c>
      <c r="L10" s="187" t="s">
        <v>34</v>
      </c>
      <c r="M10" s="187" t="s">
        <v>35</v>
      </c>
      <c r="N10" s="187" t="s">
        <v>36</v>
      </c>
      <c r="O10" s="187" t="s">
        <v>37</v>
      </c>
      <c r="P10" s="187" t="s">
        <v>38</v>
      </c>
      <c r="Q10" s="187" t="s">
        <v>39</v>
      </c>
      <c r="R10" s="187" t="s">
        <v>40</v>
      </c>
      <c r="S10" s="187" t="s">
        <v>41</v>
      </c>
      <c r="T10" s="187" t="s">
        <v>42</v>
      </c>
      <c r="U10" s="187" t="s">
        <v>43</v>
      </c>
      <c r="V10" s="187" t="s">
        <v>44</v>
      </c>
      <c r="W10" s="155"/>
      <c r="X10" s="155"/>
      <c r="Y10" s="155"/>
      <c r="Z10" s="155"/>
    </row>
    <row r="11" spans="1:26" ht="24.75" customHeight="1">
      <c r="A11" s="167">
        <v>1</v>
      </c>
      <c r="B11" s="188" t="s">
        <v>104</v>
      </c>
      <c r="C11" s="189">
        <v>35</v>
      </c>
      <c r="D11" s="190">
        <v>2</v>
      </c>
      <c r="E11" s="191">
        <v>36</v>
      </c>
      <c r="F11" s="192">
        <f>COUNTIF(E11:E82,"&gt;="&amp;F10)</f>
        <v>2</v>
      </c>
      <c r="G11" s="193" t="s">
        <v>46</v>
      </c>
      <c r="H11" s="194">
        <v>2</v>
      </c>
      <c r="I11" s="195">
        <v>3</v>
      </c>
      <c r="J11" s="196"/>
      <c r="K11" s="196"/>
      <c r="L11" s="197">
        <v>3</v>
      </c>
      <c r="M11" s="196"/>
      <c r="N11" s="197">
        <v>3</v>
      </c>
      <c r="O11" s="196"/>
      <c r="P11" s="197">
        <v>3</v>
      </c>
      <c r="Q11" s="196"/>
      <c r="R11" s="196"/>
      <c r="S11" s="196"/>
      <c r="T11" s="197">
        <v>3</v>
      </c>
      <c r="U11" s="197">
        <v>3</v>
      </c>
      <c r="V11" s="197">
        <v>3</v>
      </c>
      <c r="W11" s="155"/>
      <c r="X11" s="155"/>
      <c r="Y11" s="155"/>
      <c r="Z11" s="155"/>
    </row>
    <row r="12" spans="1:26" ht="24.75" customHeight="1">
      <c r="A12" s="167">
        <v>2</v>
      </c>
      <c r="B12" s="198" t="s">
        <v>105</v>
      </c>
      <c r="C12" s="199">
        <v>46</v>
      </c>
      <c r="D12" s="200">
        <f>1/1*100</f>
        <v>100</v>
      </c>
      <c r="E12" s="201">
        <v>41</v>
      </c>
      <c r="F12" s="202">
        <f>1/1*100</f>
        <v>100</v>
      </c>
      <c r="G12" s="193" t="s">
        <v>47</v>
      </c>
      <c r="H12" s="203">
        <v>3</v>
      </c>
      <c r="I12" s="204">
        <v>1</v>
      </c>
      <c r="J12" s="205"/>
      <c r="K12" s="205"/>
      <c r="L12" s="206">
        <v>2</v>
      </c>
      <c r="M12" s="205"/>
      <c r="N12" s="206">
        <v>2</v>
      </c>
      <c r="O12" s="205"/>
      <c r="P12" s="206">
        <v>2</v>
      </c>
      <c r="Q12" s="205"/>
      <c r="R12" s="205"/>
      <c r="S12" s="205"/>
      <c r="T12" s="206">
        <v>2</v>
      </c>
      <c r="U12" s="206">
        <v>2</v>
      </c>
      <c r="V12" s="206">
        <v>2</v>
      </c>
      <c r="W12" s="155"/>
      <c r="X12" s="155"/>
      <c r="Y12" s="155"/>
      <c r="Z12" s="155"/>
    </row>
    <row r="13" spans="1:26" ht="24.75" customHeight="1">
      <c r="A13" s="167"/>
      <c r="B13" s="207"/>
      <c r="C13" s="199"/>
      <c r="D13" s="190"/>
      <c r="E13" s="201"/>
      <c r="F13" s="208"/>
      <c r="G13" s="193" t="s">
        <v>48</v>
      </c>
      <c r="H13" s="203">
        <v>1</v>
      </c>
      <c r="I13" s="204">
        <v>1</v>
      </c>
      <c r="J13" s="205"/>
      <c r="K13" s="205"/>
      <c r="L13" s="206">
        <v>1</v>
      </c>
      <c r="M13" s="205"/>
      <c r="N13" s="206">
        <v>1</v>
      </c>
      <c r="O13" s="205"/>
      <c r="P13" s="206">
        <v>1</v>
      </c>
      <c r="Q13" s="205"/>
      <c r="R13" s="205"/>
      <c r="S13" s="205"/>
      <c r="T13" s="206">
        <v>2</v>
      </c>
      <c r="U13" s="206">
        <v>1</v>
      </c>
      <c r="V13" s="206">
        <v>1</v>
      </c>
      <c r="W13" s="155"/>
      <c r="X13" s="155"/>
      <c r="Y13" s="155"/>
      <c r="Z13" s="155"/>
    </row>
    <row r="14" spans="1:26" ht="35.25" customHeight="1">
      <c r="A14" s="167"/>
      <c r="B14" s="207"/>
      <c r="C14" s="199"/>
      <c r="D14" s="190"/>
      <c r="E14" s="201"/>
      <c r="F14" s="208"/>
      <c r="G14" s="209" t="s">
        <v>51</v>
      </c>
      <c r="H14" s="210">
        <f>AVERAGE(H11:H13)</f>
        <v>2</v>
      </c>
      <c r="I14" s="210">
        <f>AVERAGE(I13)</f>
        <v>1</v>
      </c>
      <c r="J14" s="210"/>
      <c r="K14" s="210"/>
      <c r="L14" s="210">
        <f>AVERAGE(L11:L13)</f>
        <v>2</v>
      </c>
      <c r="M14" s="210"/>
      <c r="N14" s="210">
        <f>AVERAGE(N11:N13)</f>
        <v>2</v>
      </c>
      <c r="O14" s="210"/>
      <c r="P14" s="210">
        <v>2</v>
      </c>
      <c r="Q14" s="210"/>
      <c r="R14" s="210"/>
      <c r="S14" s="210"/>
      <c r="T14" s="210"/>
      <c r="U14" s="210">
        <f>AVERAGE(U11:U13)</f>
        <v>2</v>
      </c>
      <c r="V14" s="210">
        <f>AVERAGE(V11:V13)</f>
        <v>2</v>
      </c>
      <c r="W14" s="155"/>
      <c r="X14" s="155"/>
      <c r="Y14" s="155"/>
      <c r="Z14" s="155"/>
    </row>
    <row r="15" spans="1:26" ht="37.5" customHeight="1">
      <c r="A15" s="167"/>
      <c r="B15" s="207"/>
      <c r="C15" s="199"/>
      <c r="D15" s="190"/>
      <c r="E15" s="201"/>
      <c r="F15" s="208"/>
      <c r="G15" s="211" t="s">
        <v>52</v>
      </c>
      <c r="H15" s="212">
        <f>(56.25*H14)/100</f>
        <v>1.125</v>
      </c>
      <c r="I15" s="212">
        <f>(56.25*I14)/100</f>
        <v>0.5625</v>
      </c>
      <c r="J15" s="212">
        <f>(56.25*J14)/100</f>
        <v>0</v>
      </c>
      <c r="K15" s="212"/>
      <c r="L15" s="212">
        <f>(56.25*L14)/100</f>
        <v>1.125</v>
      </c>
      <c r="M15" s="212"/>
      <c r="N15" s="212">
        <f>(56.25*N14)/100</f>
        <v>1.125</v>
      </c>
      <c r="O15" s="212"/>
      <c r="P15" s="67"/>
      <c r="Q15" s="212"/>
      <c r="R15" s="212"/>
      <c r="S15" s="212"/>
      <c r="T15" s="212"/>
      <c r="U15" s="212">
        <f>(56.25*U14)/100</f>
        <v>1.125</v>
      </c>
      <c r="V15" s="212">
        <f>(56.25*V14)/100</f>
        <v>1.125</v>
      </c>
      <c r="W15" s="155"/>
      <c r="X15" s="155"/>
      <c r="Y15" s="155"/>
      <c r="Z15" s="155"/>
    </row>
    <row r="16" spans="1:26" ht="24.75" customHeight="1">
      <c r="A16" s="167"/>
      <c r="B16" s="207"/>
      <c r="C16" s="199"/>
      <c r="D16" s="190"/>
      <c r="E16" s="201"/>
      <c r="F16" s="208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155"/>
      <c r="X16" s="155"/>
      <c r="Y16" s="155"/>
      <c r="Z16" s="155"/>
    </row>
    <row r="17" spans="1:26" ht="40.5" customHeight="1">
      <c r="A17" s="167"/>
      <c r="B17" s="207"/>
      <c r="C17" s="199"/>
      <c r="D17" s="190"/>
      <c r="E17" s="201"/>
      <c r="F17" s="190"/>
      <c r="G17" s="167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24.75" customHeight="1">
      <c r="A18" s="167"/>
      <c r="B18" s="207"/>
      <c r="C18" s="199"/>
      <c r="D18" s="190"/>
      <c r="E18" s="201"/>
      <c r="F18" s="215"/>
      <c r="G18" s="167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ht="24.75" customHeight="1">
      <c r="A19" s="167"/>
      <c r="B19" s="207"/>
      <c r="C19" s="199"/>
      <c r="D19" s="190"/>
      <c r="E19" s="201"/>
      <c r="F19" s="215"/>
      <c r="G19" s="167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 ht="24.75" customHeight="1">
      <c r="A20" s="167"/>
      <c r="B20" s="207"/>
      <c r="C20" s="199"/>
      <c r="D20" s="190"/>
      <c r="E20" s="201"/>
      <c r="F20" s="215"/>
      <c r="G20" s="167"/>
      <c r="H20" s="155"/>
      <c r="I20" s="155"/>
      <c r="J20" s="182"/>
      <c r="K20" s="182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 ht="31.5" customHeight="1">
      <c r="A21" s="167"/>
      <c r="B21" s="207"/>
      <c r="C21" s="199"/>
      <c r="D21" s="190"/>
      <c r="E21" s="201"/>
      <c r="F21" s="215"/>
      <c r="G21" s="167"/>
      <c r="H21" s="216"/>
      <c r="I21" s="860"/>
      <c r="J21" s="860"/>
      <c r="K21" s="155"/>
      <c r="L21" s="155"/>
      <c r="M21" s="182"/>
      <c r="N21" s="182"/>
      <c r="O21" s="182"/>
      <c r="P21" s="182"/>
      <c r="Q21" s="182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 ht="24.75" customHeight="1">
      <c r="A22" s="167"/>
      <c r="B22" s="207"/>
      <c r="C22" s="199"/>
      <c r="D22" s="190"/>
      <c r="E22" s="201"/>
      <c r="F22" s="215"/>
      <c r="G22" s="167"/>
      <c r="H22" s="217"/>
      <c r="I22" s="218"/>
      <c r="J22" s="218"/>
      <c r="K22" s="155"/>
      <c r="L22" s="155"/>
      <c r="M22" s="182"/>
      <c r="N22" s="182"/>
      <c r="O22" s="182"/>
      <c r="P22" s="182"/>
      <c r="Q22" s="182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ht="24.75" customHeight="1">
      <c r="A23" s="167"/>
      <c r="B23" s="207"/>
      <c r="C23" s="199"/>
      <c r="D23" s="190"/>
      <c r="E23" s="201"/>
      <c r="F23" s="215"/>
      <c r="G23" s="167"/>
      <c r="H23" s="167"/>
      <c r="I23" s="155"/>
      <c r="J23" s="155"/>
      <c r="K23" s="155"/>
      <c r="L23" s="155"/>
      <c r="M23" s="155"/>
      <c r="N23" s="182"/>
      <c r="O23" s="182"/>
      <c r="P23" s="182"/>
      <c r="Q23" s="182"/>
      <c r="R23" s="182"/>
      <c r="S23" s="155"/>
      <c r="T23" s="155"/>
      <c r="U23" s="155"/>
      <c r="V23" s="155"/>
      <c r="W23" s="155"/>
      <c r="X23" s="155"/>
      <c r="Y23" s="155"/>
      <c r="Z23" s="155"/>
    </row>
    <row r="24" spans="1:26" ht="24.75" customHeight="1">
      <c r="A24" s="167"/>
      <c r="B24" s="207"/>
      <c r="C24" s="199"/>
      <c r="D24" s="190"/>
      <c r="E24" s="201"/>
      <c r="F24" s="215"/>
      <c r="G24" s="167"/>
      <c r="H24" s="155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155"/>
      <c r="X24" s="155"/>
      <c r="Y24" s="155"/>
      <c r="Z24" s="155"/>
    </row>
    <row r="25" spans="1:26" ht="24.75" customHeight="1">
      <c r="A25" s="167"/>
      <c r="B25" s="207"/>
      <c r="C25" s="199"/>
      <c r="D25" s="219"/>
      <c r="E25" s="201"/>
      <c r="F25" s="220"/>
      <c r="G25" s="221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155"/>
      <c r="X25" s="155"/>
      <c r="Y25" s="155"/>
      <c r="Z25" s="155"/>
    </row>
    <row r="26" spans="1:26" ht="24.75" customHeight="1">
      <c r="A26" s="167"/>
      <c r="B26" s="207"/>
      <c r="C26" s="199"/>
      <c r="D26" s="190"/>
      <c r="E26" s="201"/>
      <c r="F26" s="215"/>
      <c r="G26" s="221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155"/>
      <c r="X26" s="155"/>
      <c r="Y26" s="155"/>
      <c r="Z26" s="155"/>
    </row>
    <row r="27" spans="1:26" ht="24.75" customHeight="1">
      <c r="A27" s="167"/>
      <c r="B27" s="207"/>
      <c r="C27" s="199"/>
      <c r="D27" s="190"/>
      <c r="E27" s="201"/>
      <c r="F27" s="215"/>
      <c r="G27" s="221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155"/>
      <c r="X27" s="155"/>
      <c r="Y27" s="155"/>
      <c r="Z27" s="155"/>
    </row>
    <row r="28" spans="1:26" ht="24.75" customHeight="1">
      <c r="A28" s="167"/>
      <c r="B28" s="207"/>
      <c r="C28" s="199"/>
      <c r="D28" s="190"/>
      <c r="E28" s="201"/>
      <c r="F28" s="215"/>
      <c r="G28" s="221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155"/>
      <c r="X28" s="155"/>
      <c r="Y28" s="155"/>
      <c r="Z28" s="155"/>
    </row>
    <row r="29" spans="1:26" ht="24.75" customHeight="1">
      <c r="A29" s="167"/>
      <c r="B29" s="207"/>
      <c r="C29" s="199"/>
      <c r="D29" s="190"/>
      <c r="E29" s="201"/>
      <c r="F29" s="215"/>
      <c r="G29" s="221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155"/>
      <c r="X29" s="155"/>
      <c r="Y29" s="155"/>
      <c r="Z29" s="155"/>
    </row>
    <row r="30" spans="1:26" ht="24.75" customHeight="1">
      <c r="A30" s="167"/>
      <c r="B30" s="207"/>
      <c r="C30" s="199"/>
      <c r="D30" s="190"/>
      <c r="E30" s="201"/>
      <c r="F30" s="215"/>
      <c r="G30" s="221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155"/>
      <c r="X30" s="155"/>
      <c r="Y30" s="155"/>
      <c r="Z30" s="155"/>
    </row>
    <row r="31" spans="1:26" ht="24.75" customHeight="1">
      <c r="A31" s="167"/>
      <c r="B31" s="207"/>
      <c r="C31" s="199"/>
      <c r="D31" s="190"/>
      <c r="E31" s="201"/>
      <c r="F31" s="215"/>
      <c r="G31" s="221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155"/>
      <c r="X31" s="155"/>
      <c r="Y31" s="155"/>
      <c r="Z31" s="155"/>
    </row>
    <row r="32" spans="1:26" ht="24.75" customHeight="1">
      <c r="A32" s="167"/>
      <c r="B32" s="207"/>
      <c r="C32" s="199"/>
      <c r="D32" s="190"/>
      <c r="E32" s="201"/>
      <c r="F32" s="215"/>
      <c r="G32" s="221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155"/>
      <c r="X32" s="155"/>
      <c r="Y32" s="155"/>
      <c r="Z32" s="155"/>
    </row>
    <row r="33" spans="1:26" ht="24.75" customHeight="1">
      <c r="A33" s="167"/>
      <c r="B33" s="207"/>
      <c r="C33" s="199"/>
      <c r="D33" s="190"/>
      <c r="E33" s="201"/>
      <c r="F33" s="215"/>
      <c r="G33" s="221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155"/>
      <c r="X33" s="155"/>
      <c r="Y33" s="155"/>
      <c r="Z33" s="155"/>
    </row>
    <row r="34" spans="1:26" ht="24.75" customHeight="1">
      <c r="A34" s="167"/>
      <c r="B34" s="207"/>
      <c r="C34" s="199"/>
      <c r="D34" s="190"/>
      <c r="E34" s="201"/>
      <c r="F34" s="215"/>
      <c r="G34" s="221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55"/>
      <c r="Y34" s="155"/>
      <c r="Z34" s="155"/>
    </row>
    <row r="35" spans="1:26" ht="24.75" customHeight="1">
      <c r="A35" s="167"/>
      <c r="B35" s="207"/>
      <c r="C35" s="199"/>
      <c r="D35" s="190"/>
      <c r="E35" s="201"/>
      <c r="F35" s="215"/>
      <c r="G35" s="213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155"/>
      <c r="X35" s="155"/>
      <c r="Y35" s="155"/>
      <c r="Z35" s="155"/>
    </row>
    <row r="36" spans="1:26" ht="24.75" customHeight="1">
      <c r="A36" s="167"/>
      <c r="B36" s="207"/>
      <c r="C36" s="199"/>
      <c r="D36" s="190"/>
      <c r="E36" s="201"/>
      <c r="F36" s="215"/>
      <c r="G36" s="167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24.75" customHeight="1">
      <c r="A37" s="167"/>
      <c r="B37" s="207"/>
      <c r="C37" s="199"/>
      <c r="D37" s="190"/>
      <c r="E37" s="201"/>
      <c r="F37" s="215"/>
      <c r="G37" s="167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 ht="24.75" customHeight="1">
      <c r="A38" s="167"/>
      <c r="B38" s="207"/>
      <c r="C38" s="199"/>
      <c r="D38" s="190"/>
      <c r="E38" s="201"/>
      <c r="F38" s="215"/>
      <c r="G38" s="221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155"/>
      <c r="X38" s="155"/>
      <c r="Y38" s="155"/>
      <c r="Z38" s="155"/>
    </row>
    <row r="39" spans="1:26" ht="24.75" customHeight="1">
      <c r="A39" s="167"/>
      <c r="B39" s="207"/>
      <c r="C39" s="199"/>
      <c r="D39" s="190"/>
      <c r="E39" s="201"/>
      <c r="F39" s="215"/>
      <c r="G39" s="221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155"/>
      <c r="X39" s="155"/>
      <c r="Y39" s="155"/>
      <c r="Z39" s="155"/>
    </row>
    <row r="40" spans="1:26" ht="24.75" customHeight="1">
      <c r="A40" s="167"/>
      <c r="B40" s="207"/>
      <c r="C40" s="199"/>
      <c r="D40" s="190"/>
      <c r="E40" s="201"/>
      <c r="F40" s="215"/>
      <c r="G40" s="221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155"/>
      <c r="X40" s="155"/>
      <c r="Y40" s="155"/>
      <c r="Z40" s="155"/>
    </row>
    <row r="41" spans="1:26" ht="24.75" customHeight="1">
      <c r="A41" s="167"/>
      <c r="B41" s="207"/>
      <c r="C41" s="199"/>
      <c r="D41" s="190"/>
      <c r="E41" s="201"/>
      <c r="F41" s="215"/>
      <c r="G41" s="221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155"/>
      <c r="X41" s="155"/>
      <c r="Y41" s="155"/>
      <c r="Z41" s="155"/>
    </row>
    <row r="42" spans="1:26" ht="24.75" customHeight="1">
      <c r="A42" s="167"/>
      <c r="B42" s="207"/>
      <c r="C42" s="199"/>
      <c r="D42" s="190"/>
      <c r="E42" s="201"/>
      <c r="F42" s="215"/>
      <c r="G42" s="221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155"/>
      <c r="X42" s="155"/>
      <c r="Y42" s="155"/>
      <c r="Z42" s="155"/>
    </row>
    <row r="43" spans="1:26" ht="24.75" customHeight="1">
      <c r="A43" s="167"/>
      <c r="B43" s="207"/>
      <c r="C43" s="199"/>
      <c r="D43" s="190"/>
      <c r="E43" s="201"/>
      <c r="F43" s="215"/>
      <c r="G43" s="221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155"/>
      <c r="X43" s="155"/>
      <c r="Y43" s="155"/>
      <c r="Z43" s="155"/>
    </row>
    <row r="44" spans="1:26" ht="24.75" customHeight="1">
      <c r="A44" s="167"/>
      <c r="B44" s="207"/>
      <c r="C44" s="199"/>
      <c r="D44" s="190"/>
      <c r="E44" s="201"/>
      <c r="F44" s="215"/>
      <c r="G44" s="221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155"/>
      <c r="X44" s="155"/>
      <c r="Y44" s="155"/>
      <c r="Z44" s="155"/>
    </row>
    <row r="45" spans="1:26" ht="24.75" customHeight="1">
      <c r="A45" s="167"/>
      <c r="B45" s="207"/>
      <c r="C45" s="199"/>
      <c r="D45" s="190"/>
      <c r="E45" s="201"/>
      <c r="F45" s="215"/>
      <c r="G45" s="221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155"/>
      <c r="X45" s="155"/>
      <c r="Y45" s="155"/>
      <c r="Z45" s="155"/>
    </row>
    <row r="46" spans="1:26" ht="24.75" customHeight="1">
      <c r="A46" s="167"/>
      <c r="B46" s="207"/>
      <c r="C46" s="199"/>
      <c r="D46" s="190"/>
      <c r="E46" s="201"/>
      <c r="F46" s="215"/>
      <c r="G46" s="221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155"/>
      <c r="X46" s="155"/>
      <c r="Y46" s="155"/>
      <c r="Z46" s="155"/>
    </row>
    <row r="47" spans="1:26" ht="24.75" customHeight="1">
      <c r="A47" s="167"/>
      <c r="B47" s="207"/>
      <c r="C47" s="199"/>
      <c r="D47" s="190"/>
      <c r="E47" s="201"/>
      <c r="F47" s="215"/>
      <c r="G47" s="221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155"/>
      <c r="X47" s="155"/>
      <c r="Y47" s="155"/>
      <c r="Z47" s="155"/>
    </row>
    <row r="48" spans="1:26" ht="24.75" customHeight="1">
      <c r="A48" s="167"/>
      <c r="B48" s="207"/>
      <c r="C48" s="199"/>
      <c r="D48" s="190"/>
      <c r="E48" s="201"/>
      <c r="F48" s="215"/>
      <c r="G48" s="221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155"/>
      <c r="X48" s="155"/>
      <c r="Y48" s="155"/>
      <c r="Z48" s="155"/>
    </row>
    <row r="49" spans="1:26" ht="24.75" customHeight="1">
      <c r="A49" s="167"/>
      <c r="B49" s="207"/>
      <c r="C49" s="199"/>
      <c r="D49" s="190"/>
      <c r="E49" s="201"/>
      <c r="F49" s="215"/>
      <c r="G49" s="213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155"/>
      <c r="X49" s="155"/>
      <c r="Y49" s="155"/>
      <c r="Z49" s="155"/>
    </row>
    <row r="50" spans="1:26" ht="24.75" customHeight="1">
      <c r="A50" s="167"/>
      <c r="B50" s="207"/>
      <c r="C50" s="199"/>
      <c r="D50" s="190"/>
      <c r="E50" s="201"/>
      <c r="F50" s="215"/>
      <c r="G50" s="167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 ht="24.75" customHeight="1">
      <c r="A51" s="167"/>
      <c r="B51" s="207"/>
      <c r="C51" s="199"/>
      <c r="D51" s="190"/>
      <c r="E51" s="201"/>
      <c r="F51" s="215"/>
      <c r="G51" s="167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 ht="24.75" customHeight="1">
      <c r="A52" s="167"/>
      <c r="B52" s="207"/>
      <c r="C52" s="199"/>
      <c r="D52" s="219"/>
      <c r="E52" s="201"/>
      <c r="F52" s="220"/>
      <c r="G52" s="221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155"/>
      <c r="X52" s="155"/>
      <c r="Y52" s="155"/>
      <c r="Z52" s="155"/>
    </row>
    <row r="53" spans="1:26" ht="24.75" customHeight="1">
      <c r="A53" s="167"/>
      <c r="B53" s="207"/>
      <c r="C53" s="199"/>
      <c r="D53" s="219"/>
      <c r="E53" s="201"/>
      <c r="F53" s="220"/>
      <c r="G53" s="221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155"/>
      <c r="X53" s="155"/>
      <c r="Y53" s="155"/>
      <c r="Z53" s="155"/>
    </row>
    <row r="54" spans="1:26" ht="24.75" customHeight="1">
      <c r="A54" s="167"/>
      <c r="B54" s="207"/>
      <c r="C54" s="199"/>
      <c r="D54" s="190"/>
      <c r="E54" s="201"/>
      <c r="F54" s="215"/>
      <c r="G54" s="221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155"/>
      <c r="X54" s="155"/>
      <c r="Y54" s="155"/>
      <c r="Z54" s="155"/>
    </row>
    <row r="55" spans="1:26" ht="24.75" customHeight="1">
      <c r="A55" s="167"/>
      <c r="B55" s="207"/>
      <c r="C55" s="199"/>
      <c r="D55" s="190"/>
      <c r="E55" s="201"/>
      <c r="F55" s="215"/>
      <c r="G55" s="221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155"/>
      <c r="X55" s="155"/>
      <c r="Y55" s="155"/>
      <c r="Z55" s="155"/>
    </row>
    <row r="56" spans="1:26" ht="24.75" customHeight="1">
      <c r="A56" s="167"/>
      <c r="B56" s="207"/>
      <c r="C56" s="199"/>
      <c r="D56" s="190"/>
      <c r="E56" s="201"/>
      <c r="F56" s="215"/>
      <c r="G56" s="221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155"/>
      <c r="X56" s="155"/>
      <c r="Y56" s="155"/>
      <c r="Z56" s="155"/>
    </row>
    <row r="57" spans="1:26" ht="24.75" customHeight="1">
      <c r="A57" s="167"/>
      <c r="B57" s="207"/>
      <c r="C57" s="199"/>
      <c r="D57" s="190"/>
      <c r="E57" s="201"/>
      <c r="F57" s="215"/>
      <c r="G57" s="221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155"/>
      <c r="X57" s="155"/>
      <c r="Y57" s="155"/>
      <c r="Z57" s="155"/>
    </row>
    <row r="58" spans="1:26" ht="24.75" customHeight="1">
      <c r="A58" s="167"/>
      <c r="B58" s="207"/>
      <c r="C58" s="199"/>
      <c r="D58" s="190"/>
      <c r="E58" s="201"/>
      <c r="F58" s="215"/>
      <c r="G58" s="221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155"/>
      <c r="X58" s="155"/>
      <c r="Y58" s="155"/>
      <c r="Z58" s="155"/>
    </row>
    <row r="59" spans="1:26" ht="24.75" customHeight="1">
      <c r="A59" s="167"/>
      <c r="B59" s="207"/>
      <c r="C59" s="199"/>
      <c r="D59" s="190"/>
      <c r="E59" s="201"/>
      <c r="F59" s="215"/>
      <c r="G59" s="221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155"/>
      <c r="X59" s="155"/>
      <c r="Y59" s="155"/>
      <c r="Z59" s="155"/>
    </row>
    <row r="60" spans="1:26" ht="24.75" customHeight="1">
      <c r="A60" s="167"/>
      <c r="B60" s="207"/>
      <c r="C60" s="199"/>
      <c r="D60" s="190"/>
      <c r="E60" s="201"/>
      <c r="F60" s="215"/>
      <c r="G60" s="221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155"/>
      <c r="X60" s="155"/>
      <c r="Y60" s="155"/>
      <c r="Z60" s="155"/>
    </row>
    <row r="61" spans="1:26" ht="24.75" customHeight="1">
      <c r="A61" s="167"/>
      <c r="B61" s="207"/>
      <c r="C61" s="199"/>
      <c r="D61" s="190"/>
      <c r="E61" s="201"/>
      <c r="F61" s="215"/>
      <c r="G61" s="221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155"/>
      <c r="X61" s="155"/>
      <c r="Y61" s="155"/>
      <c r="Z61" s="155"/>
    </row>
    <row r="62" spans="1:26" ht="24.75" customHeight="1">
      <c r="A62" s="167"/>
      <c r="B62" s="207"/>
      <c r="C62" s="199"/>
      <c r="D62" s="190"/>
      <c r="E62" s="201"/>
      <c r="F62" s="215"/>
      <c r="G62" s="221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155"/>
      <c r="X62" s="155"/>
      <c r="Y62" s="155"/>
      <c r="Z62" s="155"/>
    </row>
    <row r="63" spans="1:26" ht="24.75" customHeight="1">
      <c r="A63" s="167"/>
      <c r="B63" s="207"/>
      <c r="C63" s="199"/>
      <c r="D63" s="190"/>
      <c r="E63" s="201"/>
      <c r="F63" s="215"/>
      <c r="G63" s="167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spans="1:26" ht="24.75" customHeight="1">
      <c r="A64" s="167"/>
      <c r="B64" s="207"/>
      <c r="C64" s="199"/>
      <c r="D64" s="190"/>
      <c r="E64" s="201"/>
      <c r="F64" s="215"/>
      <c r="G64" s="167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spans="1:26" ht="24.75" customHeight="1">
      <c r="A65" s="167"/>
      <c r="B65" s="207"/>
      <c r="C65" s="199"/>
      <c r="D65" s="190"/>
      <c r="E65" s="201"/>
      <c r="F65" s="215"/>
      <c r="G65" s="167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spans="1:26" ht="24.75" customHeight="1">
      <c r="A66" s="167"/>
      <c r="B66" s="207"/>
      <c r="C66" s="199"/>
      <c r="D66" s="190"/>
      <c r="E66" s="201"/>
      <c r="F66" s="215"/>
      <c r="G66" s="167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spans="1:26" ht="24.75" customHeight="1">
      <c r="A67" s="167"/>
      <c r="B67" s="207"/>
      <c r="C67" s="199"/>
      <c r="D67" s="190"/>
      <c r="E67" s="201"/>
      <c r="F67" s="215"/>
      <c r="G67" s="167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24.75" customHeight="1">
      <c r="A68" s="167"/>
      <c r="B68" s="207"/>
      <c r="C68" s="199"/>
      <c r="D68" s="190"/>
      <c r="E68" s="201"/>
      <c r="F68" s="215"/>
      <c r="G68" s="167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 ht="24.75" customHeight="1">
      <c r="A69" s="167"/>
      <c r="B69" s="207"/>
      <c r="C69" s="199"/>
      <c r="D69" s="190"/>
      <c r="E69" s="201"/>
      <c r="F69" s="215"/>
      <c r="G69" s="167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24.75" customHeight="1">
      <c r="A70" s="167"/>
      <c r="B70" s="207"/>
      <c r="C70" s="199"/>
      <c r="D70" s="190"/>
      <c r="E70" s="201"/>
      <c r="F70" s="215"/>
      <c r="G70" s="167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24.75" customHeight="1">
      <c r="A71" s="167"/>
      <c r="B71" s="207"/>
      <c r="C71" s="199"/>
      <c r="D71" s="190"/>
      <c r="E71" s="201"/>
      <c r="F71" s="215"/>
      <c r="G71" s="167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24.75" customHeight="1">
      <c r="A72" s="167"/>
      <c r="B72" s="207"/>
      <c r="C72" s="199"/>
      <c r="D72" s="190"/>
      <c r="E72" s="201"/>
      <c r="F72" s="215"/>
      <c r="G72" s="167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24.75" customHeight="1">
      <c r="A73" s="167"/>
      <c r="B73" s="207"/>
      <c r="C73" s="199"/>
      <c r="D73" s="190"/>
      <c r="E73" s="201"/>
      <c r="F73" s="215"/>
      <c r="G73" s="167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24.75" customHeight="1">
      <c r="A74" s="167"/>
      <c r="B74" s="207"/>
      <c r="C74" s="199"/>
      <c r="D74" s="190"/>
      <c r="E74" s="201"/>
      <c r="F74" s="215"/>
      <c r="G74" s="167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24.75" customHeight="1">
      <c r="A75" s="167"/>
      <c r="B75" s="207"/>
      <c r="C75" s="199"/>
      <c r="D75" s="190"/>
      <c r="E75" s="201"/>
      <c r="F75" s="215"/>
      <c r="G75" s="167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24.75" customHeight="1">
      <c r="A76" s="167"/>
      <c r="B76" s="207"/>
      <c r="C76" s="199"/>
      <c r="D76" s="190"/>
      <c r="E76" s="201"/>
      <c r="F76" s="215"/>
      <c r="G76" s="167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24.75" customHeight="1">
      <c r="A77" s="167"/>
      <c r="B77" s="207"/>
      <c r="C77" s="199"/>
      <c r="D77" s="190"/>
      <c r="E77" s="201"/>
      <c r="F77" s="215"/>
      <c r="G77" s="167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24.75" customHeight="1">
      <c r="A78" s="167"/>
      <c r="B78" s="222"/>
      <c r="C78" s="199"/>
      <c r="D78" s="190"/>
      <c r="E78" s="201"/>
      <c r="F78" s="215"/>
      <c r="G78" s="167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24.75" customHeight="1">
      <c r="A79" s="167"/>
      <c r="B79" s="222"/>
      <c r="C79" s="199"/>
      <c r="D79" s="190"/>
      <c r="E79" s="201"/>
      <c r="F79" s="215"/>
      <c r="G79" s="223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24.75" customHeight="1">
      <c r="A80" s="167"/>
      <c r="B80" s="222"/>
      <c r="C80" s="199"/>
      <c r="D80" s="219"/>
      <c r="E80" s="201"/>
      <c r="F80" s="220"/>
      <c r="G80" s="223"/>
      <c r="H80" s="224"/>
      <c r="I80" s="224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24.75" customHeight="1">
      <c r="A81" s="167"/>
      <c r="B81" s="222"/>
      <c r="C81" s="199"/>
      <c r="D81" s="219"/>
      <c r="E81" s="201"/>
      <c r="F81" s="220"/>
      <c r="G81" s="223"/>
      <c r="H81" s="224"/>
      <c r="I81" s="224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24.75" customHeight="1">
      <c r="A82" s="167"/>
      <c r="B82" s="222"/>
      <c r="C82" s="199"/>
      <c r="D82" s="190"/>
      <c r="E82" s="201"/>
      <c r="F82" s="215"/>
      <c r="G82" s="223"/>
      <c r="H82" s="224"/>
      <c r="I82" s="224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14.25" customHeight="1">
      <c r="A83" s="167"/>
      <c r="B83" s="222"/>
      <c r="C83" s="199"/>
      <c r="D83" s="223"/>
      <c r="E83" s="201"/>
      <c r="F83" s="223"/>
      <c r="G83" s="223"/>
      <c r="H83" s="224"/>
      <c r="I83" s="224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15" customHeight="1">
      <c r="A84" s="167"/>
      <c r="B84" s="222"/>
      <c r="C84" s="225"/>
      <c r="D84" s="226"/>
      <c r="E84" s="227"/>
      <c r="F84" s="226"/>
      <c r="G84" s="223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228"/>
      <c r="Y84" s="228"/>
      <c r="Z84" s="228"/>
    </row>
    <row r="85" spans="1:26" ht="15" customHeight="1">
      <c r="A85" s="167"/>
      <c r="B85" s="222"/>
      <c r="C85" s="199"/>
      <c r="D85" s="223"/>
      <c r="E85" s="201"/>
      <c r="F85" s="223"/>
      <c r="G85" s="223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228"/>
      <c r="X85" s="155"/>
      <c r="Y85" s="155"/>
      <c r="Z85" s="155"/>
    </row>
    <row r="86" spans="1:26" ht="15" customHeight="1">
      <c r="A86" s="167"/>
      <c r="B86" s="222"/>
      <c r="C86" s="225"/>
      <c r="D86" s="229"/>
      <c r="E86" s="227"/>
      <c r="F86" s="229"/>
      <c r="G86" s="223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155"/>
      <c r="X86" s="155"/>
      <c r="Y86" s="155"/>
      <c r="Z86" s="155"/>
    </row>
    <row r="87" spans="1:26" ht="14.25" customHeight="1">
      <c r="A87" s="167"/>
      <c r="B87" s="222"/>
      <c r="C87" s="199"/>
      <c r="D87" s="223"/>
      <c r="E87" s="201"/>
      <c r="F87" s="223"/>
      <c r="G87" s="223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14.25" customHeight="1">
      <c r="A88" s="167"/>
      <c r="B88" s="222"/>
      <c r="C88" s="199"/>
      <c r="D88" s="223"/>
      <c r="E88" s="201"/>
      <c r="F88" s="223"/>
      <c r="G88" s="223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14.25" customHeight="1">
      <c r="A89" s="167"/>
      <c r="B89" s="222"/>
      <c r="C89" s="199"/>
      <c r="D89" s="223"/>
      <c r="E89" s="201"/>
      <c r="F89" s="223"/>
      <c r="G89" s="223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14.25" customHeight="1">
      <c r="A90" s="167"/>
      <c r="B90" s="222"/>
      <c r="C90" s="199"/>
      <c r="D90" s="223"/>
      <c r="E90" s="201"/>
      <c r="F90" s="223"/>
      <c r="G90" s="223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15" customHeight="1">
      <c r="A91" s="167"/>
      <c r="B91" s="222"/>
      <c r="C91" s="199"/>
      <c r="D91" s="223"/>
      <c r="E91" s="201"/>
      <c r="F91" s="223"/>
      <c r="G91" s="223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228"/>
      <c r="Y91" s="228"/>
      <c r="Z91" s="228"/>
    </row>
    <row r="92" spans="1:26" ht="15" customHeight="1">
      <c r="A92" s="167"/>
      <c r="B92" s="222"/>
      <c r="C92" s="199"/>
      <c r="D92" s="223"/>
      <c r="E92" s="201"/>
      <c r="F92" s="223"/>
      <c r="G92" s="223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228"/>
      <c r="X92" s="155"/>
      <c r="Y92" s="155"/>
      <c r="Z92" s="155"/>
    </row>
    <row r="93" spans="1:26" ht="15" customHeight="1">
      <c r="A93" s="223"/>
      <c r="B93" s="223"/>
      <c r="C93" s="223"/>
      <c r="D93" s="223"/>
      <c r="E93" s="223"/>
      <c r="F93" s="223"/>
      <c r="G93" s="223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155"/>
      <c r="X93" s="155"/>
      <c r="Y93" s="155"/>
      <c r="Z93" s="155"/>
    </row>
    <row r="94" spans="1:26" ht="14.25" customHeight="1">
      <c r="A94" s="223"/>
      <c r="B94" s="223"/>
      <c r="C94" s="223"/>
      <c r="D94" s="223"/>
      <c r="E94" s="223"/>
      <c r="F94" s="223"/>
      <c r="G94" s="223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spans="1:26" ht="14.25" customHeight="1">
      <c r="A95" s="223"/>
      <c r="B95" s="223"/>
      <c r="C95" s="223"/>
      <c r="D95" s="223"/>
      <c r="E95" s="223"/>
      <c r="F95" s="223"/>
      <c r="G95" s="223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spans="1:26" ht="14.25" customHeight="1">
      <c r="A96" s="223"/>
      <c r="B96" s="223"/>
      <c r="C96" s="223"/>
      <c r="D96" s="223"/>
      <c r="E96" s="223"/>
      <c r="F96" s="223"/>
      <c r="G96" s="223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spans="1:26" ht="14.25" customHeight="1">
      <c r="A97" s="223"/>
      <c r="B97" s="223"/>
      <c r="C97" s="223"/>
      <c r="D97" s="223"/>
      <c r="E97" s="223"/>
      <c r="F97" s="223"/>
      <c r="G97" s="223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spans="1:26" ht="14.25" customHeight="1">
      <c r="A98" s="223"/>
      <c r="B98" s="223"/>
      <c r="C98" s="223"/>
      <c r="D98" s="223"/>
      <c r="E98" s="223"/>
      <c r="F98" s="223"/>
      <c r="G98" s="223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spans="1:26" ht="15" customHeight="1">
      <c r="A99" s="223"/>
      <c r="B99" s="223"/>
      <c r="C99" s="223"/>
      <c r="D99" s="223"/>
      <c r="E99" s="223"/>
      <c r="F99" s="223"/>
      <c r="G99" s="223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228"/>
      <c r="Y99" s="228"/>
      <c r="Z99" s="228"/>
    </row>
    <row r="100" spans="1:26" ht="15" customHeight="1">
      <c r="A100" s="223"/>
      <c r="B100" s="223"/>
      <c r="C100" s="223"/>
      <c r="D100" s="223"/>
      <c r="E100" s="223"/>
      <c r="F100" s="223"/>
      <c r="G100" s="223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228"/>
      <c r="X100" s="155"/>
      <c r="Y100" s="155"/>
      <c r="Z100" s="155"/>
    </row>
    <row r="101" spans="1:26" ht="15" customHeight="1">
      <c r="A101" s="223"/>
      <c r="B101" s="223"/>
      <c r="C101" s="223"/>
      <c r="D101" s="223"/>
      <c r="E101" s="223"/>
      <c r="F101" s="223"/>
      <c r="G101" s="223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155"/>
      <c r="X101" s="155"/>
      <c r="Y101" s="155"/>
      <c r="Z101" s="155"/>
    </row>
    <row r="102" spans="1:26" ht="14.25" customHeight="1">
      <c r="A102" s="223"/>
      <c r="B102" s="223"/>
      <c r="C102" s="223"/>
      <c r="D102" s="223"/>
      <c r="E102" s="223"/>
      <c r="F102" s="223"/>
      <c r="G102" s="223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spans="1:26" ht="14.25" customHeight="1">
      <c r="A103" s="167"/>
      <c r="B103" s="167"/>
      <c r="C103" s="167"/>
      <c r="D103" s="167"/>
      <c r="E103" s="167"/>
      <c r="F103" s="167"/>
      <c r="G103" s="223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26" ht="14.25" customHeight="1">
      <c r="A104" s="167"/>
      <c r="B104" s="167"/>
      <c r="C104" s="167"/>
      <c r="D104" s="167"/>
      <c r="E104" s="167"/>
      <c r="F104" s="167"/>
      <c r="G104" s="167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spans="1:26" ht="14.25" customHeight="1">
      <c r="A105" s="167"/>
      <c r="B105" s="167"/>
      <c r="C105" s="167"/>
      <c r="D105" s="167"/>
      <c r="E105" s="167"/>
      <c r="F105" s="167"/>
      <c r="G105" s="167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26" ht="14.25" customHeight="1">
      <c r="A106" s="167"/>
      <c r="B106" s="167"/>
      <c r="C106" s="167"/>
      <c r="D106" s="167"/>
      <c r="E106" s="167"/>
      <c r="F106" s="167"/>
      <c r="G106" s="167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spans="1:26" ht="14.25" customHeight="1">
      <c r="A107" s="167"/>
      <c r="B107" s="167"/>
      <c r="C107" s="167"/>
      <c r="D107" s="167"/>
      <c r="E107" s="167"/>
      <c r="F107" s="167"/>
      <c r="G107" s="167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26" ht="14.25" customHeight="1">
      <c r="A108" s="167"/>
      <c r="B108" s="167"/>
      <c r="C108" s="167"/>
      <c r="D108" s="167"/>
      <c r="E108" s="167"/>
      <c r="F108" s="167"/>
      <c r="G108" s="167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spans="1:26" ht="14.25" customHeight="1">
      <c r="A109" s="167"/>
      <c r="B109" s="167"/>
      <c r="C109" s="167"/>
      <c r="D109" s="167"/>
      <c r="E109" s="167"/>
      <c r="F109" s="167"/>
      <c r="G109" s="167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26" ht="14.25" customHeight="1">
      <c r="A110" s="167"/>
      <c r="B110" s="167"/>
      <c r="C110" s="167"/>
      <c r="D110" s="167"/>
      <c r="E110" s="167"/>
      <c r="F110" s="167"/>
      <c r="G110" s="167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spans="1:26" ht="14.25" customHeight="1">
      <c r="A111" s="167"/>
      <c r="B111" s="167"/>
      <c r="C111" s="167"/>
      <c r="D111" s="167"/>
      <c r="E111" s="167"/>
      <c r="F111" s="167"/>
      <c r="G111" s="167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26" ht="14.25" customHeight="1">
      <c r="A112" s="167"/>
      <c r="B112" s="167"/>
      <c r="C112" s="167"/>
      <c r="D112" s="167"/>
      <c r="E112" s="167"/>
      <c r="F112" s="167"/>
      <c r="G112" s="167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spans="1:26" ht="14.25" customHeight="1">
      <c r="A113" s="167"/>
      <c r="B113" s="167"/>
      <c r="C113" s="167"/>
      <c r="D113" s="167"/>
      <c r="E113" s="167"/>
      <c r="F113" s="167"/>
      <c r="G113" s="167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26" ht="14.25" customHeight="1">
      <c r="A114" s="167"/>
      <c r="B114" s="167"/>
      <c r="C114" s="167"/>
      <c r="D114" s="167"/>
      <c r="E114" s="167"/>
      <c r="F114" s="167"/>
      <c r="G114" s="167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spans="1:26" ht="14.25" customHeight="1">
      <c r="A115" s="167"/>
      <c r="B115" s="167"/>
      <c r="C115" s="167"/>
      <c r="D115" s="167"/>
      <c r="E115" s="167"/>
      <c r="F115" s="167"/>
      <c r="G115" s="167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26" ht="14.25" customHeight="1">
      <c r="A116" s="167"/>
      <c r="B116" s="167"/>
      <c r="C116" s="167"/>
      <c r="D116" s="167"/>
      <c r="E116" s="167"/>
      <c r="F116" s="167"/>
      <c r="G116" s="167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spans="1:26" ht="14.25" customHeight="1">
      <c r="A117" s="167"/>
      <c r="B117" s="167"/>
      <c r="C117" s="167"/>
      <c r="D117" s="167"/>
      <c r="E117" s="167"/>
      <c r="F117" s="167"/>
      <c r="G117" s="167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spans="1:26" ht="14.25" customHeight="1">
      <c r="A118" s="167"/>
      <c r="B118" s="167"/>
      <c r="C118" s="167"/>
      <c r="D118" s="167"/>
      <c r="E118" s="167"/>
      <c r="F118" s="167"/>
      <c r="G118" s="167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spans="1:26" ht="14.25" customHeight="1">
      <c r="A119" s="167"/>
      <c r="B119" s="167"/>
      <c r="C119" s="167"/>
      <c r="D119" s="167"/>
      <c r="E119" s="167"/>
      <c r="F119" s="167"/>
      <c r="G119" s="167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spans="1:26" ht="14.25" customHeight="1">
      <c r="A120" s="167"/>
      <c r="B120" s="167"/>
      <c r="C120" s="167"/>
      <c r="D120" s="167"/>
      <c r="E120" s="167"/>
      <c r="F120" s="167"/>
      <c r="G120" s="167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26" ht="14.25" customHeight="1">
      <c r="A121" s="167"/>
      <c r="B121" s="167"/>
      <c r="C121" s="167"/>
      <c r="D121" s="167"/>
      <c r="E121" s="167"/>
      <c r="F121" s="167"/>
      <c r="G121" s="167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spans="1:26" ht="14.25" customHeight="1">
      <c r="A122" s="167"/>
      <c r="B122" s="167"/>
      <c r="C122" s="167"/>
      <c r="D122" s="167"/>
      <c r="E122" s="167"/>
      <c r="F122" s="167"/>
      <c r="G122" s="167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26" ht="14.25" customHeight="1">
      <c r="A123" s="167"/>
      <c r="B123" s="167"/>
      <c r="C123" s="167"/>
      <c r="D123" s="167"/>
      <c r="E123" s="167"/>
      <c r="F123" s="167"/>
      <c r="G123" s="167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spans="1:26" ht="14.25" customHeight="1">
      <c r="A124" s="167"/>
      <c r="B124" s="167"/>
      <c r="C124" s="167"/>
      <c r="D124" s="167"/>
      <c r="E124" s="167"/>
      <c r="F124" s="167"/>
      <c r="G124" s="167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spans="1:26" ht="14.25" customHeight="1">
      <c r="A125" s="167"/>
      <c r="B125" s="167"/>
      <c r="C125" s="167"/>
      <c r="D125" s="167"/>
      <c r="E125" s="167"/>
      <c r="F125" s="167"/>
      <c r="G125" s="167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spans="1:26" ht="14.25" customHeight="1">
      <c r="A126" s="167"/>
      <c r="B126" s="167"/>
      <c r="C126" s="167"/>
      <c r="D126" s="167"/>
      <c r="E126" s="167"/>
      <c r="F126" s="167"/>
      <c r="G126" s="167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spans="1:26" ht="14.25" customHeight="1">
      <c r="A127" s="167"/>
      <c r="B127" s="167"/>
      <c r="C127" s="167"/>
      <c r="D127" s="167"/>
      <c r="E127" s="167"/>
      <c r="F127" s="167"/>
      <c r="G127" s="167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spans="1:26" ht="14.25" customHeight="1">
      <c r="A128" s="167"/>
      <c r="B128" s="167"/>
      <c r="C128" s="167"/>
      <c r="D128" s="167"/>
      <c r="E128" s="167"/>
      <c r="F128" s="167"/>
      <c r="G128" s="167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spans="1:26" ht="14.25" customHeight="1">
      <c r="A129" s="167"/>
      <c r="B129" s="167"/>
      <c r="C129" s="167"/>
      <c r="D129" s="167"/>
      <c r="E129" s="167"/>
      <c r="F129" s="167"/>
      <c r="G129" s="167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26" ht="14.25" customHeight="1">
      <c r="A130" s="167"/>
      <c r="B130" s="167"/>
      <c r="C130" s="167"/>
      <c r="D130" s="167"/>
      <c r="E130" s="167"/>
      <c r="F130" s="167"/>
      <c r="G130" s="167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spans="1:26" ht="14.25" customHeight="1">
      <c r="A131" s="167"/>
      <c r="B131" s="167"/>
      <c r="C131" s="167"/>
      <c r="D131" s="167"/>
      <c r="E131" s="167"/>
      <c r="F131" s="167"/>
      <c r="G131" s="167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26" ht="14.25" customHeight="1">
      <c r="A132" s="167"/>
      <c r="B132" s="167"/>
      <c r="C132" s="167"/>
      <c r="D132" s="167"/>
      <c r="E132" s="167"/>
      <c r="F132" s="167"/>
      <c r="G132" s="167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spans="1:26" ht="14.25" customHeight="1">
      <c r="A133" s="167"/>
      <c r="B133" s="167"/>
      <c r="C133" s="167"/>
      <c r="D133" s="167"/>
      <c r="E133" s="167"/>
      <c r="F133" s="167"/>
      <c r="G133" s="167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26" ht="14.25" customHeight="1">
      <c r="A134" s="167"/>
      <c r="B134" s="167"/>
      <c r="C134" s="167"/>
      <c r="D134" s="167"/>
      <c r="E134" s="167"/>
      <c r="F134" s="167"/>
      <c r="G134" s="167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spans="1:26" ht="14.25" customHeight="1">
      <c r="A135" s="167"/>
      <c r="B135" s="167"/>
      <c r="C135" s="167"/>
      <c r="D135" s="167"/>
      <c r="E135" s="167"/>
      <c r="F135" s="167"/>
      <c r="G135" s="167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26" ht="14.25" customHeight="1">
      <c r="A136" s="167"/>
      <c r="B136" s="167"/>
      <c r="C136" s="167"/>
      <c r="D136" s="167"/>
      <c r="E136" s="167"/>
      <c r="F136" s="167"/>
      <c r="G136" s="167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spans="1:26" ht="14.25" customHeight="1">
      <c r="A137" s="167"/>
      <c r="B137" s="167"/>
      <c r="C137" s="167"/>
      <c r="D137" s="167"/>
      <c r="E137" s="167"/>
      <c r="F137" s="167"/>
      <c r="G137" s="167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26" ht="14.25" customHeight="1">
      <c r="A138" s="167"/>
      <c r="B138" s="167"/>
      <c r="C138" s="167"/>
      <c r="D138" s="167"/>
      <c r="E138" s="167"/>
      <c r="F138" s="167"/>
      <c r="G138" s="167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spans="1:26" ht="14.25" customHeight="1">
      <c r="A139" s="167"/>
      <c r="B139" s="167"/>
      <c r="C139" s="167"/>
      <c r="D139" s="167"/>
      <c r="E139" s="167"/>
      <c r="F139" s="167"/>
      <c r="G139" s="167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26" ht="14.25" customHeight="1">
      <c r="A140" s="167"/>
      <c r="B140" s="167"/>
      <c r="C140" s="167"/>
      <c r="D140" s="167"/>
      <c r="E140" s="167"/>
      <c r="F140" s="167"/>
      <c r="G140" s="167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spans="1:26" ht="14.25" customHeight="1">
      <c r="A141" s="167"/>
      <c r="B141" s="167"/>
      <c r="C141" s="167"/>
      <c r="D141" s="167"/>
      <c r="E141" s="167"/>
      <c r="F141" s="167"/>
      <c r="G141" s="167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26" ht="14.25" customHeight="1">
      <c r="A142" s="167"/>
      <c r="B142" s="167"/>
      <c r="C142" s="167"/>
      <c r="D142" s="167"/>
      <c r="E142" s="167"/>
      <c r="F142" s="167"/>
      <c r="G142" s="167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spans="1:26" ht="14.25" customHeight="1">
      <c r="A143" s="167"/>
      <c r="B143" s="167"/>
      <c r="C143" s="167"/>
      <c r="D143" s="167"/>
      <c r="E143" s="167"/>
      <c r="F143" s="167"/>
      <c r="G143" s="167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26" ht="14.25" customHeight="1">
      <c r="A144" s="167"/>
      <c r="B144" s="167"/>
      <c r="C144" s="167"/>
      <c r="D144" s="167"/>
      <c r="E144" s="167"/>
      <c r="F144" s="167"/>
      <c r="G144" s="167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spans="1:26" ht="14.25" customHeight="1">
      <c r="A145" s="167"/>
      <c r="B145" s="167"/>
      <c r="C145" s="167"/>
      <c r="D145" s="167"/>
      <c r="E145" s="167"/>
      <c r="F145" s="167"/>
      <c r="G145" s="167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26" ht="14.25" customHeight="1">
      <c r="A146" s="167"/>
      <c r="B146" s="167"/>
      <c r="C146" s="167"/>
      <c r="D146" s="167"/>
      <c r="E146" s="167"/>
      <c r="F146" s="167"/>
      <c r="G146" s="167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spans="1:26" ht="14.25" customHeight="1">
      <c r="A147" s="167"/>
      <c r="B147" s="167"/>
      <c r="C147" s="167"/>
      <c r="D147" s="167"/>
      <c r="E147" s="167"/>
      <c r="F147" s="167"/>
      <c r="G147" s="167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spans="1:26" ht="14.25" customHeight="1">
      <c r="A148" s="167"/>
      <c r="B148" s="167"/>
      <c r="C148" s="167"/>
      <c r="D148" s="167"/>
      <c r="E148" s="167"/>
      <c r="F148" s="167"/>
      <c r="G148" s="167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spans="1:26" ht="14.25" customHeight="1">
      <c r="A149" s="167"/>
      <c r="B149" s="167"/>
      <c r="C149" s="167"/>
      <c r="D149" s="167"/>
      <c r="E149" s="167"/>
      <c r="F149" s="167"/>
      <c r="G149" s="167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spans="1:26" ht="14.25" customHeight="1">
      <c r="A150" s="167"/>
      <c r="B150" s="167"/>
      <c r="C150" s="167"/>
      <c r="D150" s="167"/>
      <c r="E150" s="167"/>
      <c r="F150" s="167"/>
      <c r="G150" s="167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spans="1:26" ht="14.25" customHeight="1">
      <c r="A151" s="167"/>
      <c r="B151" s="167"/>
      <c r="C151" s="167"/>
      <c r="D151" s="167"/>
      <c r="E151" s="167"/>
      <c r="F151" s="167"/>
      <c r="G151" s="167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spans="1:26" ht="14.25" customHeight="1">
      <c r="A152" s="167"/>
      <c r="B152" s="167"/>
      <c r="C152" s="167"/>
      <c r="D152" s="167"/>
      <c r="E152" s="167"/>
      <c r="F152" s="167"/>
      <c r="G152" s="167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spans="1:26" ht="14.25" customHeight="1">
      <c r="A153" s="167"/>
      <c r="B153" s="167"/>
      <c r="C153" s="167"/>
      <c r="D153" s="167"/>
      <c r="E153" s="167"/>
      <c r="F153" s="167"/>
      <c r="G153" s="167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spans="1:26" ht="14.25" customHeight="1">
      <c r="A154" s="167"/>
      <c r="B154" s="167"/>
      <c r="C154" s="167"/>
      <c r="D154" s="167"/>
      <c r="E154" s="167"/>
      <c r="F154" s="167"/>
      <c r="G154" s="167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spans="1:26" ht="14.25" customHeight="1">
      <c r="A155" s="167"/>
      <c r="B155" s="167"/>
      <c r="C155" s="167"/>
      <c r="D155" s="167"/>
      <c r="E155" s="167"/>
      <c r="F155" s="167"/>
      <c r="G155" s="167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spans="1:26" ht="14.25" customHeight="1">
      <c r="A156" s="167"/>
      <c r="B156" s="167"/>
      <c r="C156" s="167"/>
      <c r="D156" s="167"/>
      <c r="E156" s="167"/>
      <c r="F156" s="167"/>
      <c r="G156" s="167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spans="1:26" ht="14.25" customHeight="1">
      <c r="A157" s="167"/>
      <c r="B157" s="167"/>
      <c r="C157" s="167"/>
      <c r="D157" s="167"/>
      <c r="E157" s="167"/>
      <c r="F157" s="167"/>
      <c r="G157" s="167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spans="1:26" ht="14.25" customHeight="1">
      <c r="A158" s="167"/>
      <c r="B158" s="167"/>
      <c r="C158" s="167"/>
      <c r="D158" s="167"/>
      <c r="E158" s="167"/>
      <c r="F158" s="167"/>
      <c r="G158" s="167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spans="1:26" ht="14.25" customHeight="1">
      <c r="A159" s="167"/>
      <c r="B159" s="167"/>
      <c r="C159" s="167"/>
      <c r="D159" s="167"/>
      <c r="E159" s="167"/>
      <c r="F159" s="167"/>
      <c r="G159" s="167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spans="1:26" ht="14.25" customHeight="1">
      <c r="A160" s="167"/>
      <c r="B160" s="167"/>
      <c r="C160" s="167"/>
      <c r="D160" s="167"/>
      <c r="E160" s="167"/>
      <c r="F160" s="167"/>
      <c r="G160" s="167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spans="1:26" ht="14.25" customHeight="1">
      <c r="A161" s="167"/>
      <c r="B161" s="167"/>
      <c r="C161" s="167"/>
      <c r="D161" s="167"/>
      <c r="E161" s="167"/>
      <c r="F161" s="167"/>
      <c r="G161" s="167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spans="1:26" ht="14.25" customHeight="1">
      <c r="A162" s="167"/>
      <c r="B162" s="167"/>
      <c r="C162" s="167"/>
      <c r="D162" s="167"/>
      <c r="E162" s="167"/>
      <c r="F162" s="167"/>
      <c r="G162" s="167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spans="1:26" ht="14.25" customHeight="1">
      <c r="A163" s="167"/>
      <c r="B163" s="167"/>
      <c r="C163" s="167"/>
      <c r="D163" s="167"/>
      <c r="E163" s="167"/>
      <c r="F163" s="167"/>
      <c r="G163" s="167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spans="1:26" ht="14.25" customHeight="1">
      <c r="A164" s="167"/>
      <c r="B164" s="167"/>
      <c r="C164" s="167"/>
      <c r="D164" s="167"/>
      <c r="E164" s="167"/>
      <c r="F164" s="167"/>
      <c r="G164" s="167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spans="1:26" ht="14.25" customHeight="1">
      <c r="A165" s="167"/>
      <c r="B165" s="167"/>
      <c r="C165" s="167"/>
      <c r="D165" s="167"/>
      <c r="E165" s="167"/>
      <c r="F165" s="167"/>
      <c r="G165" s="167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spans="1:26" ht="14.25" customHeight="1">
      <c r="A166" s="167"/>
      <c r="B166" s="167"/>
      <c r="C166" s="167"/>
      <c r="D166" s="167"/>
      <c r="E166" s="167"/>
      <c r="F166" s="167"/>
      <c r="G166" s="167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spans="1:26" ht="14.25" customHeight="1">
      <c r="A167" s="167"/>
      <c r="B167" s="167"/>
      <c r="C167" s="167"/>
      <c r="D167" s="167"/>
      <c r="E167" s="167"/>
      <c r="F167" s="167"/>
      <c r="G167" s="167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spans="1:26" ht="14.25" customHeight="1">
      <c r="A168" s="167"/>
      <c r="B168" s="167"/>
      <c r="C168" s="167"/>
      <c r="D168" s="167"/>
      <c r="E168" s="167"/>
      <c r="F168" s="167"/>
      <c r="G168" s="167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spans="1:26" ht="14.25" customHeight="1">
      <c r="A169" s="167"/>
      <c r="B169" s="167"/>
      <c r="C169" s="167"/>
      <c r="D169" s="167"/>
      <c r="E169" s="167"/>
      <c r="F169" s="167"/>
      <c r="G169" s="167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spans="1:26" ht="14.25" customHeight="1">
      <c r="A170" s="167"/>
      <c r="B170" s="167"/>
      <c r="C170" s="167"/>
      <c r="D170" s="167"/>
      <c r="E170" s="167"/>
      <c r="F170" s="167"/>
      <c r="G170" s="167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spans="1:26" ht="14.25" customHeight="1">
      <c r="A171" s="167"/>
      <c r="B171" s="167"/>
      <c r="C171" s="167"/>
      <c r="D171" s="167"/>
      <c r="E171" s="167"/>
      <c r="F171" s="167"/>
      <c r="G171" s="167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spans="1:26" ht="14.25" customHeight="1">
      <c r="A172" s="167"/>
      <c r="B172" s="167"/>
      <c r="C172" s="167"/>
      <c r="D172" s="167"/>
      <c r="E172" s="167"/>
      <c r="F172" s="167"/>
      <c r="G172" s="167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spans="1:26" ht="14.25" customHeight="1">
      <c r="A173" s="167"/>
      <c r="B173" s="167"/>
      <c r="C173" s="167"/>
      <c r="D173" s="167"/>
      <c r="E173" s="167"/>
      <c r="F173" s="167"/>
      <c r="G173" s="167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spans="1:26" ht="14.25" customHeight="1">
      <c r="A174" s="167"/>
      <c r="B174" s="167"/>
      <c r="C174" s="167"/>
      <c r="D174" s="167"/>
      <c r="E174" s="167"/>
      <c r="F174" s="167"/>
      <c r="G174" s="167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spans="1:26" ht="14.25" customHeight="1">
      <c r="A175" s="167"/>
      <c r="B175" s="167"/>
      <c r="C175" s="167"/>
      <c r="D175" s="167"/>
      <c r="E175" s="167"/>
      <c r="F175" s="167"/>
      <c r="G175" s="167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spans="1:26" ht="14.25" customHeight="1">
      <c r="A176" s="167"/>
      <c r="B176" s="167"/>
      <c r="C176" s="167"/>
      <c r="D176" s="167"/>
      <c r="E176" s="167"/>
      <c r="F176" s="167"/>
      <c r="G176" s="167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spans="1:26" ht="14.25" customHeight="1">
      <c r="A177" s="167"/>
      <c r="B177" s="167"/>
      <c r="C177" s="167"/>
      <c r="D177" s="167"/>
      <c r="E177" s="167"/>
      <c r="F177" s="167"/>
      <c r="G177" s="167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spans="1:26" ht="14.25" customHeight="1">
      <c r="A178" s="167"/>
      <c r="B178" s="167"/>
      <c r="C178" s="167"/>
      <c r="D178" s="167"/>
      <c r="E178" s="167"/>
      <c r="F178" s="167"/>
      <c r="G178" s="167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spans="1:26" ht="14.25" customHeight="1">
      <c r="A179" s="167"/>
      <c r="B179" s="167"/>
      <c r="C179" s="167"/>
      <c r="D179" s="167"/>
      <c r="E179" s="167"/>
      <c r="F179" s="167"/>
      <c r="G179" s="167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spans="1:26" ht="14.25" customHeight="1">
      <c r="A180" s="167"/>
      <c r="B180" s="167"/>
      <c r="C180" s="167"/>
      <c r="D180" s="167"/>
      <c r="E180" s="167"/>
      <c r="F180" s="167"/>
      <c r="G180" s="167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spans="1:26" ht="14.25" customHeight="1">
      <c r="A181" s="167"/>
      <c r="B181" s="167"/>
      <c r="C181" s="167"/>
      <c r="D181" s="167"/>
      <c r="E181" s="167"/>
      <c r="F181" s="167"/>
      <c r="G181" s="167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spans="1:26" ht="14.25" customHeight="1">
      <c r="A182" s="167"/>
      <c r="B182" s="167"/>
      <c r="C182" s="167"/>
      <c r="D182" s="167"/>
      <c r="E182" s="167"/>
      <c r="F182" s="167"/>
      <c r="G182" s="167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spans="1:26" ht="14.25" customHeight="1">
      <c r="A183" s="167"/>
      <c r="B183" s="167"/>
      <c r="C183" s="167"/>
      <c r="D183" s="167"/>
      <c r="E183" s="167"/>
      <c r="F183" s="167"/>
      <c r="G183" s="167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spans="1:26" ht="14.25" customHeight="1">
      <c r="A184" s="167"/>
      <c r="B184" s="167"/>
      <c r="C184" s="167"/>
      <c r="D184" s="167"/>
      <c r="E184" s="167"/>
      <c r="F184" s="167"/>
      <c r="G184" s="167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spans="1:26" ht="14.25" customHeight="1">
      <c r="A185" s="167"/>
      <c r="B185" s="167"/>
      <c r="C185" s="167"/>
      <c r="D185" s="167"/>
      <c r="E185" s="167"/>
      <c r="F185" s="167"/>
      <c r="G185" s="167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spans="1:26" ht="14.25" customHeight="1">
      <c r="A186" s="167"/>
      <c r="B186" s="167"/>
      <c r="C186" s="167"/>
      <c r="D186" s="167"/>
      <c r="E186" s="167"/>
      <c r="F186" s="167"/>
      <c r="G186" s="167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spans="1:26" ht="14.25" customHeight="1">
      <c r="A187" s="167"/>
      <c r="B187" s="167"/>
      <c r="C187" s="167"/>
      <c r="D187" s="167"/>
      <c r="E187" s="167"/>
      <c r="F187" s="167"/>
      <c r="G187" s="167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spans="1:26" ht="14.25" customHeight="1">
      <c r="A188" s="167"/>
      <c r="B188" s="167"/>
      <c r="C188" s="167"/>
      <c r="D188" s="167"/>
      <c r="E188" s="167"/>
      <c r="F188" s="167"/>
      <c r="G188" s="167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spans="1:26" ht="14.25" customHeight="1">
      <c r="A189" s="167"/>
      <c r="B189" s="167"/>
      <c r="C189" s="167"/>
      <c r="D189" s="167"/>
      <c r="E189" s="167"/>
      <c r="F189" s="167"/>
      <c r="G189" s="167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spans="1:26" ht="14.25" customHeight="1">
      <c r="A190" s="167"/>
      <c r="B190" s="167"/>
      <c r="C190" s="167"/>
      <c r="D190" s="167"/>
      <c r="E190" s="167"/>
      <c r="F190" s="167"/>
      <c r="G190" s="167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spans="1:26" ht="14.25" customHeight="1">
      <c r="A191" s="167"/>
      <c r="B191" s="167"/>
      <c r="C191" s="167"/>
      <c r="D191" s="167"/>
      <c r="E191" s="167"/>
      <c r="F191" s="167"/>
      <c r="G191" s="167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spans="1:26" ht="14.25" customHeight="1">
      <c r="A192" s="167"/>
      <c r="B192" s="167"/>
      <c r="C192" s="167"/>
      <c r="D192" s="167"/>
      <c r="E192" s="167"/>
      <c r="F192" s="167"/>
      <c r="G192" s="167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spans="1:26" ht="14.25" customHeight="1">
      <c r="A193" s="167"/>
      <c r="B193" s="167"/>
      <c r="C193" s="167"/>
      <c r="D193" s="167"/>
      <c r="E193" s="167"/>
      <c r="F193" s="167"/>
      <c r="G193" s="167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spans="1:26" ht="14.25" customHeight="1">
      <c r="A194" s="167"/>
      <c r="B194" s="167"/>
      <c r="C194" s="167"/>
      <c r="D194" s="167"/>
      <c r="E194" s="167"/>
      <c r="F194" s="167"/>
      <c r="G194" s="167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spans="1:26" ht="14.25" customHeight="1">
      <c r="A195" s="167"/>
      <c r="B195" s="167"/>
      <c r="C195" s="167"/>
      <c r="D195" s="167"/>
      <c r="E195" s="167"/>
      <c r="F195" s="167"/>
      <c r="G195" s="167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spans="1:26" ht="14.25" customHeight="1">
      <c r="A196" s="167"/>
      <c r="B196" s="167"/>
      <c r="C196" s="167"/>
      <c r="D196" s="167"/>
      <c r="E196" s="167"/>
      <c r="F196" s="167"/>
      <c r="G196" s="167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spans="1:26" ht="14.25" customHeight="1">
      <c r="A197" s="167"/>
      <c r="B197" s="167"/>
      <c r="C197" s="167"/>
      <c r="D197" s="167"/>
      <c r="E197" s="167"/>
      <c r="F197" s="167"/>
      <c r="G197" s="167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spans="1:26" ht="14.25" customHeight="1">
      <c r="A198" s="167"/>
      <c r="B198" s="167"/>
      <c r="C198" s="167"/>
      <c r="D198" s="167"/>
      <c r="E198" s="167"/>
      <c r="F198" s="167"/>
      <c r="G198" s="167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spans="1:26" ht="14.25" customHeight="1">
      <c r="A199" s="167"/>
      <c r="B199" s="167"/>
      <c r="C199" s="167"/>
      <c r="D199" s="167"/>
      <c r="E199" s="167"/>
      <c r="F199" s="167"/>
      <c r="G199" s="167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spans="1:26" ht="14.25" customHeight="1">
      <c r="A200" s="167"/>
      <c r="B200" s="167"/>
      <c r="C200" s="167"/>
      <c r="D200" s="167"/>
      <c r="E200" s="167"/>
      <c r="F200" s="167"/>
      <c r="G200" s="167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spans="1:26" ht="14.25" customHeight="1">
      <c r="A201" s="167"/>
      <c r="B201" s="167"/>
      <c r="C201" s="167"/>
      <c r="D201" s="167"/>
      <c r="E201" s="167"/>
      <c r="F201" s="167"/>
      <c r="G201" s="167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spans="1:26" ht="14.25" customHeight="1">
      <c r="A202" s="167"/>
      <c r="B202" s="167"/>
      <c r="C202" s="167"/>
      <c r="D202" s="167"/>
      <c r="E202" s="167"/>
      <c r="F202" s="167"/>
      <c r="G202" s="167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spans="1:26" ht="14.25" customHeight="1">
      <c r="A203" s="167"/>
      <c r="B203" s="167"/>
      <c r="C203" s="167"/>
      <c r="D203" s="167"/>
      <c r="E203" s="167"/>
      <c r="F203" s="167"/>
      <c r="G203" s="167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spans="1:26" ht="14.25" customHeight="1">
      <c r="A204" s="167"/>
      <c r="B204" s="167"/>
      <c r="C204" s="167"/>
      <c r="D204" s="167"/>
      <c r="E204" s="167"/>
      <c r="F204" s="167"/>
      <c r="G204" s="167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spans="1:26" ht="14.25" customHeight="1">
      <c r="A205" s="167"/>
      <c r="B205" s="167"/>
      <c r="C205" s="167"/>
      <c r="D205" s="167"/>
      <c r="E205" s="167"/>
      <c r="F205" s="167"/>
      <c r="G205" s="167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spans="1:26" ht="14.25" customHeight="1">
      <c r="A206" s="167"/>
      <c r="B206" s="167"/>
      <c r="C206" s="167"/>
      <c r="D206" s="167"/>
      <c r="E206" s="167"/>
      <c r="F206" s="167"/>
      <c r="G206" s="167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spans="1:26" ht="14.25" customHeight="1">
      <c r="A207" s="167"/>
      <c r="B207" s="167"/>
      <c r="C207" s="167"/>
      <c r="D207" s="167"/>
      <c r="E207" s="167"/>
      <c r="F207" s="167"/>
      <c r="G207" s="167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spans="1:26" ht="14.25" customHeight="1">
      <c r="A208" s="167"/>
      <c r="B208" s="167"/>
      <c r="C208" s="167"/>
      <c r="D208" s="167"/>
      <c r="E208" s="167"/>
      <c r="F208" s="167"/>
      <c r="G208" s="167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spans="1:26" ht="14.25" customHeight="1">
      <c r="A209" s="167"/>
      <c r="B209" s="167"/>
      <c r="C209" s="167"/>
      <c r="D209" s="167"/>
      <c r="E209" s="167"/>
      <c r="F209" s="167"/>
      <c r="G209" s="167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spans="1:26" ht="14.25" customHeight="1">
      <c r="A210" s="167"/>
      <c r="B210" s="167"/>
      <c r="C210" s="167"/>
      <c r="D210" s="167"/>
      <c r="E210" s="167"/>
      <c r="F210" s="167"/>
      <c r="G210" s="167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spans="1:26" ht="14.25" customHeight="1">
      <c r="A211" s="167"/>
      <c r="B211" s="167"/>
      <c r="C211" s="167"/>
      <c r="D211" s="167"/>
      <c r="E211" s="167"/>
      <c r="F211" s="167"/>
      <c r="G211" s="167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spans="1:26" ht="14.25" customHeight="1">
      <c r="A212" s="167"/>
      <c r="B212" s="167"/>
      <c r="C212" s="167"/>
      <c r="D212" s="167"/>
      <c r="E212" s="167"/>
      <c r="F212" s="167"/>
      <c r="G212" s="167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spans="1:26" ht="14.25" customHeight="1">
      <c r="A213" s="167"/>
      <c r="B213" s="167"/>
      <c r="C213" s="167"/>
      <c r="D213" s="167"/>
      <c r="E213" s="167"/>
      <c r="F213" s="167"/>
      <c r="G213" s="167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spans="1:26" ht="14.25" customHeight="1">
      <c r="A214" s="167"/>
      <c r="B214" s="167"/>
      <c r="C214" s="167"/>
      <c r="D214" s="167"/>
      <c r="E214" s="167"/>
      <c r="F214" s="167"/>
      <c r="G214" s="167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spans="1:26" ht="14.25" customHeight="1">
      <c r="A215" s="167"/>
      <c r="B215" s="167"/>
      <c r="C215" s="167"/>
      <c r="D215" s="167"/>
      <c r="E215" s="167"/>
      <c r="F215" s="167"/>
      <c r="G215" s="167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spans="1:26" ht="14.25" customHeight="1">
      <c r="A216" s="167"/>
      <c r="B216" s="167"/>
      <c r="C216" s="167"/>
      <c r="D216" s="167"/>
      <c r="E216" s="167"/>
      <c r="F216" s="167"/>
      <c r="G216" s="167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 ht="14.25" customHeight="1">
      <c r="A217" s="167"/>
      <c r="B217" s="167"/>
      <c r="C217" s="167"/>
      <c r="D217" s="167"/>
      <c r="E217" s="167"/>
      <c r="F217" s="167"/>
      <c r="G217" s="167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spans="1:26" ht="14.25" customHeight="1">
      <c r="A218" s="167"/>
      <c r="B218" s="167"/>
      <c r="C218" s="167"/>
      <c r="D218" s="167"/>
      <c r="E218" s="167"/>
      <c r="F218" s="167"/>
      <c r="G218" s="167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 ht="14.25" customHeight="1">
      <c r="A219" s="167"/>
      <c r="B219" s="167"/>
      <c r="C219" s="167"/>
      <c r="D219" s="167"/>
      <c r="E219" s="167"/>
      <c r="F219" s="167"/>
      <c r="G219" s="167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spans="1:26" ht="14.25" customHeight="1">
      <c r="A220" s="167"/>
      <c r="B220" s="167"/>
      <c r="C220" s="167"/>
      <c r="D220" s="167"/>
      <c r="E220" s="167"/>
      <c r="F220" s="167"/>
      <c r="G220" s="167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spans="1:26" ht="14.25" customHeight="1">
      <c r="A221" s="167"/>
      <c r="B221" s="167"/>
      <c r="C221" s="167"/>
      <c r="D221" s="167"/>
      <c r="E221" s="167"/>
      <c r="F221" s="167"/>
      <c r="G221" s="167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spans="1:26" ht="14.25" customHeight="1">
      <c r="A222" s="167"/>
      <c r="B222" s="167"/>
      <c r="C222" s="167"/>
      <c r="D222" s="167"/>
      <c r="E222" s="167"/>
      <c r="F222" s="167"/>
      <c r="G222" s="167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spans="1:26" ht="14.25" customHeight="1">
      <c r="A223" s="167"/>
      <c r="B223" s="167"/>
      <c r="C223" s="167"/>
      <c r="D223" s="167"/>
      <c r="E223" s="167"/>
      <c r="F223" s="167"/>
      <c r="G223" s="167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spans="1:26" ht="14.25" customHeight="1">
      <c r="A224" s="167"/>
      <c r="B224" s="167"/>
      <c r="C224" s="167"/>
      <c r="D224" s="167"/>
      <c r="E224" s="167"/>
      <c r="F224" s="167"/>
      <c r="G224" s="167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spans="1:26" ht="14.25" customHeight="1">
      <c r="A225" s="167"/>
      <c r="B225" s="167"/>
      <c r="C225" s="167"/>
      <c r="D225" s="167"/>
      <c r="E225" s="167"/>
      <c r="F225" s="167"/>
      <c r="G225" s="167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spans="1:26" ht="14.25" customHeight="1">
      <c r="A226" s="167"/>
      <c r="B226" s="167"/>
      <c r="C226" s="167"/>
      <c r="D226" s="167"/>
      <c r="E226" s="167"/>
      <c r="F226" s="167"/>
      <c r="G226" s="167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spans="1:26" ht="14.25" customHeight="1">
      <c r="A227" s="167"/>
      <c r="B227" s="167"/>
      <c r="C227" s="167"/>
      <c r="D227" s="167"/>
      <c r="E227" s="167"/>
      <c r="F227" s="167"/>
      <c r="G227" s="167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spans="1:26" ht="14.25" customHeight="1">
      <c r="A228" s="167"/>
      <c r="B228" s="167"/>
      <c r="C228" s="167"/>
      <c r="D228" s="167"/>
      <c r="E228" s="167"/>
      <c r="F228" s="167"/>
      <c r="G228" s="167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spans="1:26" ht="14.25" customHeight="1">
      <c r="A229" s="167"/>
      <c r="B229" s="167"/>
      <c r="C229" s="167"/>
      <c r="D229" s="167"/>
      <c r="E229" s="167"/>
      <c r="F229" s="167"/>
      <c r="G229" s="167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spans="1:26" ht="14.25" customHeight="1">
      <c r="A230" s="167"/>
      <c r="B230" s="167"/>
      <c r="C230" s="167"/>
      <c r="D230" s="167"/>
      <c r="E230" s="167"/>
      <c r="F230" s="167"/>
      <c r="G230" s="167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spans="1:26" ht="14.25" customHeight="1">
      <c r="A231" s="167"/>
      <c r="B231" s="167"/>
      <c r="C231" s="167"/>
      <c r="D231" s="167"/>
      <c r="E231" s="167"/>
      <c r="F231" s="167"/>
      <c r="G231" s="167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spans="1:26" ht="14.25" customHeight="1">
      <c r="A232" s="167"/>
      <c r="B232" s="167"/>
      <c r="C232" s="167"/>
      <c r="D232" s="167"/>
      <c r="E232" s="167"/>
      <c r="F232" s="167"/>
      <c r="G232" s="167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spans="1:26" ht="14.25" customHeight="1">
      <c r="A233" s="167"/>
      <c r="B233" s="167"/>
      <c r="C233" s="167"/>
      <c r="D233" s="167"/>
      <c r="E233" s="167"/>
      <c r="F233" s="167"/>
      <c r="G233" s="167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spans="1:26" ht="14.25" customHeight="1">
      <c r="A234" s="167"/>
      <c r="B234" s="167"/>
      <c r="C234" s="167"/>
      <c r="D234" s="167"/>
      <c r="E234" s="167"/>
      <c r="F234" s="167"/>
      <c r="G234" s="167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spans="1:26" ht="14.25" customHeight="1">
      <c r="A235" s="167"/>
      <c r="B235" s="167"/>
      <c r="C235" s="167"/>
      <c r="D235" s="167"/>
      <c r="E235" s="167"/>
      <c r="F235" s="167"/>
      <c r="G235" s="167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spans="1:26" ht="14.25" customHeight="1">
      <c r="A236" s="167"/>
      <c r="B236" s="167"/>
      <c r="C236" s="167"/>
      <c r="D236" s="167"/>
      <c r="E236" s="167"/>
      <c r="F236" s="167"/>
      <c r="G236" s="167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spans="1:26" ht="14.25" customHeight="1">
      <c r="A237" s="167"/>
      <c r="B237" s="167"/>
      <c r="C237" s="167"/>
      <c r="D237" s="167"/>
      <c r="E237" s="167"/>
      <c r="F237" s="167"/>
      <c r="G237" s="167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spans="1:26" ht="14.25" customHeight="1">
      <c r="A238" s="167"/>
      <c r="B238" s="167"/>
      <c r="C238" s="167"/>
      <c r="D238" s="167"/>
      <c r="E238" s="167"/>
      <c r="F238" s="167"/>
      <c r="G238" s="167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spans="1:26" ht="14.25" customHeight="1">
      <c r="A239" s="167"/>
      <c r="B239" s="167"/>
      <c r="C239" s="167"/>
      <c r="D239" s="167"/>
      <c r="E239" s="167"/>
      <c r="F239" s="167"/>
      <c r="G239" s="167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spans="1:26" ht="14.25" customHeight="1">
      <c r="A240" s="167"/>
      <c r="B240" s="167"/>
      <c r="C240" s="167"/>
      <c r="D240" s="167"/>
      <c r="E240" s="167"/>
      <c r="F240" s="167"/>
      <c r="G240" s="167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spans="1:26" ht="14.25" customHeight="1">
      <c r="A241" s="167"/>
      <c r="B241" s="167"/>
      <c r="C241" s="167"/>
      <c r="D241" s="167"/>
      <c r="E241" s="167"/>
      <c r="F241" s="167"/>
      <c r="G241" s="167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spans="1:26" ht="14.25" customHeight="1">
      <c r="A242" s="167"/>
      <c r="B242" s="167"/>
      <c r="C242" s="167"/>
      <c r="D242" s="167"/>
      <c r="E242" s="167"/>
      <c r="F242" s="167"/>
      <c r="G242" s="167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spans="1:26" ht="14.25" customHeight="1">
      <c r="A243" s="167"/>
      <c r="B243" s="167"/>
      <c r="C243" s="167"/>
      <c r="D243" s="167"/>
      <c r="E243" s="167"/>
      <c r="F243" s="167"/>
      <c r="G243" s="167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spans="1:26" ht="14.25" customHeight="1">
      <c r="A244" s="167"/>
      <c r="B244" s="167"/>
      <c r="C244" s="167"/>
      <c r="D244" s="167"/>
      <c r="E244" s="167"/>
      <c r="F244" s="167"/>
      <c r="G244" s="167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spans="1:26" ht="14.25" customHeight="1">
      <c r="A245" s="167"/>
      <c r="B245" s="167"/>
      <c r="C245" s="167"/>
      <c r="D245" s="167"/>
      <c r="E245" s="167"/>
      <c r="F245" s="167"/>
      <c r="G245" s="167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spans="1:26" ht="14.25" customHeight="1">
      <c r="A246" s="167"/>
      <c r="B246" s="167"/>
      <c r="C246" s="167"/>
      <c r="D246" s="167"/>
      <c r="E246" s="167"/>
      <c r="F246" s="167"/>
      <c r="G246" s="167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spans="1:26" ht="14.25" customHeight="1">
      <c r="A247" s="167"/>
      <c r="B247" s="167"/>
      <c r="C247" s="167"/>
      <c r="D247" s="167"/>
      <c r="E247" s="167"/>
      <c r="F247" s="167"/>
      <c r="G247" s="167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spans="1:26" ht="14.25" customHeight="1">
      <c r="A248" s="167"/>
      <c r="B248" s="167"/>
      <c r="C248" s="167"/>
      <c r="D248" s="167"/>
      <c r="E248" s="167"/>
      <c r="F248" s="167"/>
      <c r="G248" s="167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spans="1:26" ht="14.25" customHeight="1">
      <c r="A249" s="167"/>
      <c r="B249" s="167"/>
      <c r="C249" s="167"/>
      <c r="D249" s="167"/>
      <c r="E249" s="167"/>
      <c r="F249" s="167"/>
      <c r="G249" s="167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spans="1:26" ht="14.25" customHeight="1">
      <c r="A250" s="167"/>
      <c r="B250" s="167"/>
      <c r="C250" s="167"/>
      <c r="D250" s="167"/>
      <c r="E250" s="167"/>
      <c r="F250" s="167"/>
      <c r="G250" s="167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spans="1:26" ht="14.25" customHeight="1">
      <c r="A251" s="167"/>
      <c r="B251" s="167"/>
      <c r="C251" s="167"/>
      <c r="D251" s="167"/>
      <c r="E251" s="167"/>
      <c r="F251" s="167"/>
      <c r="G251" s="167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spans="1:26" ht="14.25" customHeight="1">
      <c r="A252" s="167"/>
      <c r="B252" s="167"/>
      <c r="C252" s="167"/>
      <c r="D252" s="167"/>
      <c r="E252" s="167"/>
      <c r="F252" s="167"/>
      <c r="G252" s="167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spans="1:26" ht="14.25" customHeight="1">
      <c r="A253" s="167"/>
      <c r="B253" s="167"/>
      <c r="C253" s="167"/>
      <c r="D253" s="167"/>
      <c r="E253" s="167"/>
      <c r="F253" s="167"/>
      <c r="G253" s="167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spans="1:26" ht="14.25" customHeight="1">
      <c r="A254" s="167"/>
      <c r="B254" s="167"/>
      <c r="C254" s="167"/>
      <c r="D254" s="167"/>
      <c r="E254" s="167"/>
      <c r="F254" s="167"/>
      <c r="G254" s="167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spans="1:26" ht="14.25" customHeight="1">
      <c r="A255" s="167"/>
      <c r="B255" s="167"/>
      <c r="C255" s="167"/>
      <c r="D255" s="167"/>
      <c r="E255" s="167"/>
      <c r="F255" s="167"/>
      <c r="G255" s="167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spans="1:26" ht="14.25" customHeight="1">
      <c r="A256" s="167"/>
      <c r="B256" s="167"/>
      <c r="C256" s="167"/>
      <c r="D256" s="167"/>
      <c r="E256" s="167"/>
      <c r="F256" s="167"/>
      <c r="G256" s="167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spans="1:26" ht="14.25" customHeight="1">
      <c r="A257" s="167"/>
      <c r="B257" s="167"/>
      <c r="C257" s="167"/>
      <c r="D257" s="167"/>
      <c r="E257" s="167"/>
      <c r="F257" s="167"/>
      <c r="G257" s="167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spans="1:26" ht="14.25" customHeight="1">
      <c r="A258" s="167"/>
      <c r="B258" s="167"/>
      <c r="C258" s="167"/>
      <c r="D258" s="167"/>
      <c r="E258" s="167"/>
      <c r="F258" s="167"/>
      <c r="G258" s="167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spans="1:26" ht="14.25" customHeight="1">
      <c r="A259" s="167"/>
      <c r="B259" s="167"/>
      <c r="C259" s="167"/>
      <c r="D259" s="167"/>
      <c r="E259" s="167"/>
      <c r="F259" s="167"/>
      <c r="G259" s="167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spans="1:26" ht="14.25" customHeight="1">
      <c r="A260" s="167"/>
      <c r="B260" s="167"/>
      <c r="C260" s="167"/>
      <c r="D260" s="167"/>
      <c r="E260" s="167"/>
      <c r="F260" s="167"/>
      <c r="G260" s="167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spans="1:26" ht="14.25" customHeight="1">
      <c r="A261" s="167"/>
      <c r="B261" s="167"/>
      <c r="C261" s="167"/>
      <c r="D261" s="167"/>
      <c r="E261" s="167"/>
      <c r="F261" s="167"/>
      <c r="G261" s="167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spans="1:26" ht="14.25" customHeight="1">
      <c r="A262" s="167"/>
      <c r="B262" s="167"/>
      <c r="C262" s="167"/>
      <c r="D262" s="167"/>
      <c r="E262" s="167"/>
      <c r="F262" s="167"/>
      <c r="G262" s="167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spans="1:26" ht="14.25" customHeight="1">
      <c r="A263" s="167"/>
      <c r="B263" s="167"/>
      <c r="C263" s="167"/>
      <c r="D263" s="167"/>
      <c r="E263" s="167"/>
      <c r="F263" s="167"/>
      <c r="G263" s="167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spans="1:26" ht="14.25" customHeight="1">
      <c r="A264" s="167"/>
      <c r="B264" s="167"/>
      <c r="C264" s="167"/>
      <c r="D264" s="167"/>
      <c r="E264" s="167"/>
      <c r="F264" s="167"/>
      <c r="G264" s="167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spans="1:26" ht="14.25" customHeight="1">
      <c r="A265" s="167"/>
      <c r="B265" s="167"/>
      <c r="C265" s="167"/>
      <c r="D265" s="167"/>
      <c r="E265" s="167"/>
      <c r="F265" s="167"/>
      <c r="G265" s="167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spans="1:26" ht="14.25" customHeight="1">
      <c r="A266" s="167"/>
      <c r="B266" s="167"/>
      <c r="C266" s="167"/>
      <c r="D266" s="167"/>
      <c r="E266" s="167"/>
      <c r="F266" s="167"/>
      <c r="G266" s="167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spans="1:26" ht="14.25" customHeight="1">
      <c r="A267" s="167"/>
      <c r="B267" s="167"/>
      <c r="C267" s="167"/>
      <c r="D267" s="167"/>
      <c r="E267" s="167"/>
      <c r="F267" s="167"/>
      <c r="G267" s="167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spans="1:26" ht="14.25" customHeight="1">
      <c r="A268" s="167"/>
      <c r="B268" s="167"/>
      <c r="C268" s="167"/>
      <c r="D268" s="167"/>
      <c r="E268" s="167"/>
      <c r="F268" s="167"/>
      <c r="G268" s="167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spans="1:26" ht="14.25" customHeight="1">
      <c r="A269" s="167"/>
      <c r="B269" s="167"/>
      <c r="C269" s="167"/>
      <c r="D269" s="167"/>
      <c r="E269" s="167"/>
      <c r="F269" s="167"/>
      <c r="G269" s="167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spans="1:26" ht="14.25" customHeight="1">
      <c r="A270" s="167"/>
      <c r="B270" s="167"/>
      <c r="C270" s="167"/>
      <c r="D270" s="167"/>
      <c r="E270" s="167"/>
      <c r="F270" s="167"/>
      <c r="G270" s="167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spans="1:26" ht="14.25" customHeight="1">
      <c r="A271" s="167"/>
      <c r="B271" s="167"/>
      <c r="C271" s="167"/>
      <c r="D271" s="167"/>
      <c r="E271" s="167"/>
      <c r="F271" s="167"/>
      <c r="G271" s="167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spans="1:26" ht="14.25" customHeight="1">
      <c r="A272" s="167"/>
      <c r="B272" s="167"/>
      <c r="C272" s="167"/>
      <c r="D272" s="167"/>
      <c r="E272" s="167"/>
      <c r="F272" s="167"/>
      <c r="G272" s="167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spans="1:26" ht="14.25" customHeight="1">
      <c r="A273" s="167"/>
      <c r="B273" s="167"/>
      <c r="C273" s="167"/>
      <c r="D273" s="167"/>
      <c r="E273" s="167"/>
      <c r="F273" s="167"/>
      <c r="G273" s="167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spans="1:26" ht="14.25" customHeight="1">
      <c r="A274" s="167"/>
      <c r="B274" s="167"/>
      <c r="C274" s="167"/>
      <c r="D274" s="167"/>
      <c r="E274" s="167"/>
      <c r="F274" s="167"/>
      <c r="G274" s="167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spans="1:26" ht="14.25" customHeight="1">
      <c r="A275" s="167"/>
      <c r="B275" s="167"/>
      <c r="C275" s="167"/>
      <c r="D275" s="167"/>
      <c r="E275" s="167"/>
      <c r="F275" s="167"/>
      <c r="G275" s="167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spans="1:26" ht="14.25" customHeight="1">
      <c r="A276" s="167"/>
      <c r="B276" s="167"/>
      <c r="C276" s="167"/>
      <c r="D276" s="167"/>
      <c r="E276" s="167"/>
      <c r="F276" s="167"/>
      <c r="G276" s="167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spans="1:26" ht="14.25" customHeight="1">
      <c r="A277" s="167"/>
      <c r="B277" s="167"/>
      <c r="C277" s="167"/>
      <c r="D277" s="167"/>
      <c r="E277" s="167"/>
      <c r="F277" s="167"/>
      <c r="G277" s="167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spans="1:26" ht="14.25" customHeight="1">
      <c r="A278" s="167"/>
      <c r="B278" s="167"/>
      <c r="C278" s="167"/>
      <c r="D278" s="167"/>
      <c r="E278" s="167"/>
      <c r="F278" s="167"/>
      <c r="G278" s="167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spans="1:26" ht="14.25" customHeight="1">
      <c r="A279" s="167"/>
      <c r="B279" s="167"/>
      <c r="C279" s="167"/>
      <c r="D279" s="167"/>
      <c r="E279" s="167"/>
      <c r="F279" s="167"/>
      <c r="G279" s="167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spans="1:26" ht="14.25" customHeight="1">
      <c r="A280" s="167"/>
      <c r="B280" s="167"/>
      <c r="C280" s="167"/>
      <c r="D280" s="167"/>
      <c r="E280" s="167"/>
      <c r="F280" s="167"/>
      <c r="G280" s="167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spans="1:26" ht="14.25" customHeight="1">
      <c r="A281" s="167"/>
      <c r="B281" s="167"/>
      <c r="C281" s="167"/>
      <c r="D281" s="167"/>
      <c r="E281" s="167"/>
      <c r="F281" s="167"/>
      <c r="G281" s="167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spans="1:26" ht="14.25" customHeight="1">
      <c r="A282" s="167"/>
      <c r="B282" s="167"/>
      <c r="C282" s="167"/>
      <c r="D282" s="167"/>
      <c r="E282" s="167"/>
      <c r="F282" s="167"/>
      <c r="G282" s="167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spans="1:26" ht="14.25" customHeight="1">
      <c r="A283" s="167"/>
      <c r="B283" s="167"/>
      <c r="C283" s="167"/>
      <c r="D283" s="167"/>
      <c r="E283" s="167"/>
      <c r="F283" s="167"/>
      <c r="G283" s="167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spans="1:26" ht="14.25" customHeight="1">
      <c r="A284" s="167"/>
      <c r="B284" s="167"/>
      <c r="C284" s="167"/>
      <c r="D284" s="167"/>
      <c r="E284" s="167"/>
      <c r="F284" s="167"/>
      <c r="G284" s="167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spans="1:26" ht="14.25" customHeight="1">
      <c r="A285" s="167"/>
      <c r="B285" s="167"/>
      <c r="C285" s="167"/>
      <c r="D285" s="167"/>
      <c r="E285" s="167"/>
      <c r="F285" s="167"/>
      <c r="G285" s="167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spans="1:26" ht="14.25" customHeight="1">
      <c r="A286" s="167"/>
      <c r="B286" s="167"/>
      <c r="C286" s="167"/>
      <c r="D286" s="167"/>
      <c r="E286" s="167"/>
      <c r="F286" s="167"/>
      <c r="G286" s="167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spans="1:26" ht="14.25" customHeight="1">
      <c r="A287" s="167"/>
      <c r="B287" s="167"/>
      <c r="C287" s="167"/>
      <c r="D287" s="167"/>
      <c r="E287" s="167"/>
      <c r="F287" s="167"/>
      <c r="G287" s="167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spans="1:26" ht="14.25" customHeight="1">
      <c r="A288" s="167"/>
      <c r="B288" s="167"/>
      <c r="C288" s="167"/>
      <c r="D288" s="167"/>
      <c r="E288" s="167"/>
      <c r="F288" s="167"/>
      <c r="G288" s="167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spans="1:26" ht="14.25" customHeight="1">
      <c r="A289" s="167"/>
      <c r="B289" s="167"/>
      <c r="C289" s="167"/>
      <c r="D289" s="167"/>
      <c r="E289" s="167"/>
      <c r="F289" s="167"/>
      <c r="G289" s="167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spans="1:26" ht="14.25" customHeight="1">
      <c r="A290" s="167"/>
      <c r="B290" s="167"/>
      <c r="C290" s="167"/>
      <c r="D290" s="167"/>
      <c r="E290" s="167"/>
      <c r="F290" s="167"/>
      <c r="G290" s="167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spans="1:26" ht="14.25" customHeight="1">
      <c r="A291" s="167"/>
      <c r="B291" s="167"/>
      <c r="C291" s="167"/>
      <c r="D291" s="167"/>
      <c r="E291" s="167"/>
      <c r="F291" s="167"/>
      <c r="G291" s="167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spans="1:26" ht="14.25" customHeight="1">
      <c r="A292" s="167"/>
      <c r="B292" s="167"/>
      <c r="C292" s="167"/>
      <c r="D292" s="167"/>
      <c r="E292" s="167"/>
      <c r="F292" s="167"/>
      <c r="G292" s="167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spans="1:26" ht="14.25" customHeight="1">
      <c r="A293" s="167"/>
      <c r="B293" s="167"/>
      <c r="C293" s="167"/>
      <c r="D293" s="167"/>
      <c r="E293" s="167"/>
      <c r="F293" s="167"/>
      <c r="G293" s="167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spans="1:26" ht="14.25" customHeight="1">
      <c r="A294" s="167"/>
      <c r="B294" s="167"/>
      <c r="C294" s="167"/>
      <c r="D294" s="167"/>
      <c r="E294" s="167"/>
      <c r="F294" s="167"/>
      <c r="G294" s="167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spans="1:26" ht="14.25" customHeight="1">
      <c r="A295" s="167"/>
      <c r="B295" s="167"/>
      <c r="C295" s="167"/>
      <c r="D295" s="167"/>
      <c r="E295" s="167"/>
      <c r="F295" s="167"/>
      <c r="G295" s="167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spans="1:26" ht="14.25" customHeight="1">
      <c r="A296" s="167"/>
      <c r="B296" s="167"/>
      <c r="C296" s="167"/>
      <c r="D296" s="167"/>
      <c r="E296" s="167"/>
      <c r="F296" s="167"/>
      <c r="G296" s="167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spans="1:26" ht="14.25" customHeight="1">
      <c r="A297" s="167"/>
      <c r="B297" s="167"/>
      <c r="C297" s="167"/>
      <c r="D297" s="167"/>
      <c r="E297" s="167"/>
      <c r="F297" s="167"/>
      <c r="G297" s="167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spans="1:26" ht="14.25" customHeight="1">
      <c r="A298" s="167"/>
      <c r="B298" s="167"/>
      <c r="C298" s="167"/>
      <c r="D298" s="167"/>
      <c r="E298" s="167"/>
      <c r="F298" s="167"/>
      <c r="G298" s="167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spans="1:26" ht="14.25" customHeight="1">
      <c r="A299" s="167"/>
      <c r="B299" s="167"/>
      <c r="C299" s="167"/>
      <c r="D299" s="167"/>
      <c r="E299" s="167"/>
      <c r="F299" s="167"/>
      <c r="G299" s="167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spans="1:26" ht="14.25" customHeight="1">
      <c r="A300" s="167"/>
      <c r="B300" s="167"/>
      <c r="C300" s="167"/>
      <c r="D300" s="167"/>
      <c r="E300" s="167"/>
      <c r="F300" s="167"/>
      <c r="G300" s="167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spans="1:26" ht="14.25" customHeight="1">
      <c r="A301" s="167"/>
      <c r="B301" s="167"/>
      <c r="C301" s="167"/>
      <c r="D301" s="167"/>
      <c r="E301" s="167"/>
      <c r="F301" s="167"/>
      <c r="G301" s="167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spans="1:26" ht="14.25" customHeight="1">
      <c r="A302" s="167"/>
      <c r="B302" s="167"/>
      <c r="C302" s="167"/>
      <c r="D302" s="167"/>
      <c r="E302" s="167"/>
      <c r="F302" s="167"/>
      <c r="G302" s="167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spans="1:26" ht="14.25" customHeight="1">
      <c r="A303" s="167"/>
      <c r="B303" s="167"/>
      <c r="C303" s="167"/>
      <c r="D303" s="167"/>
      <c r="E303" s="167"/>
      <c r="F303" s="167"/>
      <c r="G303" s="167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spans="1:26" ht="14.25" customHeight="1">
      <c r="A304" s="167"/>
      <c r="B304" s="167"/>
      <c r="C304" s="167"/>
      <c r="D304" s="167"/>
      <c r="E304" s="167"/>
      <c r="F304" s="167"/>
      <c r="G304" s="167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spans="1:26" ht="14.25" customHeight="1">
      <c r="A305" s="167"/>
      <c r="B305" s="167"/>
      <c r="C305" s="167"/>
      <c r="D305" s="167"/>
      <c r="E305" s="167"/>
      <c r="F305" s="167"/>
      <c r="G305" s="167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spans="1:26" ht="14.25" customHeight="1">
      <c r="A306" s="167"/>
      <c r="B306" s="167"/>
      <c r="C306" s="167"/>
      <c r="D306" s="167"/>
      <c r="E306" s="167"/>
      <c r="F306" s="167"/>
      <c r="G306" s="167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spans="1:26" ht="14.25" customHeight="1">
      <c r="A307" s="167"/>
      <c r="B307" s="167"/>
      <c r="C307" s="167"/>
      <c r="D307" s="167"/>
      <c r="E307" s="167"/>
      <c r="F307" s="167"/>
      <c r="G307" s="167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spans="1:26" ht="14.25" customHeight="1">
      <c r="A308" s="167"/>
      <c r="B308" s="167"/>
      <c r="C308" s="167"/>
      <c r="D308" s="167"/>
      <c r="E308" s="167"/>
      <c r="F308" s="167"/>
      <c r="G308" s="167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spans="1:26" ht="14.25" customHeight="1">
      <c r="A309" s="167"/>
      <c r="B309" s="167"/>
      <c r="C309" s="167"/>
      <c r="D309" s="167"/>
      <c r="E309" s="167"/>
      <c r="F309" s="167"/>
      <c r="G309" s="167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spans="1:26" ht="14.25" customHeight="1">
      <c r="A310" s="167"/>
      <c r="B310" s="167"/>
      <c r="C310" s="167"/>
      <c r="D310" s="167"/>
      <c r="E310" s="167"/>
      <c r="F310" s="167"/>
      <c r="G310" s="167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spans="1:26" ht="14.25" customHeight="1">
      <c r="A311" s="167"/>
      <c r="B311" s="167"/>
      <c r="C311" s="167"/>
      <c r="D311" s="167"/>
      <c r="E311" s="167"/>
      <c r="F311" s="167"/>
      <c r="G311" s="167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spans="1:26" ht="14.25" customHeight="1">
      <c r="A312" s="167"/>
      <c r="B312" s="167"/>
      <c r="C312" s="167"/>
      <c r="D312" s="167"/>
      <c r="E312" s="167"/>
      <c r="F312" s="167"/>
      <c r="G312" s="167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spans="1:26" ht="14.25" customHeight="1">
      <c r="A313" s="167"/>
      <c r="B313" s="167"/>
      <c r="C313" s="167"/>
      <c r="D313" s="167"/>
      <c r="E313" s="167"/>
      <c r="F313" s="167"/>
      <c r="G313" s="167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spans="1:26" ht="14.25" customHeight="1">
      <c r="A314" s="167"/>
      <c r="B314" s="167"/>
      <c r="C314" s="167"/>
      <c r="D314" s="167"/>
      <c r="E314" s="167"/>
      <c r="F314" s="167"/>
      <c r="G314" s="167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spans="1:26" ht="14.25" customHeight="1">
      <c r="A315" s="167"/>
      <c r="B315" s="167"/>
      <c r="C315" s="167"/>
      <c r="D315" s="167"/>
      <c r="E315" s="167"/>
      <c r="F315" s="167"/>
      <c r="G315" s="167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spans="1:26" ht="14.25" customHeight="1">
      <c r="A316" s="167"/>
      <c r="B316" s="167"/>
      <c r="C316" s="167"/>
      <c r="D316" s="167"/>
      <c r="E316" s="167"/>
      <c r="F316" s="167"/>
      <c r="G316" s="167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spans="1:26" ht="14.25" customHeight="1">
      <c r="A317" s="167"/>
      <c r="B317" s="167"/>
      <c r="C317" s="167"/>
      <c r="D317" s="167"/>
      <c r="E317" s="167"/>
      <c r="F317" s="167"/>
      <c r="G317" s="167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spans="1:26" ht="14.25" customHeight="1">
      <c r="A318" s="167"/>
      <c r="B318" s="167"/>
      <c r="C318" s="167"/>
      <c r="D318" s="167"/>
      <c r="E318" s="167"/>
      <c r="F318" s="167"/>
      <c r="G318" s="167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spans="1:26" ht="14.25" customHeight="1">
      <c r="A319" s="167"/>
      <c r="B319" s="167"/>
      <c r="C319" s="167"/>
      <c r="D319" s="167"/>
      <c r="E319" s="167"/>
      <c r="F319" s="167"/>
      <c r="G319" s="167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spans="1:26" ht="14.25" customHeight="1">
      <c r="A320" s="167"/>
      <c r="B320" s="167"/>
      <c r="C320" s="167"/>
      <c r="D320" s="167"/>
      <c r="E320" s="167"/>
      <c r="F320" s="167"/>
      <c r="G320" s="167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spans="1:26" ht="14.25" customHeight="1">
      <c r="A321" s="167"/>
      <c r="B321" s="167"/>
      <c r="C321" s="167"/>
      <c r="D321" s="167"/>
      <c r="E321" s="167"/>
      <c r="F321" s="167"/>
      <c r="G321" s="167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spans="1:26" ht="14.25" customHeight="1">
      <c r="A322" s="167"/>
      <c r="B322" s="167"/>
      <c r="C322" s="167"/>
      <c r="D322" s="167"/>
      <c r="E322" s="167"/>
      <c r="F322" s="167"/>
      <c r="G322" s="167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spans="1:26" ht="14.25" customHeight="1">
      <c r="A323" s="167"/>
      <c r="B323" s="167"/>
      <c r="C323" s="167"/>
      <c r="D323" s="167"/>
      <c r="E323" s="167"/>
      <c r="F323" s="167"/>
      <c r="G323" s="167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spans="1:26" ht="14.25" customHeight="1">
      <c r="A324" s="167"/>
      <c r="B324" s="167"/>
      <c r="C324" s="167"/>
      <c r="D324" s="167"/>
      <c r="E324" s="167"/>
      <c r="F324" s="167"/>
      <c r="G324" s="167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spans="1:26" ht="14.25" customHeight="1">
      <c r="A325" s="167"/>
      <c r="B325" s="167"/>
      <c r="C325" s="167"/>
      <c r="D325" s="167"/>
      <c r="E325" s="167"/>
      <c r="F325" s="167"/>
      <c r="G325" s="167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spans="1:26" ht="14.25" customHeight="1">
      <c r="A326" s="167"/>
      <c r="B326" s="167"/>
      <c r="C326" s="167"/>
      <c r="D326" s="167"/>
      <c r="E326" s="167"/>
      <c r="F326" s="167"/>
      <c r="G326" s="167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spans="1:26" ht="14.25" customHeight="1">
      <c r="A327" s="167"/>
      <c r="B327" s="167"/>
      <c r="C327" s="167"/>
      <c r="D327" s="167"/>
      <c r="E327" s="167"/>
      <c r="F327" s="167"/>
      <c r="G327" s="167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spans="1:26" ht="14.25" customHeight="1">
      <c r="A328" s="167"/>
      <c r="B328" s="167"/>
      <c r="C328" s="167"/>
      <c r="D328" s="167"/>
      <c r="E328" s="167"/>
      <c r="F328" s="167"/>
      <c r="G328" s="167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spans="1:26" ht="14.25" customHeight="1">
      <c r="A329" s="167"/>
      <c r="B329" s="167"/>
      <c r="C329" s="167"/>
      <c r="D329" s="167"/>
      <c r="E329" s="167"/>
      <c r="F329" s="167"/>
      <c r="G329" s="167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spans="1:26" ht="14.25" customHeight="1">
      <c r="A330" s="167"/>
      <c r="B330" s="167"/>
      <c r="C330" s="167"/>
      <c r="D330" s="167"/>
      <c r="E330" s="167"/>
      <c r="F330" s="167"/>
      <c r="G330" s="167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spans="1:26" ht="14.25" customHeight="1">
      <c r="A331" s="167"/>
      <c r="B331" s="167"/>
      <c r="C331" s="167"/>
      <c r="D331" s="167"/>
      <c r="E331" s="167"/>
      <c r="F331" s="167"/>
      <c r="G331" s="167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spans="1:26" ht="14.25" customHeight="1">
      <c r="A332" s="167"/>
      <c r="B332" s="167"/>
      <c r="C332" s="167"/>
      <c r="D332" s="167"/>
      <c r="E332" s="167"/>
      <c r="F332" s="167"/>
      <c r="G332" s="167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spans="1:26" ht="14.25" customHeight="1">
      <c r="A333" s="167"/>
      <c r="B333" s="167"/>
      <c r="C333" s="167"/>
      <c r="D333" s="167"/>
      <c r="E333" s="167"/>
      <c r="F333" s="167"/>
      <c r="G333" s="167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spans="1:26" ht="14.25" customHeight="1">
      <c r="A334" s="167"/>
      <c r="B334" s="167"/>
      <c r="C334" s="167"/>
      <c r="D334" s="167"/>
      <c r="E334" s="167"/>
      <c r="F334" s="167"/>
      <c r="G334" s="167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spans="1:26" ht="14.25" customHeight="1">
      <c r="A335" s="167"/>
      <c r="B335" s="167"/>
      <c r="C335" s="167"/>
      <c r="D335" s="167"/>
      <c r="E335" s="167"/>
      <c r="F335" s="167"/>
      <c r="G335" s="167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spans="1:26" ht="14.25" customHeight="1">
      <c r="A336" s="167"/>
      <c r="B336" s="167"/>
      <c r="C336" s="167"/>
      <c r="D336" s="167"/>
      <c r="E336" s="167"/>
      <c r="F336" s="167"/>
      <c r="G336" s="167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spans="1:26" ht="14.25" customHeight="1">
      <c r="A337" s="167"/>
      <c r="B337" s="167"/>
      <c r="C337" s="167"/>
      <c r="D337" s="167"/>
      <c r="E337" s="167"/>
      <c r="F337" s="167"/>
      <c r="G337" s="167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spans="1:26" ht="14.25" customHeight="1">
      <c r="A338" s="167"/>
      <c r="B338" s="167"/>
      <c r="C338" s="167"/>
      <c r="D338" s="167"/>
      <c r="E338" s="167"/>
      <c r="F338" s="167"/>
      <c r="G338" s="167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spans="1:26" ht="14.25" customHeight="1">
      <c r="A339" s="167"/>
      <c r="B339" s="167"/>
      <c r="C339" s="167"/>
      <c r="D339" s="167"/>
      <c r="E339" s="167"/>
      <c r="F339" s="167"/>
      <c r="G339" s="167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spans="1:26" ht="14.25" customHeight="1">
      <c r="A340" s="167"/>
      <c r="B340" s="167"/>
      <c r="C340" s="167"/>
      <c r="D340" s="167"/>
      <c r="E340" s="167"/>
      <c r="F340" s="167"/>
      <c r="G340" s="167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spans="1:26" ht="14.25" customHeight="1">
      <c r="A341" s="167"/>
      <c r="B341" s="167"/>
      <c r="C341" s="167"/>
      <c r="D341" s="167"/>
      <c r="E341" s="167"/>
      <c r="F341" s="167"/>
      <c r="G341" s="167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spans="1:26" ht="14.25" customHeight="1">
      <c r="A342" s="167"/>
      <c r="B342" s="167"/>
      <c r="C342" s="167"/>
      <c r="D342" s="167"/>
      <c r="E342" s="167"/>
      <c r="F342" s="167"/>
      <c r="G342" s="167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spans="1:26" ht="14.25" customHeight="1">
      <c r="A343" s="167"/>
      <c r="B343" s="167"/>
      <c r="C343" s="167"/>
      <c r="D343" s="167"/>
      <c r="E343" s="167"/>
      <c r="F343" s="167"/>
      <c r="G343" s="167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spans="1:26" ht="14.25" customHeight="1">
      <c r="A344" s="167"/>
      <c r="B344" s="167"/>
      <c r="C344" s="167"/>
      <c r="D344" s="167"/>
      <c r="E344" s="167"/>
      <c r="F344" s="167"/>
      <c r="G344" s="167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spans="1:26" ht="14.25" customHeight="1">
      <c r="A345" s="167"/>
      <c r="B345" s="167"/>
      <c r="C345" s="167"/>
      <c r="D345" s="167"/>
      <c r="E345" s="167"/>
      <c r="F345" s="167"/>
      <c r="G345" s="167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spans="1:26" ht="14.25" customHeight="1">
      <c r="A346" s="167"/>
      <c r="B346" s="167"/>
      <c r="C346" s="167"/>
      <c r="D346" s="167"/>
      <c r="E346" s="167"/>
      <c r="F346" s="167"/>
      <c r="G346" s="167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spans="1:26" ht="14.25" customHeight="1">
      <c r="A347" s="167"/>
      <c r="B347" s="167"/>
      <c r="C347" s="167"/>
      <c r="D347" s="167"/>
      <c r="E347" s="167"/>
      <c r="F347" s="167"/>
      <c r="G347" s="167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spans="1:26" ht="14.25" customHeight="1">
      <c r="A348" s="167"/>
      <c r="B348" s="167"/>
      <c r="C348" s="167"/>
      <c r="D348" s="167"/>
      <c r="E348" s="167"/>
      <c r="F348" s="167"/>
      <c r="G348" s="167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spans="1:26" ht="14.25" customHeight="1">
      <c r="A349" s="167"/>
      <c r="B349" s="167"/>
      <c r="C349" s="167"/>
      <c r="D349" s="167"/>
      <c r="E349" s="167"/>
      <c r="F349" s="167"/>
      <c r="G349" s="167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spans="1:26" ht="14.25" customHeight="1">
      <c r="A350" s="167"/>
      <c r="B350" s="167"/>
      <c r="C350" s="167"/>
      <c r="D350" s="167"/>
      <c r="E350" s="167"/>
      <c r="F350" s="167"/>
      <c r="G350" s="167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spans="1:26" ht="14.25" customHeight="1">
      <c r="A351" s="167"/>
      <c r="B351" s="167"/>
      <c r="C351" s="167"/>
      <c r="D351" s="167"/>
      <c r="E351" s="167"/>
      <c r="F351" s="167"/>
      <c r="G351" s="167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spans="1:26" ht="14.25" customHeight="1">
      <c r="A352" s="167"/>
      <c r="B352" s="167"/>
      <c r="C352" s="167"/>
      <c r="D352" s="167"/>
      <c r="E352" s="167"/>
      <c r="F352" s="167"/>
      <c r="G352" s="167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spans="1:26" ht="14.25" customHeight="1">
      <c r="A353" s="167"/>
      <c r="B353" s="167"/>
      <c r="C353" s="167"/>
      <c r="D353" s="167"/>
      <c r="E353" s="167"/>
      <c r="F353" s="167"/>
      <c r="G353" s="167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spans="1:26" ht="14.25" customHeight="1">
      <c r="A354" s="167"/>
      <c r="B354" s="167"/>
      <c r="C354" s="167"/>
      <c r="D354" s="167"/>
      <c r="E354" s="167"/>
      <c r="F354" s="167"/>
      <c r="G354" s="167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spans="1:26" ht="14.25" customHeight="1">
      <c r="A355" s="167"/>
      <c r="B355" s="167"/>
      <c r="C355" s="167"/>
      <c r="D355" s="167"/>
      <c r="E355" s="167"/>
      <c r="F355" s="167"/>
      <c r="G355" s="167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spans="1:26" ht="14.25" customHeight="1">
      <c r="A356" s="167"/>
      <c r="B356" s="167"/>
      <c r="C356" s="167"/>
      <c r="D356" s="167"/>
      <c r="E356" s="167"/>
      <c r="F356" s="167"/>
      <c r="G356" s="167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spans="1:26" ht="14.25" customHeight="1">
      <c r="A357" s="167"/>
      <c r="B357" s="167"/>
      <c r="C357" s="167"/>
      <c r="D357" s="167"/>
      <c r="E357" s="167"/>
      <c r="F357" s="167"/>
      <c r="G357" s="167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spans="1:26" ht="14.25" customHeight="1">
      <c r="A358" s="167"/>
      <c r="B358" s="167"/>
      <c r="C358" s="167"/>
      <c r="D358" s="167"/>
      <c r="E358" s="167"/>
      <c r="F358" s="167"/>
      <c r="G358" s="167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spans="1:26" ht="14.25" customHeight="1">
      <c r="A359" s="167"/>
      <c r="B359" s="167"/>
      <c r="C359" s="167"/>
      <c r="D359" s="167"/>
      <c r="E359" s="167"/>
      <c r="F359" s="167"/>
      <c r="G359" s="167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spans="1:26" ht="14.25" customHeight="1">
      <c r="A360" s="167"/>
      <c r="B360" s="167"/>
      <c r="C360" s="167"/>
      <c r="D360" s="167"/>
      <c r="E360" s="167"/>
      <c r="F360" s="167"/>
      <c r="G360" s="167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spans="1:26" ht="14.25" customHeight="1">
      <c r="A361" s="167"/>
      <c r="B361" s="167"/>
      <c r="C361" s="167"/>
      <c r="D361" s="167"/>
      <c r="E361" s="167"/>
      <c r="F361" s="167"/>
      <c r="G361" s="167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spans="1:26" ht="14.25" customHeight="1">
      <c r="A362" s="167"/>
      <c r="B362" s="167"/>
      <c r="C362" s="167"/>
      <c r="D362" s="167"/>
      <c r="E362" s="167"/>
      <c r="F362" s="167"/>
      <c r="G362" s="167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spans="1:26" ht="14.25" customHeight="1">
      <c r="A363" s="167"/>
      <c r="B363" s="167"/>
      <c r="C363" s="167"/>
      <c r="D363" s="167"/>
      <c r="E363" s="167"/>
      <c r="F363" s="167"/>
      <c r="G363" s="167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spans="1:26" ht="14.25" customHeight="1">
      <c r="A364" s="167"/>
      <c r="B364" s="167"/>
      <c r="C364" s="167"/>
      <c r="D364" s="167"/>
      <c r="E364" s="167"/>
      <c r="F364" s="167"/>
      <c r="G364" s="167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spans="1:26" ht="14.25" customHeight="1">
      <c r="A365" s="167"/>
      <c r="B365" s="167"/>
      <c r="C365" s="167"/>
      <c r="D365" s="167"/>
      <c r="E365" s="167"/>
      <c r="F365" s="167"/>
      <c r="G365" s="167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spans="1:26" ht="14.25" customHeight="1">
      <c r="A366" s="167"/>
      <c r="B366" s="167"/>
      <c r="C366" s="167"/>
      <c r="D366" s="167"/>
      <c r="E366" s="167"/>
      <c r="F366" s="167"/>
      <c r="G366" s="167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spans="1:26" ht="14.25" customHeight="1">
      <c r="A367" s="167"/>
      <c r="B367" s="167"/>
      <c r="C367" s="167"/>
      <c r="D367" s="167"/>
      <c r="E367" s="167"/>
      <c r="F367" s="167"/>
      <c r="G367" s="167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spans="1:26" ht="14.25" customHeight="1">
      <c r="A368" s="167"/>
      <c r="B368" s="167"/>
      <c r="C368" s="167"/>
      <c r="D368" s="167"/>
      <c r="E368" s="167"/>
      <c r="F368" s="167"/>
      <c r="G368" s="167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spans="1:26" ht="14.25" customHeight="1">
      <c r="A369" s="167"/>
      <c r="B369" s="167"/>
      <c r="C369" s="167"/>
      <c r="D369" s="167"/>
      <c r="E369" s="167"/>
      <c r="F369" s="167"/>
      <c r="G369" s="167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spans="1:26" ht="14.25" customHeight="1">
      <c r="A370" s="167"/>
      <c r="B370" s="167"/>
      <c r="C370" s="167"/>
      <c r="D370" s="167"/>
      <c r="E370" s="167"/>
      <c r="F370" s="167"/>
      <c r="G370" s="167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spans="1:26" ht="14.25" customHeight="1">
      <c r="A371" s="167"/>
      <c r="B371" s="167"/>
      <c r="C371" s="167"/>
      <c r="D371" s="167"/>
      <c r="E371" s="167"/>
      <c r="F371" s="167"/>
      <c r="G371" s="167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spans="1:26" ht="14.25" customHeight="1">
      <c r="A372" s="167"/>
      <c r="B372" s="167"/>
      <c r="C372" s="167"/>
      <c r="D372" s="167"/>
      <c r="E372" s="167"/>
      <c r="F372" s="167"/>
      <c r="G372" s="167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spans="1:26" ht="14.25" customHeight="1">
      <c r="A373" s="167"/>
      <c r="B373" s="167"/>
      <c r="C373" s="167"/>
      <c r="D373" s="167"/>
      <c r="E373" s="167"/>
      <c r="F373" s="167"/>
      <c r="G373" s="167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spans="1:26" ht="14.25" customHeight="1">
      <c r="A374" s="167"/>
      <c r="B374" s="167"/>
      <c r="C374" s="167"/>
      <c r="D374" s="167"/>
      <c r="E374" s="167"/>
      <c r="F374" s="167"/>
      <c r="G374" s="167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spans="1:26" ht="14.25" customHeight="1">
      <c r="A375" s="167"/>
      <c r="B375" s="167"/>
      <c r="C375" s="167"/>
      <c r="D375" s="167"/>
      <c r="E375" s="167"/>
      <c r="F375" s="167"/>
      <c r="G375" s="167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spans="1:26" ht="14.25" customHeight="1">
      <c r="A376" s="167"/>
      <c r="B376" s="167"/>
      <c r="C376" s="167"/>
      <c r="D376" s="167"/>
      <c r="E376" s="167"/>
      <c r="F376" s="167"/>
      <c r="G376" s="167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spans="1:26" ht="14.25" customHeight="1">
      <c r="A377" s="167"/>
      <c r="B377" s="167"/>
      <c r="C377" s="167"/>
      <c r="D377" s="167"/>
      <c r="E377" s="167"/>
      <c r="F377" s="167"/>
      <c r="G377" s="167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spans="1:26" ht="14.25" customHeight="1">
      <c r="A378" s="167"/>
      <c r="B378" s="167"/>
      <c r="C378" s="167"/>
      <c r="D378" s="167"/>
      <c r="E378" s="167"/>
      <c r="F378" s="167"/>
      <c r="G378" s="167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spans="1:26" ht="14.25" customHeight="1">
      <c r="A379" s="167"/>
      <c r="B379" s="167"/>
      <c r="C379" s="167"/>
      <c r="D379" s="167"/>
      <c r="E379" s="167"/>
      <c r="F379" s="167"/>
      <c r="G379" s="167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spans="1:26" ht="14.25" customHeight="1">
      <c r="A380" s="167"/>
      <c r="B380" s="167"/>
      <c r="C380" s="167"/>
      <c r="D380" s="167"/>
      <c r="E380" s="167"/>
      <c r="F380" s="167"/>
      <c r="G380" s="167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spans="1:26" ht="14.25" customHeight="1">
      <c r="A381" s="167"/>
      <c r="B381" s="167"/>
      <c r="C381" s="167"/>
      <c r="D381" s="167"/>
      <c r="E381" s="167"/>
      <c r="F381" s="167"/>
      <c r="G381" s="167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spans="1:26" ht="14.25" customHeight="1">
      <c r="A382" s="167"/>
      <c r="B382" s="167"/>
      <c r="C382" s="167"/>
      <c r="D382" s="167"/>
      <c r="E382" s="167"/>
      <c r="F382" s="167"/>
      <c r="G382" s="167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spans="1:26" ht="14.25" customHeight="1">
      <c r="A383" s="167"/>
      <c r="B383" s="167"/>
      <c r="C383" s="167"/>
      <c r="D383" s="167"/>
      <c r="E383" s="167"/>
      <c r="F383" s="167"/>
      <c r="G383" s="167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spans="1:26" ht="14.25" customHeight="1">
      <c r="A384" s="167"/>
      <c r="B384" s="167"/>
      <c r="C384" s="167"/>
      <c r="D384" s="167"/>
      <c r="E384" s="167"/>
      <c r="F384" s="167"/>
      <c r="G384" s="167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spans="1:26" ht="14.25" customHeight="1">
      <c r="A385" s="167"/>
      <c r="B385" s="167"/>
      <c r="C385" s="167"/>
      <c r="D385" s="167"/>
      <c r="E385" s="167"/>
      <c r="F385" s="167"/>
      <c r="G385" s="167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spans="1:26" ht="14.25" customHeight="1">
      <c r="A386" s="167"/>
      <c r="B386" s="167"/>
      <c r="C386" s="167"/>
      <c r="D386" s="167"/>
      <c r="E386" s="167"/>
      <c r="F386" s="167"/>
      <c r="G386" s="167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spans="1:26" ht="14.25" customHeight="1">
      <c r="A387" s="167"/>
      <c r="B387" s="167"/>
      <c r="C387" s="167"/>
      <c r="D387" s="167"/>
      <c r="E387" s="167"/>
      <c r="F387" s="167"/>
      <c r="G387" s="167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spans="1:26" ht="14.25" customHeight="1">
      <c r="A388" s="167"/>
      <c r="B388" s="167"/>
      <c r="C388" s="167"/>
      <c r="D388" s="167"/>
      <c r="E388" s="167"/>
      <c r="F388" s="167"/>
      <c r="G388" s="167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spans="1:26" ht="14.25" customHeight="1">
      <c r="A389" s="167"/>
      <c r="B389" s="167"/>
      <c r="C389" s="167"/>
      <c r="D389" s="167"/>
      <c r="E389" s="167"/>
      <c r="F389" s="167"/>
      <c r="G389" s="167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spans="1:26" ht="14.25" customHeight="1">
      <c r="A390" s="167"/>
      <c r="B390" s="167"/>
      <c r="C390" s="167"/>
      <c r="D390" s="167"/>
      <c r="E390" s="167"/>
      <c r="F390" s="167"/>
      <c r="G390" s="167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spans="1:26" ht="14.25" customHeight="1">
      <c r="A391" s="167"/>
      <c r="B391" s="167"/>
      <c r="C391" s="167"/>
      <c r="D391" s="167"/>
      <c r="E391" s="167"/>
      <c r="F391" s="167"/>
      <c r="G391" s="167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spans="1:26" ht="14.25" customHeight="1">
      <c r="A392" s="167"/>
      <c r="B392" s="167"/>
      <c r="C392" s="167"/>
      <c r="D392" s="167"/>
      <c r="E392" s="167"/>
      <c r="F392" s="167"/>
      <c r="G392" s="167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spans="1:26" ht="14.25" customHeight="1">
      <c r="A393" s="167"/>
      <c r="B393" s="167"/>
      <c r="C393" s="167"/>
      <c r="D393" s="167"/>
      <c r="E393" s="167"/>
      <c r="F393" s="167"/>
      <c r="G393" s="167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spans="1:26" ht="14.25" customHeight="1">
      <c r="A394" s="167"/>
      <c r="B394" s="167"/>
      <c r="C394" s="167"/>
      <c r="D394" s="167"/>
      <c r="E394" s="167"/>
      <c r="F394" s="167"/>
      <c r="G394" s="167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spans="1:26" ht="14.25" customHeight="1">
      <c r="A395" s="167"/>
      <c r="B395" s="167"/>
      <c r="C395" s="167"/>
      <c r="D395" s="167"/>
      <c r="E395" s="167"/>
      <c r="F395" s="167"/>
      <c r="G395" s="167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spans="1:26" ht="14.25" customHeight="1">
      <c r="A396" s="167"/>
      <c r="B396" s="167"/>
      <c r="C396" s="167"/>
      <c r="D396" s="167"/>
      <c r="E396" s="167"/>
      <c r="F396" s="167"/>
      <c r="G396" s="167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spans="1:26" ht="14.25" customHeight="1">
      <c r="A397" s="167"/>
      <c r="B397" s="167"/>
      <c r="C397" s="167"/>
      <c r="D397" s="167"/>
      <c r="E397" s="167"/>
      <c r="F397" s="167"/>
      <c r="G397" s="167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spans="1:26" ht="14.25" customHeight="1">
      <c r="A398" s="167"/>
      <c r="B398" s="167"/>
      <c r="C398" s="167"/>
      <c r="D398" s="167"/>
      <c r="E398" s="167"/>
      <c r="F398" s="167"/>
      <c r="G398" s="167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spans="1:26" ht="14.25" customHeight="1">
      <c r="A399" s="167"/>
      <c r="B399" s="167"/>
      <c r="C399" s="167"/>
      <c r="D399" s="167"/>
      <c r="E399" s="167"/>
      <c r="F399" s="167"/>
      <c r="G399" s="167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spans="1:26" ht="14.25" customHeight="1">
      <c r="A400" s="167"/>
      <c r="B400" s="167"/>
      <c r="C400" s="167"/>
      <c r="D400" s="167"/>
      <c r="E400" s="167"/>
      <c r="F400" s="167"/>
      <c r="G400" s="167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spans="1:26" ht="14.25" customHeight="1">
      <c r="A401" s="167"/>
      <c r="B401" s="167"/>
      <c r="C401" s="167"/>
      <c r="D401" s="167"/>
      <c r="E401" s="167"/>
      <c r="F401" s="167"/>
      <c r="G401" s="167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spans="1:26" ht="14.25" customHeight="1">
      <c r="A402" s="167"/>
      <c r="B402" s="167"/>
      <c r="C402" s="167"/>
      <c r="D402" s="167"/>
      <c r="E402" s="167"/>
      <c r="F402" s="167"/>
      <c r="G402" s="167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spans="1:26" ht="14.25" customHeight="1">
      <c r="A403" s="167"/>
      <c r="B403" s="167"/>
      <c r="C403" s="167"/>
      <c r="D403" s="167"/>
      <c r="E403" s="167"/>
      <c r="F403" s="167"/>
      <c r="G403" s="167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spans="1:26" ht="14.25" customHeight="1">
      <c r="A404" s="167"/>
      <c r="B404" s="167"/>
      <c r="C404" s="167"/>
      <c r="D404" s="167"/>
      <c r="E404" s="167"/>
      <c r="F404" s="167"/>
      <c r="G404" s="167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spans="1:26" ht="14.25" customHeight="1">
      <c r="A405" s="167"/>
      <c r="B405" s="167"/>
      <c r="C405" s="167"/>
      <c r="D405" s="167"/>
      <c r="E405" s="167"/>
      <c r="F405" s="167"/>
      <c r="G405" s="167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spans="1:26" ht="14.25" customHeight="1">
      <c r="A406" s="167"/>
      <c r="B406" s="167"/>
      <c r="C406" s="167"/>
      <c r="D406" s="167"/>
      <c r="E406" s="167"/>
      <c r="F406" s="167"/>
      <c r="G406" s="167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spans="1:26" ht="14.25" customHeight="1">
      <c r="A407" s="167"/>
      <c r="B407" s="167"/>
      <c r="C407" s="167"/>
      <c r="D407" s="167"/>
      <c r="E407" s="167"/>
      <c r="F407" s="167"/>
      <c r="G407" s="167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spans="1:26" ht="14.25" customHeight="1">
      <c r="A408" s="167"/>
      <c r="B408" s="167"/>
      <c r="C408" s="167"/>
      <c r="D408" s="167"/>
      <c r="E408" s="167"/>
      <c r="F408" s="167"/>
      <c r="G408" s="167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spans="1:26" ht="14.25" customHeight="1">
      <c r="A409" s="167"/>
      <c r="B409" s="167"/>
      <c r="C409" s="167"/>
      <c r="D409" s="167"/>
      <c r="E409" s="167"/>
      <c r="F409" s="167"/>
      <c r="G409" s="167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spans="1:26" ht="14.25" customHeight="1">
      <c r="A410" s="167"/>
      <c r="B410" s="167"/>
      <c r="C410" s="167"/>
      <c r="D410" s="167"/>
      <c r="E410" s="167"/>
      <c r="F410" s="167"/>
      <c r="G410" s="167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spans="1:26" ht="14.25" customHeight="1">
      <c r="A411" s="167"/>
      <c r="B411" s="167"/>
      <c r="C411" s="167"/>
      <c r="D411" s="167"/>
      <c r="E411" s="167"/>
      <c r="F411" s="167"/>
      <c r="G411" s="167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spans="1:26" ht="14.25" customHeight="1">
      <c r="A412" s="167"/>
      <c r="B412" s="167"/>
      <c r="C412" s="167"/>
      <c r="D412" s="167"/>
      <c r="E412" s="167"/>
      <c r="F412" s="167"/>
      <c r="G412" s="167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spans="1:26" ht="14.25" customHeight="1">
      <c r="A413" s="167"/>
      <c r="B413" s="167"/>
      <c r="C413" s="167"/>
      <c r="D413" s="167"/>
      <c r="E413" s="167"/>
      <c r="F413" s="167"/>
      <c r="G413" s="167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spans="1:26" ht="14.25" customHeight="1">
      <c r="A414" s="167"/>
      <c r="B414" s="167"/>
      <c r="C414" s="167"/>
      <c r="D414" s="167"/>
      <c r="E414" s="167"/>
      <c r="F414" s="167"/>
      <c r="G414" s="167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spans="1:26" ht="14.25" customHeight="1">
      <c r="A415" s="167"/>
      <c r="B415" s="167"/>
      <c r="C415" s="167"/>
      <c r="D415" s="167"/>
      <c r="E415" s="167"/>
      <c r="F415" s="167"/>
      <c r="G415" s="167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spans="1:26" ht="14.25" customHeight="1">
      <c r="A416" s="167"/>
      <c r="B416" s="167"/>
      <c r="C416" s="167"/>
      <c r="D416" s="167"/>
      <c r="E416" s="167"/>
      <c r="F416" s="167"/>
      <c r="G416" s="167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spans="1:26" ht="14.25" customHeight="1">
      <c r="A417" s="167"/>
      <c r="B417" s="167"/>
      <c r="C417" s="167"/>
      <c r="D417" s="167"/>
      <c r="E417" s="167"/>
      <c r="F417" s="167"/>
      <c r="G417" s="167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spans="1:26" ht="14.25" customHeight="1">
      <c r="A418" s="167"/>
      <c r="B418" s="167"/>
      <c r="C418" s="167"/>
      <c r="D418" s="167"/>
      <c r="E418" s="167"/>
      <c r="F418" s="167"/>
      <c r="G418" s="167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spans="1:26" ht="14.25" customHeight="1">
      <c r="A419" s="167"/>
      <c r="B419" s="167"/>
      <c r="C419" s="167"/>
      <c r="D419" s="167"/>
      <c r="E419" s="167"/>
      <c r="F419" s="167"/>
      <c r="G419" s="167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spans="1:26" ht="14.25" customHeight="1">
      <c r="A420" s="167"/>
      <c r="B420" s="167"/>
      <c r="C420" s="167"/>
      <c r="D420" s="167"/>
      <c r="E420" s="167"/>
      <c r="F420" s="167"/>
      <c r="G420" s="167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spans="1:26" ht="14.25" customHeight="1">
      <c r="A421" s="167"/>
      <c r="B421" s="167"/>
      <c r="C421" s="167"/>
      <c r="D421" s="167"/>
      <c r="E421" s="167"/>
      <c r="F421" s="167"/>
      <c r="G421" s="167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spans="1:26" ht="14.25" customHeight="1">
      <c r="A422" s="167"/>
      <c r="B422" s="167"/>
      <c r="C422" s="167"/>
      <c r="D422" s="167"/>
      <c r="E422" s="167"/>
      <c r="F422" s="167"/>
      <c r="G422" s="167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spans="1:26" ht="14.25" customHeight="1">
      <c r="A423" s="167"/>
      <c r="B423" s="167"/>
      <c r="C423" s="167"/>
      <c r="D423" s="167"/>
      <c r="E423" s="167"/>
      <c r="F423" s="167"/>
      <c r="G423" s="167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spans="1:26" ht="14.25" customHeight="1">
      <c r="A424" s="167"/>
      <c r="B424" s="167"/>
      <c r="C424" s="167"/>
      <c r="D424" s="167"/>
      <c r="E424" s="167"/>
      <c r="F424" s="167"/>
      <c r="G424" s="167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spans="1:26" ht="14.25" customHeight="1">
      <c r="A425" s="167"/>
      <c r="B425" s="167"/>
      <c r="C425" s="167"/>
      <c r="D425" s="167"/>
      <c r="E425" s="167"/>
      <c r="F425" s="167"/>
      <c r="G425" s="167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spans="1:26" ht="14.25" customHeight="1">
      <c r="A426" s="167"/>
      <c r="B426" s="167"/>
      <c r="C426" s="167"/>
      <c r="D426" s="167"/>
      <c r="E426" s="167"/>
      <c r="F426" s="167"/>
      <c r="G426" s="167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spans="1:26" ht="14.25" customHeight="1">
      <c r="A427" s="167"/>
      <c r="B427" s="167"/>
      <c r="C427" s="167"/>
      <c r="D427" s="167"/>
      <c r="E427" s="167"/>
      <c r="F427" s="167"/>
      <c r="G427" s="167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spans="1:26" ht="14.25" customHeight="1">
      <c r="A428" s="167"/>
      <c r="B428" s="167"/>
      <c r="C428" s="167"/>
      <c r="D428" s="167"/>
      <c r="E428" s="167"/>
      <c r="F428" s="167"/>
      <c r="G428" s="167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spans="1:26" ht="14.25" customHeight="1">
      <c r="A429" s="167"/>
      <c r="B429" s="167"/>
      <c r="C429" s="167"/>
      <c r="D429" s="167"/>
      <c r="E429" s="167"/>
      <c r="F429" s="167"/>
      <c r="G429" s="167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spans="1:26" ht="14.25" customHeight="1">
      <c r="A430" s="167"/>
      <c r="B430" s="167"/>
      <c r="C430" s="167"/>
      <c r="D430" s="167"/>
      <c r="E430" s="167"/>
      <c r="F430" s="167"/>
      <c r="G430" s="167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spans="1:26" ht="14.25" customHeight="1">
      <c r="A431" s="167"/>
      <c r="B431" s="167"/>
      <c r="C431" s="167"/>
      <c r="D431" s="167"/>
      <c r="E431" s="167"/>
      <c r="F431" s="167"/>
      <c r="G431" s="167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spans="1:26" ht="14.25" customHeight="1">
      <c r="A432" s="167"/>
      <c r="B432" s="167"/>
      <c r="C432" s="167"/>
      <c r="D432" s="167"/>
      <c r="E432" s="167"/>
      <c r="F432" s="167"/>
      <c r="G432" s="167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spans="1:26" ht="14.25" customHeight="1">
      <c r="A433" s="167"/>
      <c r="B433" s="167"/>
      <c r="C433" s="167"/>
      <c r="D433" s="167"/>
      <c r="E433" s="167"/>
      <c r="F433" s="167"/>
      <c r="G433" s="167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spans="1:26" ht="14.25" customHeight="1">
      <c r="A434" s="167"/>
      <c r="B434" s="167"/>
      <c r="C434" s="167"/>
      <c r="D434" s="167"/>
      <c r="E434" s="167"/>
      <c r="F434" s="167"/>
      <c r="G434" s="167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spans="1:26" ht="14.25" customHeight="1">
      <c r="A435" s="167"/>
      <c r="B435" s="167"/>
      <c r="C435" s="167"/>
      <c r="D435" s="167"/>
      <c r="E435" s="167"/>
      <c r="F435" s="167"/>
      <c r="G435" s="167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spans="1:26" ht="14.25" customHeight="1">
      <c r="A436" s="167"/>
      <c r="B436" s="167"/>
      <c r="C436" s="167"/>
      <c r="D436" s="167"/>
      <c r="E436" s="167"/>
      <c r="F436" s="167"/>
      <c r="G436" s="167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spans="1:26" ht="14.25" customHeight="1">
      <c r="A437" s="167"/>
      <c r="B437" s="167"/>
      <c r="C437" s="167"/>
      <c r="D437" s="167"/>
      <c r="E437" s="167"/>
      <c r="F437" s="167"/>
      <c r="G437" s="167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spans="1:26" ht="14.25" customHeight="1">
      <c r="A438" s="167"/>
      <c r="B438" s="167"/>
      <c r="C438" s="167"/>
      <c r="D438" s="167"/>
      <c r="E438" s="167"/>
      <c r="F438" s="167"/>
      <c r="G438" s="167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spans="1:26" ht="14.25" customHeight="1">
      <c r="A439" s="167"/>
      <c r="B439" s="167"/>
      <c r="C439" s="167"/>
      <c r="D439" s="167"/>
      <c r="E439" s="167"/>
      <c r="F439" s="167"/>
      <c r="G439" s="167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spans="1:26" ht="14.25" customHeight="1">
      <c r="A440" s="167"/>
      <c r="B440" s="167"/>
      <c r="C440" s="167"/>
      <c r="D440" s="167"/>
      <c r="E440" s="167"/>
      <c r="F440" s="167"/>
      <c r="G440" s="167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spans="1:26" ht="14.25" customHeight="1">
      <c r="A441" s="167"/>
      <c r="B441" s="167"/>
      <c r="C441" s="167"/>
      <c r="D441" s="167"/>
      <c r="E441" s="167"/>
      <c r="F441" s="167"/>
      <c r="G441" s="167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spans="1:26" ht="14.25" customHeight="1">
      <c r="A442" s="167"/>
      <c r="B442" s="167"/>
      <c r="C442" s="167"/>
      <c r="D442" s="167"/>
      <c r="E442" s="167"/>
      <c r="F442" s="167"/>
      <c r="G442" s="167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spans="1:26" ht="14.25" customHeight="1">
      <c r="A443" s="167"/>
      <c r="B443" s="167"/>
      <c r="C443" s="167"/>
      <c r="D443" s="167"/>
      <c r="E443" s="167"/>
      <c r="F443" s="167"/>
      <c r="G443" s="167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spans="1:26" ht="14.25" customHeight="1">
      <c r="A444" s="167"/>
      <c r="B444" s="167"/>
      <c r="C444" s="167"/>
      <c r="D444" s="167"/>
      <c r="E444" s="167"/>
      <c r="F444" s="167"/>
      <c r="G444" s="167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spans="1:26" ht="14.25" customHeight="1">
      <c r="A445" s="167"/>
      <c r="B445" s="167"/>
      <c r="C445" s="167"/>
      <c r="D445" s="167"/>
      <c r="E445" s="167"/>
      <c r="F445" s="167"/>
      <c r="G445" s="167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spans="1:26" ht="14.25" customHeight="1">
      <c r="A446" s="167"/>
      <c r="B446" s="167"/>
      <c r="C446" s="167"/>
      <c r="D446" s="167"/>
      <c r="E446" s="167"/>
      <c r="F446" s="167"/>
      <c r="G446" s="167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spans="1:26" ht="14.25" customHeight="1">
      <c r="A447" s="167"/>
      <c r="B447" s="167"/>
      <c r="C447" s="167"/>
      <c r="D447" s="167"/>
      <c r="E447" s="167"/>
      <c r="F447" s="167"/>
      <c r="G447" s="167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spans="1:26" ht="14.25" customHeight="1">
      <c r="A448" s="167"/>
      <c r="B448" s="167"/>
      <c r="C448" s="167"/>
      <c r="D448" s="167"/>
      <c r="E448" s="167"/>
      <c r="F448" s="167"/>
      <c r="G448" s="167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spans="1:26" ht="14.25" customHeight="1">
      <c r="A449" s="167"/>
      <c r="B449" s="167"/>
      <c r="C449" s="167"/>
      <c r="D449" s="167"/>
      <c r="E449" s="167"/>
      <c r="F449" s="167"/>
      <c r="G449" s="167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spans="1:26" ht="14.25" customHeight="1">
      <c r="A450" s="167"/>
      <c r="B450" s="167"/>
      <c r="C450" s="167"/>
      <c r="D450" s="167"/>
      <c r="E450" s="167"/>
      <c r="F450" s="167"/>
      <c r="G450" s="167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spans="1:26" ht="14.25" customHeight="1">
      <c r="A451" s="167"/>
      <c r="B451" s="167"/>
      <c r="C451" s="167"/>
      <c r="D451" s="167"/>
      <c r="E451" s="167"/>
      <c r="F451" s="167"/>
      <c r="G451" s="167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spans="1:26" ht="14.25" customHeight="1">
      <c r="A452" s="167"/>
      <c r="B452" s="167"/>
      <c r="C452" s="167"/>
      <c r="D452" s="167"/>
      <c r="E452" s="167"/>
      <c r="F452" s="167"/>
      <c r="G452" s="167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spans="1:26" ht="14.25" customHeight="1">
      <c r="A453" s="167"/>
      <c r="B453" s="167"/>
      <c r="C453" s="167"/>
      <c r="D453" s="167"/>
      <c r="E453" s="167"/>
      <c r="F453" s="167"/>
      <c r="G453" s="167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spans="1:26" ht="14.25" customHeight="1">
      <c r="A454" s="167"/>
      <c r="B454" s="167"/>
      <c r="C454" s="167"/>
      <c r="D454" s="167"/>
      <c r="E454" s="167"/>
      <c r="F454" s="167"/>
      <c r="G454" s="167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spans="1:26" ht="14.25" customHeight="1">
      <c r="A455" s="167"/>
      <c r="B455" s="167"/>
      <c r="C455" s="167"/>
      <c r="D455" s="167"/>
      <c r="E455" s="167"/>
      <c r="F455" s="167"/>
      <c r="G455" s="167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spans="1:26" ht="14.25" customHeight="1">
      <c r="A456" s="167"/>
      <c r="B456" s="167"/>
      <c r="C456" s="167"/>
      <c r="D456" s="167"/>
      <c r="E456" s="167"/>
      <c r="F456" s="167"/>
      <c r="G456" s="167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spans="1:26" ht="14.25" customHeight="1">
      <c r="A457" s="167"/>
      <c r="B457" s="167"/>
      <c r="C457" s="167"/>
      <c r="D457" s="167"/>
      <c r="E457" s="167"/>
      <c r="F457" s="167"/>
      <c r="G457" s="167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spans="1:26" ht="14.25" customHeight="1">
      <c r="A458" s="167"/>
      <c r="B458" s="167"/>
      <c r="C458" s="167"/>
      <c r="D458" s="167"/>
      <c r="E458" s="167"/>
      <c r="F458" s="167"/>
      <c r="G458" s="167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spans="1:26" ht="14.25" customHeight="1">
      <c r="A459" s="167"/>
      <c r="B459" s="167"/>
      <c r="C459" s="167"/>
      <c r="D459" s="167"/>
      <c r="E459" s="167"/>
      <c r="F459" s="167"/>
      <c r="G459" s="167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spans="1:26" ht="14.25" customHeight="1">
      <c r="A460" s="167"/>
      <c r="B460" s="167"/>
      <c r="C460" s="167"/>
      <c r="D460" s="167"/>
      <c r="E460" s="167"/>
      <c r="F460" s="167"/>
      <c r="G460" s="167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spans="1:26" ht="14.25" customHeight="1">
      <c r="A461" s="167"/>
      <c r="B461" s="167"/>
      <c r="C461" s="167"/>
      <c r="D461" s="167"/>
      <c r="E461" s="167"/>
      <c r="F461" s="167"/>
      <c r="G461" s="167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spans="1:26" ht="14.25" customHeight="1">
      <c r="A462" s="167"/>
      <c r="B462" s="167"/>
      <c r="C462" s="167"/>
      <c r="D462" s="167"/>
      <c r="E462" s="167"/>
      <c r="F462" s="167"/>
      <c r="G462" s="167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spans="1:26" ht="14.25" customHeight="1">
      <c r="A463" s="167"/>
      <c r="B463" s="167"/>
      <c r="C463" s="167"/>
      <c r="D463" s="167"/>
      <c r="E463" s="167"/>
      <c r="F463" s="167"/>
      <c r="G463" s="167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spans="1:26" ht="14.25" customHeight="1">
      <c r="A464" s="167"/>
      <c r="B464" s="167"/>
      <c r="C464" s="167"/>
      <c r="D464" s="167"/>
      <c r="E464" s="167"/>
      <c r="F464" s="167"/>
      <c r="G464" s="167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spans="1:26" ht="14.25" customHeight="1">
      <c r="A465" s="167"/>
      <c r="B465" s="167"/>
      <c r="C465" s="167"/>
      <c r="D465" s="167"/>
      <c r="E465" s="167"/>
      <c r="F465" s="167"/>
      <c r="G465" s="167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spans="1:26" ht="14.25" customHeight="1">
      <c r="A466" s="167"/>
      <c r="B466" s="167"/>
      <c r="C466" s="167"/>
      <c r="D466" s="167"/>
      <c r="E466" s="167"/>
      <c r="F466" s="167"/>
      <c r="G466" s="167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spans="1:26" ht="14.25" customHeight="1">
      <c r="A467" s="167"/>
      <c r="B467" s="167"/>
      <c r="C467" s="167"/>
      <c r="D467" s="167"/>
      <c r="E467" s="167"/>
      <c r="F467" s="167"/>
      <c r="G467" s="167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spans="1:26" ht="14.25" customHeight="1">
      <c r="A468" s="167"/>
      <c r="B468" s="167"/>
      <c r="C468" s="167"/>
      <c r="D468" s="167"/>
      <c r="E468" s="167"/>
      <c r="F468" s="167"/>
      <c r="G468" s="167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spans="1:26" ht="14.25" customHeight="1">
      <c r="A469" s="167"/>
      <c r="B469" s="167"/>
      <c r="C469" s="167"/>
      <c r="D469" s="167"/>
      <c r="E469" s="167"/>
      <c r="F469" s="167"/>
      <c r="G469" s="167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spans="1:26" ht="14.25" customHeight="1">
      <c r="A470" s="167"/>
      <c r="B470" s="167"/>
      <c r="C470" s="167"/>
      <c r="D470" s="167"/>
      <c r="E470" s="167"/>
      <c r="F470" s="167"/>
      <c r="G470" s="167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spans="1:26" ht="14.25" customHeight="1">
      <c r="A471" s="167"/>
      <c r="B471" s="167"/>
      <c r="C471" s="167"/>
      <c r="D471" s="167"/>
      <c r="E471" s="167"/>
      <c r="F471" s="167"/>
      <c r="G471" s="167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spans="1:26" ht="14.25" customHeight="1">
      <c r="A472" s="167"/>
      <c r="B472" s="167"/>
      <c r="C472" s="167"/>
      <c r="D472" s="167"/>
      <c r="E472" s="167"/>
      <c r="F472" s="167"/>
      <c r="G472" s="167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spans="1:26" ht="14.25" customHeight="1">
      <c r="A473" s="167"/>
      <c r="B473" s="167"/>
      <c r="C473" s="167"/>
      <c r="D473" s="167"/>
      <c r="E473" s="167"/>
      <c r="F473" s="167"/>
      <c r="G473" s="167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spans="1:26" ht="14.25" customHeight="1">
      <c r="A474" s="167"/>
      <c r="B474" s="167"/>
      <c r="C474" s="167"/>
      <c r="D474" s="167"/>
      <c r="E474" s="167"/>
      <c r="F474" s="167"/>
      <c r="G474" s="167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spans="1:26" ht="14.25" customHeight="1">
      <c r="A475" s="167"/>
      <c r="B475" s="167"/>
      <c r="C475" s="167"/>
      <c r="D475" s="167"/>
      <c r="E475" s="167"/>
      <c r="F475" s="167"/>
      <c r="G475" s="167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spans="1:26" ht="14.25" customHeight="1">
      <c r="A476" s="167"/>
      <c r="B476" s="167"/>
      <c r="C476" s="167"/>
      <c r="D476" s="167"/>
      <c r="E476" s="167"/>
      <c r="F476" s="167"/>
      <c r="G476" s="167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spans="1:26" ht="14.25" customHeight="1">
      <c r="A477" s="167"/>
      <c r="B477" s="167"/>
      <c r="C477" s="167"/>
      <c r="D477" s="167"/>
      <c r="E477" s="167"/>
      <c r="F477" s="167"/>
      <c r="G477" s="167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spans="1:26" ht="14.25" customHeight="1">
      <c r="A478" s="167"/>
      <c r="B478" s="167"/>
      <c r="C478" s="167"/>
      <c r="D478" s="167"/>
      <c r="E478" s="167"/>
      <c r="F478" s="167"/>
      <c r="G478" s="167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spans="1:26" ht="14.25" customHeight="1">
      <c r="A479" s="167"/>
      <c r="B479" s="167"/>
      <c r="C479" s="167"/>
      <c r="D479" s="167"/>
      <c r="E479" s="167"/>
      <c r="F479" s="167"/>
      <c r="G479" s="167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spans="1:26" ht="14.25" customHeight="1">
      <c r="A480" s="167"/>
      <c r="B480" s="167"/>
      <c r="C480" s="167"/>
      <c r="D480" s="167"/>
      <c r="E480" s="167"/>
      <c r="F480" s="167"/>
      <c r="G480" s="167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spans="1:26" ht="14.25" customHeight="1">
      <c r="A481" s="167"/>
      <c r="B481" s="167"/>
      <c r="C481" s="167"/>
      <c r="D481" s="167"/>
      <c r="E481" s="167"/>
      <c r="F481" s="167"/>
      <c r="G481" s="167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spans="1:26" ht="14.25" customHeight="1">
      <c r="A482" s="167"/>
      <c r="B482" s="167"/>
      <c r="C482" s="167"/>
      <c r="D482" s="167"/>
      <c r="E482" s="167"/>
      <c r="F482" s="167"/>
      <c r="G482" s="167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spans="1:26" ht="14.25" customHeight="1">
      <c r="A483" s="167"/>
      <c r="B483" s="167"/>
      <c r="C483" s="167"/>
      <c r="D483" s="167"/>
      <c r="E483" s="167"/>
      <c r="F483" s="167"/>
      <c r="G483" s="167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spans="1:26" ht="14.25" customHeight="1">
      <c r="A484" s="167"/>
      <c r="B484" s="167"/>
      <c r="C484" s="167"/>
      <c r="D484" s="167"/>
      <c r="E484" s="167"/>
      <c r="F484" s="167"/>
      <c r="G484" s="167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spans="1:26" ht="14.25" customHeight="1">
      <c r="A485" s="167"/>
      <c r="B485" s="167"/>
      <c r="C485" s="167"/>
      <c r="D485" s="167"/>
      <c r="E485" s="167"/>
      <c r="F485" s="167"/>
      <c r="G485" s="167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spans="1:26" ht="14.25" customHeight="1">
      <c r="A486" s="167"/>
      <c r="B486" s="167"/>
      <c r="C486" s="167"/>
      <c r="D486" s="167"/>
      <c r="E486" s="167"/>
      <c r="F486" s="167"/>
      <c r="G486" s="167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spans="1:26" ht="14.25" customHeight="1">
      <c r="A487" s="167"/>
      <c r="B487" s="167"/>
      <c r="C487" s="167"/>
      <c r="D487" s="167"/>
      <c r="E487" s="167"/>
      <c r="F487" s="167"/>
      <c r="G487" s="167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spans="1:26" ht="14.25" customHeight="1">
      <c r="A488" s="167"/>
      <c r="B488" s="167"/>
      <c r="C488" s="167"/>
      <c r="D488" s="167"/>
      <c r="E488" s="167"/>
      <c r="F488" s="167"/>
      <c r="G488" s="167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spans="1:26" ht="14.25" customHeight="1">
      <c r="A489" s="167"/>
      <c r="B489" s="167"/>
      <c r="C489" s="167"/>
      <c r="D489" s="167"/>
      <c r="E489" s="167"/>
      <c r="F489" s="167"/>
      <c r="G489" s="167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spans="1:26" ht="14.25" customHeight="1">
      <c r="A490" s="167"/>
      <c r="B490" s="167"/>
      <c r="C490" s="167"/>
      <c r="D490" s="167"/>
      <c r="E490" s="167"/>
      <c r="F490" s="167"/>
      <c r="G490" s="167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spans="1:26" ht="14.25" customHeight="1">
      <c r="A491" s="167"/>
      <c r="B491" s="167"/>
      <c r="C491" s="167"/>
      <c r="D491" s="167"/>
      <c r="E491" s="167"/>
      <c r="F491" s="167"/>
      <c r="G491" s="167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spans="1:26" ht="14.25" customHeight="1">
      <c r="A492" s="167"/>
      <c r="B492" s="167"/>
      <c r="C492" s="167"/>
      <c r="D492" s="167"/>
      <c r="E492" s="167"/>
      <c r="F492" s="167"/>
      <c r="G492" s="167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spans="1:26" ht="14.25" customHeight="1">
      <c r="A493" s="167"/>
      <c r="B493" s="167"/>
      <c r="C493" s="167"/>
      <c r="D493" s="167"/>
      <c r="E493" s="167"/>
      <c r="F493" s="167"/>
      <c r="G493" s="167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spans="1:26" ht="14.25" customHeight="1">
      <c r="A494" s="167"/>
      <c r="B494" s="167"/>
      <c r="C494" s="167"/>
      <c r="D494" s="167"/>
      <c r="E494" s="167"/>
      <c r="F494" s="167"/>
      <c r="G494" s="167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spans="1:26" ht="14.25" customHeight="1">
      <c r="A495" s="167"/>
      <c r="B495" s="167"/>
      <c r="C495" s="167"/>
      <c r="D495" s="167"/>
      <c r="E495" s="167"/>
      <c r="F495" s="167"/>
      <c r="G495" s="167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spans="1:26" ht="14.25" customHeight="1">
      <c r="A496" s="167"/>
      <c r="B496" s="167"/>
      <c r="C496" s="167"/>
      <c r="D496" s="167"/>
      <c r="E496" s="167"/>
      <c r="F496" s="167"/>
      <c r="G496" s="167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spans="1:26" ht="14.25" customHeight="1">
      <c r="A497" s="167"/>
      <c r="B497" s="167"/>
      <c r="C497" s="167"/>
      <c r="D497" s="167"/>
      <c r="E497" s="167"/>
      <c r="F497" s="167"/>
      <c r="G497" s="167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spans="1:26" ht="14.25" customHeight="1">
      <c r="A498" s="167"/>
      <c r="B498" s="167"/>
      <c r="C498" s="167"/>
      <c r="D498" s="167"/>
      <c r="E498" s="167"/>
      <c r="F498" s="167"/>
      <c r="G498" s="167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spans="1:26" ht="14.25" customHeight="1">
      <c r="A499" s="167"/>
      <c r="B499" s="167"/>
      <c r="C499" s="167"/>
      <c r="D499" s="167"/>
      <c r="E499" s="167"/>
      <c r="F499" s="167"/>
      <c r="G499" s="167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spans="1:26" ht="14.25" customHeight="1">
      <c r="A500" s="167"/>
      <c r="B500" s="167"/>
      <c r="C500" s="167"/>
      <c r="D500" s="167"/>
      <c r="E500" s="167"/>
      <c r="F500" s="167"/>
      <c r="G500" s="167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spans="1:26" ht="14.25" customHeight="1">
      <c r="A501" s="167"/>
      <c r="B501" s="167"/>
      <c r="C501" s="167"/>
      <c r="D501" s="167"/>
      <c r="E501" s="167"/>
      <c r="F501" s="167"/>
      <c r="G501" s="167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spans="1:26" ht="14.25" customHeight="1">
      <c r="A502" s="167"/>
      <c r="B502" s="167"/>
      <c r="C502" s="167"/>
      <c r="D502" s="167"/>
      <c r="E502" s="167"/>
      <c r="F502" s="167"/>
      <c r="G502" s="167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spans="1:26" ht="14.25" customHeight="1">
      <c r="A503" s="167"/>
      <c r="B503" s="167"/>
      <c r="C503" s="167"/>
      <c r="D503" s="167"/>
      <c r="E503" s="167"/>
      <c r="F503" s="167"/>
      <c r="G503" s="167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spans="1:26" ht="14.25" customHeight="1">
      <c r="A504" s="167"/>
      <c r="B504" s="167"/>
      <c r="C504" s="167"/>
      <c r="D504" s="167"/>
      <c r="E504" s="167"/>
      <c r="F504" s="167"/>
      <c r="G504" s="167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spans="1:26" ht="14.25" customHeight="1">
      <c r="A505" s="167"/>
      <c r="B505" s="167"/>
      <c r="C505" s="167"/>
      <c r="D505" s="167"/>
      <c r="E505" s="167"/>
      <c r="F505" s="167"/>
      <c r="G505" s="167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spans="1:26" ht="14.25" customHeight="1">
      <c r="A506" s="167"/>
      <c r="B506" s="167"/>
      <c r="C506" s="167"/>
      <c r="D506" s="167"/>
      <c r="E506" s="167"/>
      <c r="F506" s="167"/>
      <c r="G506" s="167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spans="1:26" ht="14.25" customHeight="1">
      <c r="A507" s="167"/>
      <c r="B507" s="167"/>
      <c r="C507" s="167"/>
      <c r="D507" s="167"/>
      <c r="E507" s="167"/>
      <c r="F507" s="167"/>
      <c r="G507" s="167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spans="1:26" ht="14.25" customHeight="1">
      <c r="A508" s="167"/>
      <c r="B508" s="167"/>
      <c r="C508" s="167"/>
      <c r="D508" s="167"/>
      <c r="E508" s="167"/>
      <c r="F508" s="167"/>
      <c r="G508" s="167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spans="1:26" ht="14.25" customHeight="1">
      <c r="A509" s="167"/>
      <c r="B509" s="167"/>
      <c r="C509" s="167"/>
      <c r="D509" s="167"/>
      <c r="E509" s="167"/>
      <c r="F509" s="167"/>
      <c r="G509" s="167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spans="1:26" ht="14.25" customHeight="1">
      <c r="A510" s="167"/>
      <c r="B510" s="167"/>
      <c r="C510" s="167"/>
      <c r="D510" s="167"/>
      <c r="E510" s="167"/>
      <c r="F510" s="167"/>
      <c r="G510" s="167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spans="1:26" ht="14.25" customHeight="1">
      <c r="A511" s="167"/>
      <c r="B511" s="167"/>
      <c r="C511" s="167"/>
      <c r="D511" s="167"/>
      <c r="E511" s="167"/>
      <c r="F511" s="167"/>
      <c r="G511" s="167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spans="1:26" ht="14.25" customHeight="1">
      <c r="A512" s="167"/>
      <c r="B512" s="167"/>
      <c r="C512" s="167"/>
      <c r="D512" s="167"/>
      <c r="E512" s="167"/>
      <c r="F512" s="167"/>
      <c r="G512" s="167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spans="1:26" ht="14.25" customHeight="1">
      <c r="A513" s="167"/>
      <c r="B513" s="167"/>
      <c r="C513" s="167"/>
      <c r="D513" s="167"/>
      <c r="E513" s="167"/>
      <c r="F513" s="167"/>
      <c r="G513" s="167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spans="1:26" ht="14.25" customHeight="1">
      <c r="A514" s="167"/>
      <c r="B514" s="167"/>
      <c r="C514" s="167"/>
      <c r="D514" s="167"/>
      <c r="E514" s="167"/>
      <c r="F514" s="167"/>
      <c r="G514" s="167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spans="1:26" ht="14.25" customHeight="1">
      <c r="A515" s="167"/>
      <c r="B515" s="167"/>
      <c r="C515" s="167"/>
      <c r="D515" s="167"/>
      <c r="E515" s="167"/>
      <c r="F515" s="167"/>
      <c r="G515" s="167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spans="1:26" ht="14.25" customHeight="1">
      <c r="A516" s="167"/>
      <c r="B516" s="167"/>
      <c r="C516" s="167"/>
      <c r="D516" s="167"/>
      <c r="E516" s="167"/>
      <c r="F516" s="167"/>
      <c r="G516" s="167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spans="1:26" ht="14.25" customHeight="1">
      <c r="A517" s="167"/>
      <c r="B517" s="167"/>
      <c r="C517" s="167"/>
      <c r="D517" s="167"/>
      <c r="E517" s="167"/>
      <c r="F517" s="167"/>
      <c r="G517" s="167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spans="1:26" ht="14.25" customHeight="1">
      <c r="A518" s="167"/>
      <c r="B518" s="167"/>
      <c r="C518" s="167"/>
      <c r="D518" s="167"/>
      <c r="E518" s="167"/>
      <c r="F518" s="167"/>
      <c r="G518" s="167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spans="1:26" ht="14.25" customHeight="1">
      <c r="A519" s="167"/>
      <c r="B519" s="167"/>
      <c r="C519" s="167"/>
      <c r="D519" s="167"/>
      <c r="E519" s="167"/>
      <c r="F519" s="167"/>
      <c r="G519" s="167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spans="1:26" ht="14.25" customHeight="1">
      <c r="A520" s="167"/>
      <c r="B520" s="167"/>
      <c r="C520" s="167"/>
      <c r="D520" s="167"/>
      <c r="E520" s="167"/>
      <c r="F520" s="167"/>
      <c r="G520" s="167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spans="1:26" ht="14.25" customHeight="1">
      <c r="A521" s="167"/>
      <c r="B521" s="167"/>
      <c r="C521" s="167"/>
      <c r="D521" s="167"/>
      <c r="E521" s="167"/>
      <c r="F521" s="167"/>
      <c r="G521" s="167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spans="1:26" ht="14.25" customHeight="1">
      <c r="A522" s="167"/>
      <c r="B522" s="167"/>
      <c r="C522" s="167"/>
      <c r="D522" s="167"/>
      <c r="E522" s="167"/>
      <c r="F522" s="167"/>
      <c r="G522" s="167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spans="1:26" ht="14.25" customHeight="1">
      <c r="A523" s="167"/>
      <c r="B523" s="167"/>
      <c r="C523" s="167"/>
      <c r="D523" s="167"/>
      <c r="E523" s="167"/>
      <c r="F523" s="167"/>
      <c r="G523" s="167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spans="1:26" ht="14.25" customHeight="1">
      <c r="A524" s="167"/>
      <c r="B524" s="167"/>
      <c r="C524" s="167"/>
      <c r="D524" s="167"/>
      <c r="E524" s="167"/>
      <c r="F524" s="167"/>
      <c r="G524" s="167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spans="1:26" ht="14.25" customHeight="1">
      <c r="A525" s="167"/>
      <c r="B525" s="167"/>
      <c r="C525" s="167"/>
      <c r="D525" s="167"/>
      <c r="E525" s="167"/>
      <c r="F525" s="167"/>
      <c r="G525" s="167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spans="1:26" ht="14.25" customHeight="1">
      <c r="A526" s="167"/>
      <c r="B526" s="167"/>
      <c r="C526" s="167"/>
      <c r="D526" s="167"/>
      <c r="E526" s="167"/>
      <c r="F526" s="167"/>
      <c r="G526" s="167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spans="1:26" ht="14.25" customHeight="1">
      <c r="A527" s="167"/>
      <c r="B527" s="167"/>
      <c r="C527" s="167"/>
      <c r="D527" s="167"/>
      <c r="E527" s="167"/>
      <c r="F527" s="167"/>
      <c r="G527" s="167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spans="1:26" ht="14.25" customHeight="1">
      <c r="A528" s="167"/>
      <c r="B528" s="167"/>
      <c r="C528" s="167"/>
      <c r="D528" s="167"/>
      <c r="E528" s="167"/>
      <c r="F528" s="167"/>
      <c r="G528" s="167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spans="1:26" ht="14.25" customHeight="1">
      <c r="A529" s="167"/>
      <c r="B529" s="167"/>
      <c r="C529" s="167"/>
      <c r="D529" s="167"/>
      <c r="E529" s="167"/>
      <c r="F529" s="167"/>
      <c r="G529" s="167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spans="1:26" ht="14.25" customHeight="1">
      <c r="A530" s="167"/>
      <c r="B530" s="167"/>
      <c r="C530" s="167"/>
      <c r="D530" s="167"/>
      <c r="E530" s="167"/>
      <c r="F530" s="167"/>
      <c r="G530" s="167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spans="1:26" ht="14.25" customHeight="1">
      <c r="A531" s="167"/>
      <c r="B531" s="167"/>
      <c r="C531" s="167"/>
      <c r="D531" s="167"/>
      <c r="E531" s="167"/>
      <c r="F531" s="167"/>
      <c r="G531" s="167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spans="1:26" ht="14.25" customHeight="1">
      <c r="A532" s="167"/>
      <c r="B532" s="167"/>
      <c r="C532" s="167"/>
      <c r="D532" s="167"/>
      <c r="E532" s="167"/>
      <c r="F532" s="167"/>
      <c r="G532" s="167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spans="1:26" ht="14.25" customHeight="1">
      <c r="A533" s="167"/>
      <c r="B533" s="167"/>
      <c r="C533" s="167"/>
      <c r="D533" s="167"/>
      <c r="E533" s="167"/>
      <c r="F533" s="167"/>
      <c r="G533" s="167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spans="1:26" ht="14.25" customHeight="1">
      <c r="A534" s="167"/>
      <c r="B534" s="167"/>
      <c r="C534" s="167"/>
      <c r="D534" s="167"/>
      <c r="E534" s="167"/>
      <c r="F534" s="167"/>
      <c r="G534" s="167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spans="1:26" ht="14.25" customHeight="1">
      <c r="A535" s="167"/>
      <c r="B535" s="167"/>
      <c r="C535" s="167"/>
      <c r="D535" s="167"/>
      <c r="E535" s="167"/>
      <c r="F535" s="167"/>
      <c r="G535" s="167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spans="1:26" ht="14.25" customHeight="1">
      <c r="A536" s="167"/>
      <c r="B536" s="167"/>
      <c r="C536" s="167"/>
      <c r="D536" s="167"/>
      <c r="E536" s="167"/>
      <c r="F536" s="167"/>
      <c r="G536" s="167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spans="1:26" ht="14.25" customHeight="1">
      <c r="A537" s="167"/>
      <c r="B537" s="167"/>
      <c r="C537" s="167"/>
      <c r="D537" s="167"/>
      <c r="E537" s="167"/>
      <c r="F537" s="167"/>
      <c r="G537" s="167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spans="1:26" ht="14.25" customHeight="1">
      <c r="A538" s="167"/>
      <c r="B538" s="167"/>
      <c r="C538" s="167"/>
      <c r="D538" s="167"/>
      <c r="E538" s="167"/>
      <c r="F538" s="167"/>
      <c r="G538" s="167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spans="1:26" ht="14.25" customHeight="1">
      <c r="A539" s="167"/>
      <c r="B539" s="167"/>
      <c r="C539" s="167"/>
      <c r="D539" s="167"/>
      <c r="E539" s="167"/>
      <c r="F539" s="167"/>
      <c r="G539" s="167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spans="1:26" ht="14.25" customHeight="1">
      <c r="A540" s="167"/>
      <c r="B540" s="167"/>
      <c r="C540" s="167"/>
      <c r="D540" s="167"/>
      <c r="E540" s="167"/>
      <c r="F540" s="167"/>
      <c r="G540" s="167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spans="1:26" ht="14.25" customHeight="1">
      <c r="A541" s="167"/>
      <c r="B541" s="167"/>
      <c r="C541" s="167"/>
      <c r="D541" s="167"/>
      <c r="E541" s="167"/>
      <c r="F541" s="167"/>
      <c r="G541" s="167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spans="1:26" ht="14.25" customHeight="1">
      <c r="A542" s="167"/>
      <c r="B542" s="167"/>
      <c r="C542" s="167"/>
      <c r="D542" s="167"/>
      <c r="E542" s="167"/>
      <c r="F542" s="167"/>
      <c r="G542" s="167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spans="1:26" ht="14.25" customHeight="1">
      <c r="A543" s="167"/>
      <c r="B543" s="167"/>
      <c r="C543" s="167"/>
      <c r="D543" s="167"/>
      <c r="E543" s="167"/>
      <c r="F543" s="167"/>
      <c r="G543" s="167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spans="1:26" ht="14.25" customHeight="1">
      <c r="A544" s="167"/>
      <c r="B544" s="167"/>
      <c r="C544" s="167"/>
      <c r="D544" s="167"/>
      <c r="E544" s="167"/>
      <c r="F544" s="167"/>
      <c r="G544" s="167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spans="1:26" ht="14.25" customHeight="1">
      <c r="A545" s="167"/>
      <c r="B545" s="167"/>
      <c r="C545" s="167"/>
      <c r="D545" s="167"/>
      <c r="E545" s="167"/>
      <c r="F545" s="167"/>
      <c r="G545" s="167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spans="1:26" ht="14.25" customHeight="1">
      <c r="A546" s="167"/>
      <c r="B546" s="167"/>
      <c r="C546" s="167"/>
      <c r="D546" s="167"/>
      <c r="E546" s="167"/>
      <c r="F546" s="167"/>
      <c r="G546" s="167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spans="1:26" ht="14.25" customHeight="1">
      <c r="A547" s="167"/>
      <c r="B547" s="167"/>
      <c r="C547" s="167"/>
      <c r="D547" s="167"/>
      <c r="E547" s="167"/>
      <c r="F547" s="167"/>
      <c r="G547" s="167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spans="1:26" ht="14.25" customHeight="1">
      <c r="A548" s="167"/>
      <c r="B548" s="167"/>
      <c r="C548" s="167"/>
      <c r="D548" s="167"/>
      <c r="E548" s="167"/>
      <c r="F548" s="167"/>
      <c r="G548" s="167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spans="1:26" ht="14.25" customHeight="1">
      <c r="A549" s="167"/>
      <c r="B549" s="167"/>
      <c r="C549" s="167"/>
      <c r="D549" s="167"/>
      <c r="E549" s="167"/>
      <c r="F549" s="167"/>
      <c r="G549" s="167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spans="1:26" ht="14.25" customHeight="1">
      <c r="A550" s="167"/>
      <c r="B550" s="167"/>
      <c r="C550" s="167"/>
      <c r="D550" s="167"/>
      <c r="E550" s="167"/>
      <c r="F550" s="167"/>
      <c r="G550" s="167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spans="1:26" ht="14.25" customHeight="1">
      <c r="A551" s="167"/>
      <c r="B551" s="167"/>
      <c r="C551" s="167"/>
      <c r="D551" s="167"/>
      <c r="E551" s="167"/>
      <c r="F551" s="167"/>
      <c r="G551" s="167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spans="1:26" ht="14.25" customHeight="1">
      <c r="A552" s="167"/>
      <c r="B552" s="167"/>
      <c r="C552" s="167"/>
      <c r="D552" s="167"/>
      <c r="E552" s="167"/>
      <c r="F552" s="167"/>
      <c r="G552" s="167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spans="1:26" ht="14.25" customHeight="1">
      <c r="A553" s="167"/>
      <c r="B553" s="167"/>
      <c r="C553" s="167"/>
      <c r="D553" s="167"/>
      <c r="E553" s="167"/>
      <c r="F553" s="167"/>
      <c r="G553" s="167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spans="1:26" ht="14.25" customHeight="1">
      <c r="A554" s="167"/>
      <c r="B554" s="167"/>
      <c r="C554" s="167"/>
      <c r="D554" s="167"/>
      <c r="E554" s="167"/>
      <c r="F554" s="167"/>
      <c r="G554" s="167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spans="1:26" ht="14.25" customHeight="1">
      <c r="A555" s="167"/>
      <c r="B555" s="167"/>
      <c r="C555" s="167"/>
      <c r="D555" s="167"/>
      <c r="E555" s="167"/>
      <c r="F555" s="167"/>
      <c r="G555" s="167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spans="1:26" ht="14.25" customHeight="1">
      <c r="A556" s="167"/>
      <c r="B556" s="167"/>
      <c r="C556" s="167"/>
      <c r="D556" s="167"/>
      <c r="E556" s="167"/>
      <c r="F556" s="167"/>
      <c r="G556" s="167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spans="1:26" ht="14.25" customHeight="1">
      <c r="A557" s="167"/>
      <c r="B557" s="167"/>
      <c r="C557" s="167"/>
      <c r="D557" s="167"/>
      <c r="E557" s="167"/>
      <c r="F557" s="167"/>
      <c r="G557" s="167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spans="1:26" ht="14.25" customHeight="1">
      <c r="A558" s="167"/>
      <c r="B558" s="167"/>
      <c r="C558" s="167"/>
      <c r="D558" s="167"/>
      <c r="E558" s="167"/>
      <c r="F558" s="167"/>
      <c r="G558" s="167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spans="1:26" ht="14.25" customHeight="1">
      <c r="A559" s="167"/>
      <c r="B559" s="167"/>
      <c r="C559" s="167"/>
      <c r="D559" s="167"/>
      <c r="E559" s="167"/>
      <c r="F559" s="167"/>
      <c r="G559" s="167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spans="1:26" ht="14.25" customHeight="1">
      <c r="A560" s="167"/>
      <c r="B560" s="167"/>
      <c r="C560" s="167"/>
      <c r="D560" s="167"/>
      <c r="E560" s="167"/>
      <c r="F560" s="167"/>
      <c r="G560" s="167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spans="1:26" ht="14.25" customHeight="1">
      <c r="A561" s="167"/>
      <c r="B561" s="167"/>
      <c r="C561" s="167"/>
      <c r="D561" s="167"/>
      <c r="E561" s="167"/>
      <c r="F561" s="167"/>
      <c r="G561" s="167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spans="1:26" ht="14.25" customHeight="1">
      <c r="A562" s="167"/>
      <c r="B562" s="167"/>
      <c r="C562" s="167"/>
      <c r="D562" s="167"/>
      <c r="E562" s="167"/>
      <c r="F562" s="167"/>
      <c r="G562" s="167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spans="1:26" ht="14.25" customHeight="1">
      <c r="A563" s="167"/>
      <c r="B563" s="167"/>
      <c r="C563" s="167"/>
      <c r="D563" s="167"/>
      <c r="E563" s="167"/>
      <c r="F563" s="167"/>
      <c r="G563" s="167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spans="1:26" ht="14.25" customHeight="1">
      <c r="A564" s="167"/>
      <c r="B564" s="167"/>
      <c r="C564" s="167"/>
      <c r="D564" s="167"/>
      <c r="E564" s="167"/>
      <c r="F564" s="167"/>
      <c r="G564" s="167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spans="1:26" ht="14.25" customHeight="1">
      <c r="A565" s="167"/>
      <c r="B565" s="167"/>
      <c r="C565" s="167"/>
      <c r="D565" s="167"/>
      <c r="E565" s="167"/>
      <c r="F565" s="167"/>
      <c r="G565" s="167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spans="1:26" ht="14.25" customHeight="1">
      <c r="A566" s="167"/>
      <c r="B566" s="167"/>
      <c r="C566" s="167"/>
      <c r="D566" s="167"/>
      <c r="E566" s="167"/>
      <c r="F566" s="167"/>
      <c r="G566" s="167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spans="1:26" ht="14.25" customHeight="1">
      <c r="A567" s="167"/>
      <c r="B567" s="167"/>
      <c r="C567" s="167"/>
      <c r="D567" s="167"/>
      <c r="E567" s="167"/>
      <c r="F567" s="167"/>
      <c r="G567" s="167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spans="1:26" ht="14.25" customHeight="1">
      <c r="A568" s="167"/>
      <c r="B568" s="167"/>
      <c r="C568" s="167"/>
      <c r="D568" s="167"/>
      <c r="E568" s="167"/>
      <c r="F568" s="167"/>
      <c r="G568" s="167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spans="1:26" ht="14.25" customHeight="1">
      <c r="A569" s="167"/>
      <c r="B569" s="167"/>
      <c r="C569" s="167"/>
      <c r="D569" s="167"/>
      <c r="E569" s="167"/>
      <c r="F569" s="167"/>
      <c r="G569" s="167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spans="1:26" ht="14.25" customHeight="1">
      <c r="A570" s="167"/>
      <c r="B570" s="167"/>
      <c r="C570" s="167"/>
      <c r="D570" s="167"/>
      <c r="E570" s="167"/>
      <c r="F570" s="167"/>
      <c r="G570" s="167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spans="1:26" ht="14.25" customHeight="1">
      <c r="A571" s="167"/>
      <c r="B571" s="167"/>
      <c r="C571" s="167"/>
      <c r="D571" s="167"/>
      <c r="E571" s="167"/>
      <c r="F571" s="167"/>
      <c r="G571" s="167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spans="1:26" ht="14.25" customHeight="1">
      <c r="A572" s="167"/>
      <c r="B572" s="167"/>
      <c r="C572" s="167"/>
      <c r="D572" s="167"/>
      <c r="E572" s="167"/>
      <c r="F572" s="167"/>
      <c r="G572" s="167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spans="1:26" ht="14.25" customHeight="1">
      <c r="A573" s="167"/>
      <c r="B573" s="167"/>
      <c r="C573" s="167"/>
      <c r="D573" s="167"/>
      <c r="E573" s="167"/>
      <c r="F573" s="167"/>
      <c r="G573" s="167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spans="1:26" ht="14.25" customHeight="1">
      <c r="A574" s="167"/>
      <c r="B574" s="167"/>
      <c r="C574" s="167"/>
      <c r="D574" s="167"/>
      <c r="E574" s="167"/>
      <c r="F574" s="167"/>
      <c r="G574" s="167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spans="1:26" ht="14.25" customHeight="1">
      <c r="A575" s="167"/>
      <c r="B575" s="167"/>
      <c r="C575" s="167"/>
      <c r="D575" s="167"/>
      <c r="E575" s="167"/>
      <c r="F575" s="167"/>
      <c r="G575" s="167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spans="1:26" ht="14.25" customHeight="1">
      <c r="A576" s="167"/>
      <c r="B576" s="167"/>
      <c r="C576" s="167"/>
      <c r="D576" s="167"/>
      <c r="E576" s="167"/>
      <c r="F576" s="167"/>
      <c r="G576" s="167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spans="1:26" ht="14.25" customHeight="1">
      <c r="A577" s="167"/>
      <c r="B577" s="167"/>
      <c r="C577" s="167"/>
      <c r="D577" s="167"/>
      <c r="E577" s="167"/>
      <c r="F577" s="167"/>
      <c r="G577" s="167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spans="1:26" ht="14.25" customHeight="1">
      <c r="A578" s="167"/>
      <c r="B578" s="167"/>
      <c r="C578" s="167"/>
      <c r="D578" s="167"/>
      <c r="E578" s="167"/>
      <c r="F578" s="167"/>
      <c r="G578" s="167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spans="1:26" ht="14.25" customHeight="1">
      <c r="A579" s="167"/>
      <c r="B579" s="167"/>
      <c r="C579" s="167"/>
      <c r="D579" s="167"/>
      <c r="E579" s="167"/>
      <c r="F579" s="167"/>
      <c r="G579" s="167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spans="1:26" ht="14.25" customHeight="1">
      <c r="A580" s="167"/>
      <c r="B580" s="167"/>
      <c r="C580" s="167"/>
      <c r="D580" s="167"/>
      <c r="E580" s="167"/>
      <c r="F580" s="167"/>
      <c r="G580" s="167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spans="1:26" ht="14.25" customHeight="1">
      <c r="A581" s="167"/>
      <c r="B581" s="167"/>
      <c r="C581" s="167"/>
      <c r="D581" s="167"/>
      <c r="E581" s="167"/>
      <c r="F581" s="167"/>
      <c r="G581" s="167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spans="1:26" ht="14.25" customHeight="1">
      <c r="A582" s="167"/>
      <c r="B582" s="167"/>
      <c r="C582" s="167"/>
      <c r="D582" s="167"/>
      <c r="E582" s="167"/>
      <c r="F582" s="167"/>
      <c r="G582" s="167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spans="1:26" ht="14.25" customHeight="1">
      <c r="A583" s="167"/>
      <c r="B583" s="167"/>
      <c r="C583" s="167"/>
      <c r="D583" s="167"/>
      <c r="E583" s="167"/>
      <c r="F583" s="167"/>
      <c r="G583" s="167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spans="1:26" ht="14.25" customHeight="1">
      <c r="A584" s="167"/>
      <c r="B584" s="167"/>
      <c r="C584" s="167"/>
      <c r="D584" s="167"/>
      <c r="E584" s="167"/>
      <c r="F584" s="167"/>
      <c r="G584" s="167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spans="1:26" ht="14.25" customHeight="1">
      <c r="A585" s="167"/>
      <c r="B585" s="167"/>
      <c r="C585" s="167"/>
      <c r="D585" s="167"/>
      <c r="E585" s="167"/>
      <c r="F585" s="167"/>
      <c r="G585" s="167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spans="1:26" ht="14.25" customHeight="1">
      <c r="A586" s="167"/>
      <c r="B586" s="167"/>
      <c r="C586" s="167"/>
      <c r="D586" s="167"/>
      <c r="E586" s="167"/>
      <c r="F586" s="167"/>
      <c r="G586" s="167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spans="1:26" ht="14.25" customHeight="1">
      <c r="A587" s="167"/>
      <c r="B587" s="167"/>
      <c r="C587" s="167"/>
      <c r="D587" s="167"/>
      <c r="E587" s="167"/>
      <c r="F587" s="167"/>
      <c r="G587" s="167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spans="1:26" ht="14.25" customHeight="1">
      <c r="A588" s="167"/>
      <c r="B588" s="167"/>
      <c r="C588" s="167"/>
      <c r="D588" s="167"/>
      <c r="E588" s="167"/>
      <c r="F588" s="167"/>
      <c r="G588" s="167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spans="1:26" ht="14.25" customHeight="1">
      <c r="A589" s="167"/>
      <c r="B589" s="167"/>
      <c r="C589" s="167"/>
      <c r="D589" s="167"/>
      <c r="E589" s="167"/>
      <c r="F589" s="167"/>
      <c r="G589" s="167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spans="1:26" ht="14.25" customHeight="1">
      <c r="A590" s="167"/>
      <c r="B590" s="167"/>
      <c r="C590" s="167"/>
      <c r="D590" s="167"/>
      <c r="E590" s="167"/>
      <c r="F590" s="167"/>
      <c r="G590" s="167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spans="1:26" ht="14.25" customHeight="1">
      <c r="A591" s="167"/>
      <c r="B591" s="167"/>
      <c r="C591" s="167"/>
      <c r="D591" s="167"/>
      <c r="E591" s="167"/>
      <c r="F591" s="167"/>
      <c r="G591" s="167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spans="1:26" ht="14.25" customHeight="1">
      <c r="A592" s="167"/>
      <c r="B592" s="167"/>
      <c r="C592" s="167"/>
      <c r="D592" s="167"/>
      <c r="E592" s="167"/>
      <c r="F592" s="167"/>
      <c r="G592" s="167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spans="1:26" ht="14.25" customHeight="1">
      <c r="A593" s="167"/>
      <c r="B593" s="167"/>
      <c r="C593" s="167"/>
      <c r="D593" s="167"/>
      <c r="E593" s="167"/>
      <c r="F593" s="167"/>
      <c r="G593" s="167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spans="1:26" ht="14.25" customHeight="1">
      <c r="A594" s="167"/>
      <c r="B594" s="167"/>
      <c r="C594" s="167"/>
      <c r="D594" s="167"/>
      <c r="E594" s="167"/>
      <c r="F594" s="167"/>
      <c r="G594" s="167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spans="1:26" ht="14.25" customHeight="1">
      <c r="A595" s="167"/>
      <c r="B595" s="167"/>
      <c r="C595" s="167"/>
      <c r="D595" s="167"/>
      <c r="E595" s="167"/>
      <c r="F595" s="167"/>
      <c r="G595" s="167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spans="1:26" ht="14.25" customHeight="1">
      <c r="A596" s="167"/>
      <c r="B596" s="167"/>
      <c r="C596" s="167"/>
      <c r="D596" s="167"/>
      <c r="E596" s="167"/>
      <c r="F596" s="167"/>
      <c r="G596" s="167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spans="1:26" ht="14.25" customHeight="1">
      <c r="A597" s="167"/>
      <c r="B597" s="167"/>
      <c r="C597" s="167"/>
      <c r="D597" s="167"/>
      <c r="E597" s="167"/>
      <c r="F597" s="167"/>
      <c r="G597" s="167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spans="1:26" ht="14.25" customHeight="1">
      <c r="A598" s="167"/>
      <c r="B598" s="167"/>
      <c r="C598" s="167"/>
      <c r="D598" s="167"/>
      <c r="E598" s="167"/>
      <c r="F598" s="167"/>
      <c r="G598" s="167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spans="1:26" ht="14.25" customHeight="1">
      <c r="A599" s="167"/>
      <c r="B599" s="167"/>
      <c r="C599" s="167"/>
      <c r="D599" s="167"/>
      <c r="E599" s="167"/>
      <c r="F599" s="167"/>
      <c r="G599" s="167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spans="1:26" ht="14.25" customHeight="1">
      <c r="A600" s="167"/>
      <c r="B600" s="167"/>
      <c r="C600" s="167"/>
      <c r="D600" s="167"/>
      <c r="E600" s="167"/>
      <c r="F600" s="167"/>
      <c r="G600" s="167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spans="1:26" ht="14.25" customHeight="1">
      <c r="A601" s="167"/>
      <c r="B601" s="167"/>
      <c r="C601" s="167"/>
      <c r="D601" s="167"/>
      <c r="E601" s="167"/>
      <c r="F601" s="167"/>
      <c r="G601" s="167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spans="1:26" ht="14.25" customHeight="1">
      <c r="A602" s="167"/>
      <c r="B602" s="167"/>
      <c r="C602" s="167"/>
      <c r="D602" s="167"/>
      <c r="E602" s="167"/>
      <c r="F602" s="167"/>
      <c r="G602" s="167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spans="1:26" ht="14.25" customHeight="1">
      <c r="A603" s="167"/>
      <c r="B603" s="167"/>
      <c r="C603" s="167"/>
      <c r="D603" s="167"/>
      <c r="E603" s="167"/>
      <c r="F603" s="167"/>
      <c r="G603" s="167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spans="1:26" ht="14.25" customHeight="1">
      <c r="A604" s="167"/>
      <c r="B604" s="167"/>
      <c r="C604" s="167"/>
      <c r="D604" s="167"/>
      <c r="E604" s="167"/>
      <c r="F604" s="167"/>
      <c r="G604" s="167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spans="1:26" ht="14.25" customHeight="1">
      <c r="A605" s="167"/>
      <c r="B605" s="167"/>
      <c r="C605" s="167"/>
      <c r="D605" s="167"/>
      <c r="E605" s="167"/>
      <c r="F605" s="167"/>
      <c r="G605" s="167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spans="1:26" ht="14.25" customHeight="1">
      <c r="A606" s="167"/>
      <c r="B606" s="167"/>
      <c r="C606" s="167"/>
      <c r="D606" s="167"/>
      <c r="E606" s="167"/>
      <c r="F606" s="167"/>
      <c r="G606" s="167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spans="1:26" ht="14.25" customHeight="1">
      <c r="A607" s="167"/>
      <c r="B607" s="167"/>
      <c r="C607" s="167"/>
      <c r="D607" s="167"/>
      <c r="E607" s="167"/>
      <c r="F607" s="167"/>
      <c r="G607" s="167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spans="1:26" ht="14.25" customHeight="1">
      <c r="A608" s="167"/>
      <c r="B608" s="167"/>
      <c r="C608" s="167"/>
      <c r="D608" s="167"/>
      <c r="E608" s="167"/>
      <c r="F608" s="167"/>
      <c r="G608" s="167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spans="1:26" ht="14.25" customHeight="1">
      <c r="A609" s="167"/>
      <c r="B609" s="167"/>
      <c r="C609" s="167"/>
      <c r="D609" s="167"/>
      <c r="E609" s="167"/>
      <c r="F609" s="167"/>
      <c r="G609" s="167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spans="1:26" ht="14.25" customHeight="1">
      <c r="A610" s="167"/>
      <c r="B610" s="167"/>
      <c r="C610" s="167"/>
      <c r="D610" s="167"/>
      <c r="E610" s="167"/>
      <c r="F610" s="167"/>
      <c r="G610" s="167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spans="1:26" ht="14.25" customHeight="1">
      <c r="A611" s="167"/>
      <c r="B611" s="167"/>
      <c r="C611" s="167"/>
      <c r="D611" s="167"/>
      <c r="E611" s="167"/>
      <c r="F611" s="167"/>
      <c r="G611" s="167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spans="1:26" ht="14.25" customHeight="1">
      <c r="A612" s="167"/>
      <c r="B612" s="167"/>
      <c r="C612" s="167"/>
      <c r="D612" s="167"/>
      <c r="E612" s="167"/>
      <c r="F612" s="167"/>
      <c r="G612" s="167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spans="1:26" ht="14.25" customHeight="1">
      <c r="A613" s="167"/>
      <c r="B613" s="167"/>
      <c r="C613" s="167"/>
      <c r="D613" s="167"/>
      <c r="E613" s="167"/>
      <c r="F613" s="167"/>
      <c r="G613" s="167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spans="1:26" ht="14.25" customHeight="1">
      <c r="A614" s="167"/>
      <c r="B614" s="167"/>
      <c r="C614" s="167"/>
      <c r="D614" s="167"/>
      <c r="E614" s="167"/>
      <c r="F614" s="167"/>
      <c r="G614" s="167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spans="1:26" ht="14.25" customHeight="1">
      <c r="A615" s="167"/>
      <c r="B615" s="167"/>
      <c r="C615" s="167"/>
      <c r="D615" s="167"/>
      <c r="E615" s="167"/>
      <c r="F615" s="167"/>
      <c r="G615" s="167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spans="1:26" ht="14.25" customHeight="1">
      <c r="A616" s="167"/>
      <c r="B616" s="167"/>
      <c r="C616" s="167"/>
      <c r="D616" s="167"/>
      <c r="E616" s="167"/>
      <c r="F616" s="167"/>
      <c r="G616" s="167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spans="1:26" ht="14.25" customHeight="1">
      <c r="A617" s="167"/>
      <c r="B617" s="167"/>
      <c r="C617" s="167"/>
      <c r="D617" s="167"/>
      <c r="E617" s="167"/>
      <c r="F617" s="167"/>
      <c r="G617" s="167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spans="1:26" ht="14.25" customHeight="1">
      <c r="A618" s="167"/>
      <c r="B618" s="167"/>
      <c r="C618" s="167"/>
      <c r="D618" s="167"/>
      <c r="E618" s="167"/>
      <c r="F618" s="167"/>
      <c r="G618" s="167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spans="1:26" ht="14.25" customHeight="1">
      <c r="A619" s="167"/>
      <c r="B619" s="167"/>
      <c r="C619" s="167"/>
      <c r="D619" s="167"/>
      <c r="E619" s="167"/>
      <c r="F619" s="167"/>
      <c r="G619" s="167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spans="1:26" ht="14.25" customHeight="1">
      <c r="A620" s="167"/>
      <c r="B620" s="167"/>
      <c r="C620" s="167"/>
      <c r="D620" s="167"/>
      <c r="E620" s="167"/>
      <c r="F620" s="167"/>
      <c r="G620" s="167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spans="1:26" ht="14.25" customHeight="1">
      <c r="A621" s="167"/>
      <c r="B621" s="167"/>
      <c r="C621" s="167"/>
      <c r="D621" s="167"/>
      <c r="E621" s="167"/>
      <c r="F621" s="167"/>
      <c r="G621" s="167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spans="1:26" ht="14.25" customHeight="1">
      <c r="A622" s="167"/>
      <c r="B622" s="167"/>
      <c r="C622" s="167"/>
      <c r="D622" s="167"/>
      <c r="E622" s="167"/>
      <c r="F622" s="167"/>
      <c r="G622" s="167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spans="1:26" ht="14.25" customHeight="1">
      <c r="A623" s="167"/>
      <c r="B623" s="167"/>
      <c r="C623" s="167"/>
      <c r="D623" s="167"/>
      <c r="E623" s="167"/>
      <c r="F623" s="167"/>
      <c r="G623" s="167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spans="1:26" ht="14.25" customHeight="1">
      <c r="A624" s="167"/>
      <c r="B624" s="167"/>
      <c r="C624" s="167"/>
      <c r="D624" s="167"/>
      <c r="E624" s="167"/>
      <c r="F624" s="167"/>
      <c r="G624" s="167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spans="1:26" ht="14.25" customHeight="1">
      <c r="A625" s="167"/>
      <c r="B625" s="167"/>
      <c r="C625" s="167"/>
      <c r="D625" s="167"/>
      <c r="E625" s="167"/>
      <c r="F625" s="167"/>
      <c r="G625" s="167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spans="1:26" ht="14.25" customHeight="1">
      <c r="A626" s="167"/>
      <c r="B626" s="167"/>
      <c r="C626" s="167"/>
      <c r="D626" s="167"/>
      <c r="E626" s="167"/>
      <c r="F626" s="167"/>
      <c r="G626" s="167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spans="1:26" ht="14.25" customHeight="1">
      <c r="A627" s="167"/>
      <c r="B627" s="167"/>
      <c r="C627" s="167"/>
      <c r="D627" s="167"/>
      <c r="E627" s="167"/>
      <c r="F627" s="167"/>
      <c r="G627" s="167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spans="1:26" ht="14.25" customHeight="1">
      <c r="A628" s="167"/>
      <c r="B628" s="167"/>
      <c r="C628" s="167"/>
      <c r="D628" s="167"/>
      <c r="E628" s="167"/>
      <c r="F628" s="167"/>
      <c r="G628" s="167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spans="1:26" ht="14.25" customHeight="1">
      <c r="A629" s="167"/>
      <c r="B629" s="167"/>
      <c r="C629" s="167"/>
      <c r="D629" s="167"/>
      <c r="E629" s="167"/>
      <c r="F629" s="167"/>
      <c r="G629" s="167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spans="1:26" ht="14.25" customHeight="1">
      <c r="A630" s="167"/>
      <c r="B630" s="167"/>
      <c r="C630" s="167"/>
      <c r="D630" s="167"/>
      <c r="E630" s="167"/>
      <c r="F630" s="167"/>
      <c r="G630" s="167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spans="1:26" ht="14.25" customHeight="1">
      <c r="A631" s="167"/>
      <c r="B631" s="167"/>
      <c r="C631" s="167"/>
      <c r="D631" s="167"/>
      <c r="E631" s="167"/>
      <c r="F631" s="167"/>
      <c r="G631" s="167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spans="1:26" ht="14.25" customHeight="1">
      <c r="A632" s="167"/>
      <c r="B632" s="167"/>
      <c r="C632" s="167"/>
      <c r="D632" s="167"/>
      <c r="E632" s="167"/>
      <c r="F632" s="167"/>
      <c r="G632" s="167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spans="1:26" ht="14.25" customHeight="1">
      <c r="A633" s="167"/>
      <c r="B633" s="167"/>
      <c r="C633" s="167"/>
      <c r="D633" s="167"/>
      <c r="E633" s="167"/>
      <c r="F633" s="167"/>
      <c r="G633" s="167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spans="1:26" ht="14.25" customHeight="1">
      <c r="A634" s="167"/>
      <c r="B634" s="167"/>
      <c r="C634" s="167"/>
      <c r="D634" s="167"/>
      <c r="E634" s="167"/>
      <c r="F634" s="167"/>
      <c r="G634" s="167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spans="1:26" ht="14.25" customHeight="1">
      <c r="A635" s="167"/>
      <c r="B635" s="167"/>
      <c r="C635" s="167"/>
      <c r="D635" s="167"/>
      <c r="E635" s="167"/>
      <c r="F635" s="167"/>
      <c r="G635" s="167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spans="1:26" ht="14.25" customHeight="1">
      <c r="A636" s="167"/>
      <c r="B636" s="167"/>
      <c r="C636" s="167"/>
      <c r="D636" s="167"/>
      <c r="E636" s="167"/>
      <c r="F636" s="167"/>
      <c r="G636" s="167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spans="1:26" ht="14.25" customHeight="1">
      <c r="A637" s="167"/>
      <c r="B637" s="167"/>
      <c r="C637" s="167"/>
      <c r="D637" s="167"/>
      <c r="E637" s="167"/>
      <c r="F637" s="167"/>
      <c r="G637" s="167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spans="1:26" ht="14.25" customHeight="1">
      <c r="A638" s="167"/>
      <c r="B638" s="167"/>
      <c r="C638" s="167"/>
      <c r="D638" s="167"/>
      <c r="E638" s="167"/>
      <c r="F638" s="167"/>
      <c r="G638" s="167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spans="1:26" ht="14.25" customHeight="1">
      <c r="A639" s="167"/>
      <c r="B639" s="167"/>
      <c r="C639" s="167"/>
      <c r="D639" s="167"/>
      <c r="E639" s="167"/>
      <c r="F639" s="167"/>
      <c r="G639" s="167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spans="1:26" ht="14.25" customHeight="1">
      <c r="A640" s="167"/>
      <c r="B640" s="167"/>
      <c r="C640" s="167"/>
      <c r="D640" s="167"/>
      <c r="E640" s="167"/>
      <c r="F640" s="167"/>
      <c r="G640" s="167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spans="1:26" ht="14.25" customHeight="1">
      <c r="A641" s="167"/>
      <c r="B641" s="167"/>
      <c r="C641" s="167"/>
      <c r="D641" s="167"/>
      <c r="E641" s="167"/>
      <c r="F641" s="167"/>
      <c r="G641" s="167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spans="1:26" ht="14.25" customHeight="1">
      <c r="A642" s="167"/>
      <c r="B642" s="167"/>
      <c r="C642" s="167"/>
      <c r="D642" s="167"/>
      <c r="E642" s="167"/>
      <c r="F642" s="167"/>
      <c r="G642" s="167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spans="1:26" ht="14.25" customHeight="1">
      <c r="A643" s="167"/>
      <c r="B643" s="167"/>
      <c r="C643" s="167"/>
      <c r="D643" s="167"/>
      <c r="E643" s="167"/>
      <c r="F643" s="167"/>
      <c r="G643" s="167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spans="1:26" ht="14.25" customHeight="1">
      <c r="A644" s="167"/>
      <c r="B644" s="167"/>
      <c r="C644" s="167"/>
      <c r="D644" s="167"/>
      <c r="E644" s="167"/>
      <c r="F644" s="167"/>
      <c r="G644" s="167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spans="1:26" ht="14.25" customHeight="1">
      <c r="A645" s="167"/>
      <c r="B645" s="167"/>
      <c r="C645" s="167"/>
      <c r="D645" s="167"/>
      <c r="E645" s="167"/>
      <c r="F645" s="167"/>
      <c r="G645" s="167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spans="1:26" ht="14.25" customHeight="1">
      <c r="A646" s="167"/>
      <c r="B646" s="167"/>
      <c r="C646" s="167"/>
      <c r="D646" s="167"/>
      <c r="E646" s="167"/>
      <c r="F646" s="167"/>
      <c r="G646" s="167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spans="1:26" ht="14.25" customHeight="1">
      <c r="A647" s="167"/>
      <c r="B647" s="167"/>
      <c r="C647" s="167"/>
      <c r="D647" s="167"/>
      <c r="E647" s="167"/>
      <c r="F647" s="167"/>
      <c r="G647" s="167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spans="1:26" ht="14.25" customHeight="1">
      <c r="A648" s="167"/>
      <c r="B648" s="167"/>
      <c r="C648" s="167"/>
      <c r="D648" s="167"/>
      <c r="E648" s="167"/>
      <c r="F648" s="167"/>
      <c r="G648" s="167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spans="1:26" ht="14.25" customHeight="1">
      <c r="A649" s="167"/>
      <c r="B649" s="167"/>
      <c r="C649" s="167"/>
      <c r="D649" s="167"/>
      <c r="E649" s="167"/>
      <c r="F649" s="167"/>
      <c r="G649" s="167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spans="1:26" ht="14.25" customHeight="1">
      <c r="A650" s="167"/>
      <c r="B650" s="167"/>
      <c r="C650" s="167"/>
      <c r="D650" s="167"/>
      <c r="E650" s="167"/>
      <c r="F650" s="167"/>
      <c r="G650" s="167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spans="1:26" ht="14.25" customHeight="1">
      <c r="A651" s="167"/>
      <c r="B651" s="167"/>
      <c r="C651" s="167"/>
      <c r="D651" s="167"/>
      <c r="E651" s="167"/>
      <c r="F651" s="167"/>
      <c r="G651" s="167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spans="1:26" ht="14.25" customHeight="1">
      <c r="A652" s="167"/>
      <c r="B652" s="167"/>
      <c r="C652" s="167"/>
      <c r="D652" s="167"/>
      <c r="E652" s="167"/>
      <c r="F652" s="167"/>
      <c r="G652" s="167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spans="1:26" ht="14.25" customHeight="1">
      <c r="A653" s="167"/>
      <c r="B653" s="167"/>
      <c r="C653" s="167"/>
      <c r="D653" s="167"/>
      <c r="E653" s="167"/>
      <c r="F653" s="167"/>
      <c r="G653" s="167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spans="1:26" ht="14.25" customHeight="1">
      <c r="A654" s="167"/>
      <c r="B654" s="167"/>
      <c r="C654" s="167"/>
      <c r="D654" s="167"/>
      <c r="E654" s="167"/>
      <c r="F654" s="167"/>
      <c r="G654" s="167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spans="1:26" ht="14.25" customHeight="1">
      <c r="A655" s="167"/>
      <c r="B655" s="167"/>
      <c r="C655" s="167"/>
      <c r="D655" s="167"/>
      <c r="E655" s="167"/>
      <c r="F655" s="167"/>
      <c r="G655" s="167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spans="1:26" ht="14.25" customHeight="1">
      <c r="A656" s="167"/>
      <c r="B656" s="167"/>
      <c r="C656" s="167"/>
      <c r="D656" s="167"/>
      <c r="E656" s="167"/>
      <c r="F656" s="167"/>
      <c r="G656" s="167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spans="1:26" ht="14.25" customHeight="1">
      <c r="A657" s="167"/>
      <c r="B657" s="167"/>
      <c r="C657" s="167"/>
      <c r="D657" s="167"/>
      <c r="E657" s="167"/>
      <c r="F657" s="167"/>
      <c r="G657" s="167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spans="1:26" ht="14.25" customHeight="1">
      <c r="A658" s="167"/>
      <c r="B658" s="167"/>
      <c r="C658" s="167"/>
      <c r="D658" s="167"/>
      <c r="E658" s="167"/>
      <c r="F658" s="167"/>
      <c r="G658" s="167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spans="1:26" ht="14.25" customHeight="1">
      <c r="A659" s="167"/>
      <c r="B659" s="167"/>
      <c r="C659" s="167"/>
      <c r="D659" s="167"/>
      <c r="E659" s="167"/>
      <c r="F659" s="167"/>
      <c r="G659" s="167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spans="1:26" ht="14.25" customHeight="1">
      <c r="A660" s="167"/>
      <c r="B660" s="167"/>
      <c r="C660" s="167"/>
      <c r="D660" s="167"/>
      <c r="E660" s="167"/>
      <c r="F660" s="167"/>
      <c r="G660" s="167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spans="1:26" ht="14.25" customHeight="1">
      <c r="A661" s="167"/>
      <c r="B661" s="167"/>
      <c r="C661" s="167"/>
      <c r="D661" s="167"/>
      <c r="E661" s="167"/>
      <c r="F661" s="167"/>
      <c r="G661" s="167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spans="1:26" ht="14.25" customHeight="1">
      <c r="A662" s="167"/>
      <c r="B662" s="167"/>
      <c r="C662" s="167"/>
      <c r="D662" s="167"/>
      <c r="E662" s="167"/>
      <c r="F662" s="167"/>
      <c r="G662" s="167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spans="1:26" ht="14.25" customHeight="1">
      <c r="A663" s="167"/>
      <c r="B663" s="167"/>
      <c r="C663" s="167"/>
      <c r="D663" s="167"/>
      <c r="E663" s="167"/>
      <c r="F663" s="167"/>
      <c r="G663" s="167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spans="1:26" ht="14.25" customHeight="1">
      <c r="A664" s="167"/>
      <c r="B664" s="167"/>
      <c r="C664" s="167"/>
      <c r="D664" s="167"/>
      <c r="E664" s="167"/>
      <c r="F664" s="167"/>
      <c r="G664" s="167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spans="1:26" ht="14.25" customHeight="1">
      <c r="A665" s="167"/>
      <c r="B665" s="167"/>
      <c r="C665" s="167"/>
      <c r="D665" s="167"/>
      <c r="E665" s="167"/>
      <c r="F665" s="167"/>
      <c r="G665" s="167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spans="1:26" ht="14.25" customHeight="1">
      <c r="A666" s="167"/>
      <c r="B666" s="167"/>
      <c r="C666" s="167"/>
      <c r="D666" s="167"/>
      <c r="E666" s="167"/>
      <c r="F666" s="167"/>
      <c r="G666" s="167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spans="1:26" ht="14.25" customHeight="1">
      <c r="A667" s="167"/>
      <c r="B667" s="167"/>
      <c r="C667" s="167"/>
      <c r="D667" s="167"/>
      <c r="E667" s="167"/>
      <c r="F667" s="167"/>
      <c r="G667" s="167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spans="1:26" ht="14.25" customHeight="1">
      <c r="A668" s="167"/>
      <c r="B668" s="167"/>
      <c r="C668" s="167"/>
      <c r="D668" s="167"/>
      <c r="E668" s="167"/>
      <c r="F668" s="167"/>
      <c r="G668" s="167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spans="1:26" ht="14.25" customHeight="1">
      <c r="A669" s="167"/>
      <c r="B669" s="167"/>
      <c r="C669" s="167"/>
      <c r="D669" s="167"/>
      <c r="E669" s="167"/>
      <c r="F669" s="167"/>
      <c r="G669" s="167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spans="1:26" ht="14.25" customHeight="1">
      <c r="A670" s="167"/>
      <c r="B670" s="167"/>
      <c r="C670" s="167"/>
      <c r="D670" s="167"/>
      <c r="E670" s="167"/>
      <c r="F670" s="167"/>
      <c r="G670" s="167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spans="1:26" ht="14.25" customHeight="1">
      <c r="A671" s="167"/>
      <c r="B671" s="167"/>
      <c r="C671" s="167"/>
      <c r="D671" s="167"/>
      <c r="E671" s="167"/>
      <c r="F671" s="167"/>
      <c r="G671" s="167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spans="1:26" ht="14.25" customHeight="1">
      <c r="A672" s="167"/>
      <c r="B672" s="167"/>
      <c r="C672" s="167"/>
      <c r="D672" s="167"/>
      <c r="E672" s="167"/>
      <c r="F672" s="167"/>
      <c r="G672" s="167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spans="1:26" ht="14.25" customHeight="1">
      <c r="A673" s="167"/>
      <c r="B673" s="167"/>
      <c r="C673" s="167"/>
      <c r="D673" s="167"/>
      <c r="E673" s="167"/>
      <c r="F673" s="167"/>
      <c r="G673" s="167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spans="1:26" ht="14.25" customHeight="1">
      <c r="A674" s="167"/>
      <c r="B674" s="167"/>
      <c r="C674" s="167"/>
      <c r="D674" s="167"/>
      <c r="E674" s="167"/>
      <c r="F674" s="167"/>
      <c r="G674" s="167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spans="1:26" ht="14.25" customHeight="1">
      <c r="A675" s="167"/>
      <c r="B675" s="167"/>
      <c r="C675" s="167"/>
      <c r="D675" s="167"/>
      <c r="E675" s="167"/>
      <c r="F675" s="167"/>
      <c r="G675" s="167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spans="1:26" ht="14.25" customHeight="1">
      <c r="A676" s="167"/>
      <c r="B676" s="167"/>
      <c r="C676" s="167"/>
      <c r="D676" s="167"/>
      <c r="E676" s="167"/>
      <c r="F676" s="167"/>
      <c r="G676" s="167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spans="1:26" ht="14.25" customHeight="1">
      <c r="A677" s="167"/>
      <c r="B677" s="167"/>
      <c r="C677" s="167"/>
      <c r="D677" s="167"/>
      <c r="E677" s="167"/>
      <c r="F677" s="167"/>
      <c r="G677" s="167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spans="1:26" ht="14.25" customHeight="1">
      <c r="A678" s="167"/>
      <c r="B678" s="167"/>
      <c r="C678" s="167"/>
      <c r="D678" s="167"/>
      <c r="E678" s="167"/>
      <c r="F678" s="167"/>
      <c r="G678" s="167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spans="1:26" ht="14.25" customHeight="1">
      <c r="A679" s="167"/>
      <c r="B679" s="167"/>
      <c r="C679" s="167"/>
      <c r="D679" s="167"/>
      <c r="E679" s="167"/>
      <c r="F679" s="167"/>
      <c r="G679" s="167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spans="1:26" ht="14.25" customHeight="1">
      <c r="A680" s="167"/>
      <c r="B680" s="167"/>
      <c r="C680" s="167"/>
      <c r="D680" s="167"/>
      <c r="E680" s="167"/>
      <c r="F680" s="167"/>
      <c r="G680" s="167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spans="1:26" ht="14.25" customHeight="1">
      <c r="A681" s="167"/>
      <c r="B681" s="167"/>
      <c r="C681" s="167"/>
      <c r="D681" s="167"/>
      <c r="E681" s="167"/>
      <c r="F681" s="167"/>
      <c r="G681" s="167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spans="1:26" ht="14.25" customHeight="1">
      <c r="A682" s="167"/>
      <c r="B682" s="167"/>
      <c r="C682" s="167"/>
      <c r="D682" s="167"/>
      <c r="E682" s="167"/>
      <c r="F682" s="167"/>
      <c r="G682" s="167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spans="1:26" ht="14.25" customHeight="1">
      <c r="A683" s="167"/>
      <c r="B683" s="167"/>
      <c r="C683" s="167"/>
      <c r="D683" s="167"/>
      <c r="E683" s="167"/>
      <c r="F683" s="167"/>
      <c r="G683" s="167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spans="1:26" ht="14.25" customHeight="1">
      <c r="A684" s="167"/>
      <c r="B684" s="167"/>
      <c r="C684" s="167"/>
      <c r="D684" s="167"/>
      <c r="E684" s="167"/>
      <c r="F684" s="167"/>
      <c r="G684" s="167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spans="1:26" ht="14.25" customHeight="1">
      <c r="A685" s="167"/>
      <c r="B685" s="167"/>
      <c r="C685" s="167"/>
      <c r="D685" s="167"/>
      <c r="E685" s="167"/>
      <c r="F685" s="167"/>
      <c r="G685" s="167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spans="1:26" ht="14.25" customHeight="1">
      <c r="A686" s="167"/>
      <c r="B686" s="167"/>
      <c r="C686" s="167"/>
      <c r="D686" s="167"/>
      <c r="E686" s="167"/>
      <c r="F686" s="167"/>
      <c r="G686" s="167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spans="1:26" ht="14.25" customHeight="1">
      <c r="A687" s="167"/>
      <c r="B687" s="167"/>
      <c r="C687" s="167"/>
      <c r="D687" s="167"/>
      <c r="E687" s="167"/>
      <c r="F687" s="167"/>
      <c r="G687" s="167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spans="1:26" ht="14.25" customHeight="1">
      <c r="A688" s="167"/>
      <c r="B688" s="167"/>
      <c r="C688" s="167"/>
      <c r="D688" s="167"/>
      <c r="E688" s="167"/>
      <c r="F688" s="167"/>
      <c r="G688" s="167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spans="1:26" ht="14.25" customHeight="1">
      <c r="A689" s="167"/>
      <c r="B689" s="167"/>
      <c r="C689" s="167"/>
      <c r="D689" s="167"/>
      <c r="E689" s="167"/>
      <c r="F689" s="167"/>
      <c r="G689" s="167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spans="1:26" ht="14.25" customHeight="1">
      <c r="A690" s="167"/>
      <c r="B690" s="167"/>
      <c r="C690" s="167"/>
      <c r="D690" s="167"/>
      <c r="E690" s="167"/>
      <c r="F690" s="167"/>
      <c r="G690" s="167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spans="1:26" ht="14.25" customHeight="1">
      <c r="A691" s="167"/>
      <c r="B691" s="167"/>
      <c r="C691" s="167"/>
      <c r="D691" s="167"/>
      <c r="E691" s="167"/>
      <c r="F691" s="167"/>
      <c r="G691" s="167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spans="1:26" ht="14.25" customHeight="1">
      <c r="A692" s="167"/>
      <c r="B692" s="167"/>
      <c r="C692" s="167"/>
      <c r="D692" s="167"/>
      <c r="E692" s="167"/>
      <c r="F692" s="167"/>
      <c r="G692" s="167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spans="1:26" ht="14.25" customHeight="1">
      <c r="A693" s="167"/>
      <c r="B693" s="167"/>
      <c r="C693" s="167"/>
      <c r="D693" s="167"/>
      <c r="E693" s="167"/>
      <c r="F693" s="167"/>
      <c r="G693" s="167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spans="1:26" ht="14.25" customHeight="1">
      <c r="A694" s="167"/>
      <c r="B694" s="167"/>
      <c r="C694" s="167"/>
      <c r="D694" s="167"/>
      <c r="E694" s="167"/>
      <c r="F694" s="167"/>
      <c r="G694" s="167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spans="1:26" ht="14.25" customHeight="1">
      <c r="A695" s="167"/>
      <c r="B695" s="167"/>
      <c r="C695" s="167"/>
      <c r="D695" s="167"/>
      <c r="E695" s="167"/>
      <c r="F695" s="167"/>
      <c r="G695" s="167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spans="1:26" ht="14.25" customHeight="1">
      <c r="A696" s="167"/>
      <c r="B696" s="167"/>
      <c r="C696" s="167"/>
      <c r="D696" s="167"/>
      <c r="E696" s="167"/>
      <c r="F696" s="167"/>
      <c r="G696" s="167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spans="1:26" ht="14.25" customHeight="1">
      <c r="A697" s="167"/>
      <c r="B697" s="167"/>
      <c r="C697" s="167"/>
      <c r="D697" s="167"/>
      <c r="E697" s="167"/>
      <c r="F697" s="167"/>
      <c r="G697" s="167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spans="1:26" ht="14.25" customHeight="1">
      <c r="A698" s="167"/>
      <c r="B698" s="167"/>
      <c r="C698" s="167"/>
      <c r="D698" s="167"/>
      <c r="E698" s="167"/>
      <c r="F698" s="167"/>
      <c r="G698" s="167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spans="1:26" ht="14.25" customHeight="1">
      <c r="A699" s="167"/>
      <c r="B699" s="167"/>
      <c r="C699" s="167"/>
      <c r="D699" s="167"/>
      <c r="E699" s="167"/>
      <c r="F699" s="167"/>
      <c r="G699" s="167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spans="1:26" ht="14.25" customHeight="1">
      <c r="A700" s="167"/>
      <c r="B700" s="167"/>
      <c r="C700" s="167"/>
      <c r="D700" s="167"/>
      <c r="E700" s="167"/>
      <c r="F700" s="167"/>
      <c r="G700" s="167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spans="1:26" ht="14.25" customHeight="1">
      <c r="A701" s="167"/>
      <c r="B701" s="167"/>
      <c r="C701" s="167"/>
      <c r="D701" s="167"/>
      <c r="E701" s="167"/>
      <c r="F701" s="167"/>
      <c r="G701" s="167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spans="1:26" ht="14.25" customHeight="1">
      <c r="A702" s="167"/>
      <c r="B702" s="167"/>
      <c r="C702" s="167"/>
      <c r="D702" s="167"/>
      <c r="E702" s="167"/>
      <c r="F702" s="167"/>
      <c r="G702" s="167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spans="1:26" ht="14.25" customHeight="1">
      <c r="A703" s="167"/>
      <c r="B703" s="167"/>
      <c r="C703" s="167"/>
      <c r="D703" s="167"/>
      <c r="E703" s="167"/>
      <c r="F703" s="167"/>
      <c r="G703" s="167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spans="1:26" ht="14.25" customHeight="1">
      <c r="A704" s="167"/>
      <c r="B704" s="167"/>
      <c r="C704" s="167"/>
      <c r="D704" s="167"/>
      <c r="E704" s="167"/>
      <c r="F704" s="167"/>
      <c r="G704" s="167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spans="1:26" ht="14.25" customHeight="1">
      <c r="A705" s="167"/>
      <c r="B705" s="167"/>
      <c r="C705" s="167"/>
      <c r="D705" s="167"/>
      <c r="E705" s="167"/>
      <c r="F705" s="167"/>
      <c r="G705" s="167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spans="1:26" ht="14.25" customHeight="1">
      <c r="A706" s="167"/>
      <c r="B706" s="167"/>
      <c r="C706" s="167"/>
      <c r="D706" s="167"/>
      <c r="E706" s="167"/>
      <c r="F706" s="167"/>
      <c r="G706" s="167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spans="1:26" ht="14.25" customHeight="1">
      <c r="A707" s="167"/>
      <c r="B707" s="167"/>
      <c r="C707" s="167"/>
      <c r="D707" s="167"/>
      <c r="E707" s="167"/>
      <c r="F707" s="167"/>
      <c r="G707" s="167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spans="1:26" ht="14.25" customHeight="1">
      <c r="A708" s="167"/>
      <c r="B708" s="167"/>
      <c r="C708" s="167"/>
      <c r="D708" s="167"/>
      <c r="E708" s="167"/>
      <c r="F708" s="167"/>
      <c r="G708" s="167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spans="1:26" ht="14.25" customHeight="1">
      <c r="A709" s="167"/>
      <c r="B709" s="167"/>
      <c r="C709" s="167"/>
      <c r="D709" s="167"/>
      <c r="E709" s="167"/>
      <c r="F709" s="167"/>
      <c r="G709" s="167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spans="1:26" ht="14.25" customHeight="1">
      <c r="A710" s="167"/>
      <c r="B710" s="167"/>
      <c r="C710" s="167"/>
      <c r="D710" s="167"/>
      <c r="E710" s="167"/>
      <c r="F710" s="167"/>
      <c r="G710" s="167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spans="1:26" ht="14.25" customHeight="1">
      <c r="A711" s="167"/>
      <c r="B711" s="167"/>
      <c r="C711" s="167"/>
      <c r="D711" s="167"/>
      <c r="E711" s="167"/>
      <c r="F711" s="167"/>
      <c r="G711" s="167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spans="1:26" ht="14.25" customHeight="1">
      <c r="A712" s="167"/>
      <c r="B712" s="167"/>
      <c r="C712" s="167"/>
      <c r="D712" s="167"/>
      <c r="E712" s="167"/>
      <c r="F712" s="167"/>
      <c r="G712" s="167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spans="1:26" ht="14.25" customHeight="1">
      <c r="A713" s="167"/>
      <c r="B713" s="167"/>
      <c r="C713" s="167"/>
      <c r="D713" s="167"/>
      <c r="E713" s="167"/>
      <c r="F713" s="167"/>
      <c r="G713" s="167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spans="1:26" ht="14.25" customHeight="1">
      <c r="A714" s="167"/>
      <c r="B714" s="167"/>
      <c r="C714" s="167"/>
      <c r="D714" s="167"/>
      <c r="E714" s="167"/>
      <c r="F714" s="167"/>
      <c r="G714" s="167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spans="1:26" ht="14.25" customHeight="1">
      <c r="A715" s="167"/>
      <c r="B715" s="167"/>
      <c r="C715" s="167"/>
      <c r="D715" s="167"/>
      <c r="E715" s="167"/>
      <c r="F715" s="167"/>
      <c r="G715" s="167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spans="1:26" ht="14.25" customHeight="1">
      <c r="A716" s="167"/>
      <c r="B716" s="167"/>
      <c r="C716" s="167"/>
      <c r="D716" s="167"/>
      <c r="E716" s="167"/>
      <c r="F716" s="167"/>
      <c r="G716" s="167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spans="1:26" ht="14.25" customHeight="1">
      <c r="A717" s="167"/>
      <c r="B717" s="167"/>
      <c r="C717" s="167"/>
      <c r="D717" s="167"/>
      <c r="E717" s="167"/>
      <c r="F717" s="167"/>
      <c r="G717" s="167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spans="1:26" ht="14.25" customHeight="1">
      <c r="A718" s="167"/>
      <c r="B718" s="167"/>
      <c r="C718" s="167"/>
      <c r="D718" s="167"/>
      <c r="E718" s="167"/>
      <c r="F718" s="167"/>
      <c r="G718" s="167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spans="1:26" ht="14.25" customHeight="1">
      <c r="A719" s="167"/>
      <c r="B719" s="167"/>
      <c r="C719" s="167"/>
      <c r="D719" s="167"/>
      <c r="E719" s="167"/>
      <c r="F719" s="167"/>
      <c r="G719" s="167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spans="1:26" ht="14.25" customHeight="1">
      <c r="A720" s="167"/>
      <c r="B720" s="167"/>
      <c r="C720" s="167"/>
      <c r="D720" s="167"/>
      <c r="E720" s="167"/>
      <c r="F720" s="167"/>
      <c r="G720" s="167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spans="1:26" ht="14.25" customHeight="1">
      <c r="A721" s="167"/>
      <c r="B721" s="167"/>
      <c r="C721" s="167"/>
      <c r="D721" s="167"/>
      <c r="E721" s="167"/>
      <c r="F721" s="167"/>
      <c r="G721" s="167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spans="1:26" ht="14.25" customHeight="1">
      <c r="A722" s="167"/>
      <c r="B722" s="167"/>
      <c r="C722" s="167"/>
      <c r="D722" s="167"/>
      <c r="E722" s="167"/>
      <c r="F722" s="167"/>
      <c r="G722" s="167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spans="1:26" ht="14.25" customHeight="1">
      <c r="A723" s="167"/>
      <c r="B723" s="167"/>
      <c r="C723" s="167"/>
      <c r="D723" s="167"/>
      <c r="E723" s="167"/>
      <c r="F723" s="167"/>
      <c r="G723" s="167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spans="1:26" ht="14.25" customHeight="1">
      <c r="A724" s="167"/>
      <c r="B724" s="167"/>
      <c r="C724" s="167"/>
      <c r="D724" s="167"/>
      <c r="E724" s="167"/>
      <c r="F724" s="167"/>
      <c r="G724" s="167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spans="1:26" ht="14.25" customHeight="1">
      <c r="A725" s="167"/>
      <c r="B725" s="167"/>
      <c r="C725" s="167"/>
      <c r="D725" s="167"/>
      <c r="E725" s="167"/>
      <c r="F725" s="167"/>
      <c r="G725" s="167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spans="1:26" ht="14.25" customHeight="1">
      <c r="A726" s="167"/>
      <c r="B726" s="167"/>
      <c r="C726" s="167"/>
      <c r="D726" s="167"/>
      <c r="E726" s="167"/>
      <c r="F726" s="167"/>
      <c r="G726" s="167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spans="1:26" ht="14.25" customHeight="1">
      <c r="A727" s="167"/>
      <c r="B727" s="167"/>
      <c r="C727" s="167"/>
      <c r="D727" s="167"/>
      <c r="E727" s="167"/>
      <c r="F727" s="167"/>
      <c r="G727" s="167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spans="1:26" ht="14.25" customHeight="1">
      <c r="A728" s="167"/>
      <c r="B728" s="167"/>
      <c r="C728" s="167"/>
      <c r="D728" s="167"/>
      <c r="E728" s="167"/>
      <c r="F728" s="167"/>
      <c r="G728" s="167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spans="1:26" ht="14.25" customHeight="1">
      <c r="A729" s="167"/>
      <c r="B729" s="167"/>
      <c r="C729" s="167"/>
      <c r="D729" s="167"/>
      <c r="E729" s="167"/>
      <c r="F729" s="167"/>
      <c r="G729" s="167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spans="1:26" ht="14.25" customHeight="1">
      <c r="A730" s="167"/>
      <c r="B730" s="167"/>
      <c r="C730" s="167"/>
      <c r="D730" s="167"/>
      <c r="E730" s="167"/>
      <c r="F730" s="167"/>
      <c r="G730" s="167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spans="1:26" ht="14.25" customHeight="1">
      <c r="A731" s="167"/>
      <c r="B731" s="167"/>
      <c r="C731" s="167"/>
      <c r="D731" s="167"/>
      <c r="E731" s="167"/>
      <c r="F731" s="167"/>
      <c r="G731" s="167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spans="1:26" ht="14.25" customHeight="1">
      <c r="A732" s="167"/>
      <c r="B732" s="167"/>
      <c r="C732" s="167"/>
      <c r="D732" s="167"/>
      <c r="E732" s="167"/>
      <c r="F732" s="167"/>
      <c r="G732" s="167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spans="1:26" ht="14.25" customHeight="1">
      <c r="A733" s="167"/>
      <c r="B733" s="167"/>
      <c r="C733" s="167"/>
      <c r="D733" s="167"/>
      <c r="E733" s="167"/>
      <c r="F733" s="167"/>
      <c r="G733" s="167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spans="1:26" ht="14.25" customHeight="1">
      <c r="A734" s="167"/>
      <c r="B734" s="167"/>
      <c r="C734" s="167"/>
      <c r="D734" s="167"/>
      <c r="E734" s="167"/>
      <c r="F734" s="167"/>
      <c r="G734" s="167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spans="1:26" ht="14.25" customHeight="1">
      <c r="A735" s="167"/>
      <c r="B735" s="167"/>
      <c r="C735" s="167"/>
      <c r="D735" s="167"/>
      <c r="E735" s="167"/>
      <c r="F735" s="167"/>
      <c r="G735" s="167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spans="1:26" ht="14.25" customHeight="1">
      <c r="A736" s="167"/>
      <c r="B736" s="167"/>
      <c r="C736" s="167"/>
      <c r="D736" s="167"/>
      <c r="E736" s="167"/>
      <c r="F736" s="167"/>
      <c r="G736" s="167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spans="1:26" ht="14.25" customHeight="1">
      <c r="A737" s="167"/>
      <c r="B737" s="167"/>
      <c r="C737" s="167"/>
      <c r="D737" s="167"/>
      <c r="E737" s="167"/>
      <c r="F737" s="167"/>
      <c r="G737" s="167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spans="1:26" ht="14.25" customHeight="1">
      <c r="A738" s="167"/>
      <c r="B738" s="167"/>
      <c r="C738" s="167"/>
      <c r="D738" s="167"/>
      <c r="E738" s="167"/>
      <c r="F738" s="167"/>
      <c r="G738" s="167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spans="1:26" ht="14.25" customHeight="1">
      <c r="A739" s="167"/>
      <c r="B739" s="167"/>
      <c r="C739" s="167"/>
      <c r="D739" s="167"/>
      <c r="E739" s="167"/>
      <c r="F739" s="167"/>
      <c r="G739" s="167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spans="1:26" ht="14.25" customHeight="1">
      <c r="A740" s="167"/>
      <c r="B740" s="167"/>
      <c r="C740" s="167"/>
      <c r="D740" s="167"/>
      <c r="E740" s="167"/>
      <c r="F740" s="167"/>
      <c r="G740" s="167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spans="1:26" ht="14.25" customHeight="1">
      <c r="A741" s="167"/>
      <c r="B741" s="167"/>
      <c r="C741" s="167"/>
      <c r="D741" s="167"/>
      <c r="E741" s="167"/>
      <c r="F741" s="167"/>
      <c r="G741" s="167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spans="1:26" ht="14.25" customHeight="1">
      <c r="A742" s="167"/>
      <c r="B742" s="167"/>
      <c r="C742" s="167"/>
      <c r="D742" s="167"/>
      <c r="E742" s="167"/>
      <c r="F742" s="167"/>
      <c r="G742" s="167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spans="1:26" ht="14.25" customHeight="1">
      <c r="A743" s="167"/>
      <c r="B743" s="167"/>
      <c r="C743" s="167"/>
      <c r="D743" s="167"/>
      <c r="E743" s="167"/>
      <c r="F743" s="167"/>
      <c r="G743" s="167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spans="1:26" ht="14.25" customHeight="1">
      <c r="A744" s="167"/>
      <c r="B744" s="167"/>
      <c r="C744" s="167"/>
      <c r="D744" s="167"/>
      <c r="E744" s="167"/>
      <c r="F744" s="167"/>
      <c r="G744" s="167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spans="1:26" ht="14.25" customHeight="1">
      <c r="A745" s="167"/>
      <c r="B745" s="167"/>
      <c r="C745" s="167"/>
      <c r="D745" s="167"/>
      <c r="E745" s="167"/>
      <c r="F745" s="167"/>
      <c r="G745" s="167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spans="1:26" ht="14.25" customHeight="1">
      <c r="A746" s="167"/>
      <c r="B746" s="167"/>
      <c r="C746" s="167"/>
      <c r="D746" s="167"/>
      <c r="E746" s="167"/>
      <c r="F746" s="167"/>
      <c r="G746" s="167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spans="1:26" ht="14.25" customHeight="1">
      <c r="A747" s="167"/>
      <c r="B747" s="167"/>
      <c r="C747" s="167"/>
      <c r="D747" s="167"/>
      <c r="E747" s="167"/>
      <c r="F747" s="167"/>
      <c r="G747" s="167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spans="1:26" ht="14.25" customHeight="1">
      <c r="A748" s="167"/>
      <c r="B748" s="167"/>
      <c r="C748" s="167"/>
      <c r="D748" s="167"/>
      <c r="E748" s="167"/>
      <c r="F748" s="167"/>
      <c r="G748" s="167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spans="1:26" ht="14.25" customHeight="1">
      <c r="A749" s="167"/>
      <c r="B749" s="167"/>
      <c r="C749" s="167"/>
      <c r="D749" s="167"/>
      <c r="E749" s="167"/>
      <c r="F749" s="167"/>
      <c r="G749" s="167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spans="1:26" ht="14.25" customHeight="1">
      <c r="A750" s="167"/>
      <c r="B750" s="167"/>
      <c r="C750" s="167"/>
      <c r="D750" s="167"/>
      <c r="E750" s="167"/>
      <c r="F750" s="167"/>
      <c r="G750" s="167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spans="1:26" ht="14.25" customHeight="1">
      <c r="A751" s="167"/>
      <c r="B751" s="167"/>
      <c r="C751" s="167"/>
      <c r="D751" s="167"/>
      <c r="E751" s="167"/>
      <c r="F751" s="167"/>
      <c r="G751" s="167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spans="1:26" ht="14.25" customHeight="1">
      <c r="A752" s="167"/>
      <c r="B752" s="167"/>
      <c r="C752" s="167"/>
      <c r="D752" s="167"/>
      <c r="E752" s="167"/>
      <c r="F752" s="167"/>
      <c r="G752" s="167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spans="1:26" ht="14.25" customHeight="1">
      <c r="A753" s="167"/>
      <c r="B753" s="167"/>
      <c r="C753" s="167"/>
      <c r="D753" s="167"/>
      <c r="E753" s="167"/>
      <c r="F753" s="167"/>
      <c r="G753" s="167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spans="1:26" ht="14.25" customHeight="1">
      <c r="A754" s="167"/>
      <c r="B754" s="167"/>
      <c r="C754" s="167"/>
      <c r="D754" s="167"/>
      <c r="E754" s="167"/>
      <c r="F754" s="167"/>
      <c r="G754" s="167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spans="1:26" ht="14.25" customHeight="1">
      <c r="A755" s="167"/>
      <c r="B755" s="167"/>
      <c r="C755" s="167"/>
      <c r="D755" s="167"/>
      <c r="E755" s="167"/>
      <c r="F755" s="167"/>
      <c r="G755" s="167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spans="1:26" ht="14.25" customHeight="1">
      <c r="A756" s="167"/>
      <c r="B756" s="167"/>
      <c r="C756" s="167"/>
      <c r="D756" s="167"/>
      <c r="E756" s="167"/>
      <c r="F756" s="167"/>
      <c r="G756" s="167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spans="1:26" ht="14.25" customHeight="1">
      <c r="A757" s="167"/>
      <c r="B757" s="167"/>
      <c r="C757" s="167"/>
      <c r="D757" s="167"/>
      <c r="E757" s="167"/>
      <c r="F757" s="167"/>
      <c r="G757" s="167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spans="1:26" ht="14.25" customHeight="1">
      <c r="A758" s="167"/>
      <c r="B758" s="167"/>
      <c r="C758" s="167"/>
      <c r="D758" s="167"/>
      <c r="E758" s="167"/>
      <c r="F758" s="167"/>
      <c r="G758" s="167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spans="1:26" ht="14.25" customHeight="1">
      <c r="A759" s="167"/>
      <c r="B759" s="167"/>
      <c r="C759" s="167"/>
      <c r="D759" s="167"/>
      <c r="E759" s="167"/>
      <c r="F759" s="167"/>
      <c r="G759" s="167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spans="1:26" ht="14.25" customHeight="1">
      <c r="A760" s="167"/>
      <c r="B760" s="167"/>
      <c r="C760" s="167"/>
      <c r="D760" s="167"/>
      <c r="E760" s="167"/>
      <c r="F760" s="167"/>
      <c r="G760" s="167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spans="1:26" ht="14.25" customHeight="1">
      <c r="A761" s="167"/>
      <c r="B761" s="167"/>
      <c r="C761" s="167"/>
      <c r="D761" s="167"/>
      <c r="E761" s="167"/>
      <c r="F761" s="167"/>
      <c r="G761" s="167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spans="1:26" ht="14.25" customHeight="1">
      <c r="A762" s="167"/>
      <c r="B762" s="167"/>
      <c r="C762" s="167"/>
      <c r="D762" s="167"/>
      <c r="E762" s="167"/>
      <c r="F762" s="167"/>
      <c r="G762" s="167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spans="1:26" ht="14.25" customHeight="1">
      <c r="A763" s="167"/>
      <c r="B763" s="167"/>
      <c r="C763" s="167"/>
      <c r="D763" s="167"/>
      <c r="E763" s="167"/>
      <c r="F763" s="167"/>
      <c r="G763" s="167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spans="1:26" ht="14.25" customHeight="1">
      <c r="A764" s="167"/>
      <c r="B764" s="167"/>
      <c r="C764" s="167"/>
      <c r="D764" s="167"/>
      <c r="E764" s="167"/>
      <c r="F764" s="167"/>
      <c r="G764" s="167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spans="1:26" ht="14.25" customHeight="1">
      <c r="A765" s="167"/>
      <c r="B765" s="167"/>
      <c r="C765" s="167"/>
      <c r="D765" s="167"/>
      <c r="E765" s="167"/>
      <c r="F765" s="167"/>
      <c r="G765" s="167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spans="1:26" ht="14.25" customHeight="1">
      <c r="A766" s="167"/>
      <c r="B766" s="167"/>
      <c r="C766" s="167"/>
      <c r="D766" s="167"/>
      <c r="E766" s="167"/>
      <c r="F766" s="167"/>
      <c r="G766" s="167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spans="1:26" ht="14.25" customHeight="1">
      <c r="A767" s="167"/>
      <c r="B767" s="167"/>
      <c r="C767" s="167"/>
      <c r="D767" s="167"/>
      <c r="E767" s="167"/>
      <c r="F767" s="167"/>
      <c r="G767" s="167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spans="1:26" ht="14.25" customHeight="1">
      <c r="A768" s="167"/>
      <c r="B768" s="167"/>
      <c r="C768" s="167"/>
      <c r="D768" s="167"/>
      <c r="E768" s="167"/>
      <c r="F768" s="167"/>
      <c r="G768" s="167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spans="1:26" ht="14.25" customHeight="1">
      <c r="A769" s="167"/>
      <c r="B769" s="167"/>
      <c r="C769" s="167"/>
      <c r="D769" s="167"/>
      <c r="E769" s="167"/>
      <c r="F769" s="167"/>
      <c r="G769" s="167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spans="1:26" ht="14.25" customHeight="1">
      <c r="A770" s="167"/>
      <c r="B770" s="167"/>
      <c r="C770" s="167"/>
      <c r="D770" s="167"/>
      <c r="E770" s="167"/>
      <c r="F770" s="167"/>
      <c r="G770" s="167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spans="1:26" ht="14.25" customHeight="1">
      <c r="A771" s="167"/>
      <c r="B771" s="167"/>
      <c r="C771" s="167"/>
      <c r="D771" s="167"/>
      <c r="E771" s="167"/>
      <c r="F771" s="167"/>
      <c r="G771" s="167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spans="1:26" ht="14.25" customHeight="1">
      <c r="A772" s="167"/>
      <c r="B772" s="167"/>
      <c r="C772" s="167"/>
      <c r="D772" s="167"/>
      <c r="E772" s="167"/>
      <c r="F772" s="167"/>
      <c r="G772" s="167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spans="1:26" ht="14.25" customHeight="1">
      <c r="A773" s="167"/>
      <c r="B773" s="167"/>
      <c r="C773" s="167"/>
      <c r="D773" s="167"/>
      <c r="E773" s="167"/>
      <c r="F773" s="167"/>
      <c r="G773" s="167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spans="1:26" ht="14.25" customHeight="1">
      <c r="A774" s="167"/>
      <c r="B774" s="167"/>
      <c r="C774" s="167"/>
      <c r="D774" s="167"/>
      <c r="E774" s="167"/>
      <c r="F774" s="167"/>
      <c r="G774" s="167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spans="1:26" ht="14.25" customHeight="1">
      <c r="A775" s="167"/>
      <c r="B775" s="167"/>
      <c r="C775" s="167"/>
      <c r="D775" s="167"/>
      <c r="E775" s="167"/>
      <c r="F775" s="167"/>
      <c r="G775" s="167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spans="1:26" ht="14.25" customHeight="1">
      <c r="A776" s="167"/>
      <c r="B776" s="167"/>
      <c r="C776" s="167"/>
      <c r="D776" s="167"/>
      <c r="E776" s="167"/>
      <c r="F776" s="167"/>
      <c r="G776" s="167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spans="1:26" ht="14.25" customHeight="1">
      <c r="A777" s="167"/>
      <c r="B777" s="167"/>
      <c r="C777" s="167"/>
      <c r="D777" s="167"/>
      <c r="E777" s="167"/>
      <c r="F777" s="167"/>
      <c r="G777" s="167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spans="1:26" ht="14.25" customHeight="1">
      <c r="A778" s="167"/>
      <c r="B778" s="167"/>
      <c r="C778" s="167"/>
      <c r="D778" s="167"/>
      <c r="E778" s="167"/>
      <c r="F778" s="167"/>
      <c r="G778" s="167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spans="1:26" ht="14.25" customHeight="1">
      <c r="A779" s="167"/>
      <c r="B779" s="167"/>
      <c r="C779" s="167"/>
      <c r="D779" s="167"/>
      <c r="E779" s="167"/>
      <c r="F779" s="167"/>
      <c r="G779" s="167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spans="1:26" ht="14.25" customHeight="1">
      <c r="A780" s="167"/>
      <c r="B780" s="167"/>
      <c r="C780" s="167"/>
      <c r="D780" s="167"/>
      <c r="E780" s="167"/>
      <c r="F780" s="167"/>
      <c r="G780" s="167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spans="1:26" ht="14.25" customHeight="1">
      <c r="A781" s="167"/>
      <c r="B781" s="167"/>
      <c r="C781" s="167"/>
      <c r="D781" s="167"/>
      <c r="E781" s="167"/>
      <c r="F781" s="167"/>
      <c r="G781" s="167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spans="1:26" ht="14.25" customHeight="1">
      <c r="A782" s="167"/>
      <c r="B782" s="167"/>
      <c r="C782" s="167"/>
      <c r="D782" s="167"/>
      <c r="E782" s="167"/>
      <c r="F782" s="167"/>
      <c r="G782" s="167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spans="1:26" ht="14.25" customHeight="1">
      <c r="A783" s="167"/>
      <c r="B783" s="167"/>
      <c r="C783" s="167"/>
      <c r="D783" s="167"/>
      <c r="E783" s="167"/>
      <c r="F783" s="167"/>
      <c r="G783" s="167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spans="1:26" ht="14.25" customHeight="1">
      <c r="A784" s="167"/>
      <c r="B784" s="167"/>
      <c r="C784" s="167"/>
      <c r="D784" s="167"/>
      <c r="E784" s="167"/>
      <c r="F784" s="167"/>
      <c r="G784" s="167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spans="1:26" ht="14.25" customHeight="1">
      <c r="A785" s="167"/>
      <c r="B785" s="167"/>
      <c r="C785" s="167"/>
      <c r="D785" s="167"/>
      <c r="E785" s="167"/>
      <c r="F785" s="167"/>
      <c r="G785" s="167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spans="1:26" ht="14.25" customHeight="1">
      <c r="A786" s="167"/>
      <c r="B786" s="167"/>
      <c r="C786" s="167"/>
      <c r="D786" s="167"/>
      <c r="E786" s="167"/>
      <c r="F786" s="167"/>
      <c r="G786" s="167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spans="1:26" ht="14.25" customHeight="1">
      <c r="A787" s="167"/>
      <c r="B787" s="167"/>
      <c r="C787" s="167"/>
      <c r="D787" s="167"/>
      <c r="E787" s="167"/>
      <c r="F787" s="167"/>
      <c r="G787" s="167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spans="1:26" ht="14.25" customHeight="1">
      <c r="A788" s="167"/>
      <c r="B788" s="167"/>
      <c r="C788" s="167"/>
      <c r="D788" s="167"/>
      <c r="E788" s="167"/>
      <c r="F788" s="167"/>
      <c r="G788" s="167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spans="1:26" ht="14.25" customHeight="1">
      <c r="A789" s="167"/>
      <c r="B789" s="167"/>
      <c r="C789" s="167"/>
      <c r="D789" s="167"/>
      <c r="E789" s="167"/>
      <c r="F789" s="167"/>
      <c r="G789" s="167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spans="1:26" ht="14.25" customHeight="1">
      <c r="A790" s="167"/>
      <c r="B790" s="167"/>
      <c r="C790" s="167"/>
      <c r="D790" s="167"/>
      <c r="E790" s="167"/>
      <c r="F790" s="167"/>
      <c r="G790" s="167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spans="1:26" ht="14.25" customHeight="1">
      <c r="A791" s="167"/>
      <c r="B791" s="167"/>
      <c r="C791" s="167"/>
      <c r="D791" s="167"/>
      <c r="E791" s="167"/>
      <c r="F791" s="167"/>
      <c r="G791" s="167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spans="1:26" ht="14.25" customHeight="1">
      <c r="A792" s="167"/>
      <c r="B792" s="167"/>
      <c r="C792" s="167"/>
      <c r="D792" s="167"/>
      <c r="E792" s="167"/>
      <c r="F792" s="167"/>
      <c r="G792" s="167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spans="1:26" ht="14.25" customHeight="1">
      <c r="A793" s="167"/>
      <c r="B793" s="167"/>
      <c r="C793" s="167"/>
      <c r="D793" s="167"/>
      <c r="E793" s="167"/>
      <c r="F793" s="167"/>
      <c r="G793" s="167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spans="1:26" ht="14.25" customHeight="1">
      <c r="A794" s="167"/>
      <c r="B794" s="167"/>
      <c r="C794" s="167"/>
      <c r="D794" s="167"/>
      <c r="E794" s="167"/>
      <c r="F794" s="167"/>
      <c r="G794" s="167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spans="1:26" ht="14.25" customHeight="1">
      <c r="A795" s="167"/>
      <c r="B795" s="167"/>
      <c r="C795" s="167"/>
      <c r="D795" s="167"/>
      <c r="E795" s="167"/>
      <c r="F795" s="167"/>
      <c r="G795" s="167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spans="1:26" ht="14.25" customHeight="1">
      <c r="A796" s="167"/>
      <c r="B796" s="167"/>
      <c r="C796" s="167"/>
      <c r="D796" s="167"/>
      <c r="E796" s="167"/>
      <c r="F796" s="167"/>
      <c r="G796" s="167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spans="1:26" ht="14.25" customHeight="1">
      <c r="A797" s="167"/>
      <c r="B797" s="167"/>
      <c r="C797" s="167"/>
      <c r="D797" s="167"/>
      <c r="E797" s="167"/>
      <c r="F797" s="167"/>
      <c r="G797" s="167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spans="1:26" ht="14.25" customHeight="1">
      <c r="A798" s="167"/>
      <c r="B798" s="167"/>
      <c r="C798" s="167"/>
      <c r="D798" s="167"/>
      <c r="E798" s="167"/>
      <c r="F798" s="167"/>
      <c r="G798" s="167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spans="1:26" ht="14.25" customHeight="1">
      <c r="A799" s="167"/>
      <c r="B799" s="167"/>
      <c r="C799" s="167"/>
      <c r="D799" s="167"/>
      <c r="E799" s="167"/>
      <c r="F799" s="167"/>
      <c r="G799" s="167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spans="1:26" ht="14.25" customHeight="1">
      <c r="A800" s="167"/>
      <c r="B800" s="167"/>
      <c r="C800" s="167"/>
      <c r="D800" s="167"/>
      <c r="E800" s="167"/>
      <c r="F800" s="167"/>
      <c r="G800" s="167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spans="1:26" ht="14.25" customHeight="1">
      <c r="A801" s="167"/>
      <c r="B801" s="167"/>
      <c r="C801" s="167"/>
      <c r="D801" s="167"/>
      <c r="E801" s="167"/>
      <c r="F801" s="167"/>
      <c r="G801" s="167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spans="1:26" ht="14.25" customHeight="1">
      <c r="A802" s="167"/>
      <c r="B802" s="167"/>
      <c r="C802" s="167"/>
      <c r="D802" s="167"/>
      <c r="E802" s="167"/>
      <c r="F802" s="167"/>
      <c r="G802" s="167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spans="1:26" ht="14.25" customHeight="1">
      <c r="A803" s="167"/>
      <c r="B803" s="167"/>
      <c r="C803" s="167"/>
      <c r="D803" s="167"/>
      <c r="E803" s="167"/>
      <c r="F803" s="167"/>
      <c r="G803" s="167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spans="1:26" ht="14.25" customHeight="1">
      <c r="A804" s="167"/>
      <c r="B804" s="167"/>
      <c r="C804" s="167"/>
      <c r="D804" s="167"/>
      <c r="E804" s="167"/>
      <c r="F804" s="167"/>
      <c r="G804" s="167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spans="1:26" ht="14.25" customHeight="1">
      <c r="A805" s="167"/>
      <c r="B805" s="167"/>
      <c r="C805" s="167"/>
      <c r="D805" s="167"/>
      <c r="E805" s="167"/>
      <c r="F805" s="167"/>
      <c r="G805" s="167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spans="1:26" ht="14.25" customHeight="1">
      <c r="A806" s="167"/>
      <c r="B806" s="167"/>
      <c r="C806" s="167"/>
      <c r="D806" s="167"/>
      <c r="E806" s="167"/>
      <c r="F806" s="167"/>
      <c r="G806" s="167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spans="1:26" ht="14.25" customHeight="1">
      <c r="A807" s="167"/>
      <c r="B807" s="167"/>
      <c r="C807" s="167"/>
      <c r="D807" s="167"/>
      <c r="E807" s="167"/>
      <c r="F807" s="167"/>
      <c r="G807" s="167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spans="1:26" ht="14.25" customHeight="1">
      <c r="A808" s="167"/>
      <c r="B808" s="167"/>
      <c r="C808" s="167"/>
      <c r="D808" s="167"/>
      <c r="E808" s="167"/>
      <c r="F808" s="167"/>
      <c r="G808" s="167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spans="1:26" ht="14.25" customHeight="1">
      <c r="A809" s="167"/>
      <c r="B809" s="167"/>
      <c r="C809" s="167"/>
      <c r="D809" s="167"/>
      <c r="E809" s="167"/>
      <c r="F809" s="167"/>
      <c r="G809" s="167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spans="1:26" ht="14.25" customHeight="1">
      <c r="A810" s="167"/>
      <c r="B810" s="167"/>
      <c r="C810" s="167"/>
      <c r="D810" s="167"/>
      <c r="E810" s="167"/>
      <c r="F810" s="167"/>
      <c r="G810" s="167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spans="1:26" ht="14.25" customHeight="1">
      <c r="A811" s="167"/>
      <c r="B811" s="167"/>
      <c r="C811" s="167"/>
      <c r="D811" s="167"/>
      <c r="E811" s="167"/>
      <c r="F811" s="167"/>
      <c r="G811" s="167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spans="1:26" ht="14.25" customHeight="1">
      <c r="A812" s="167"/>
      <c r="B812" s="167"/>
      <c r="C812" s="167"/>
      <c r="D812" s="167"/>
      <c r="E812" s="167"/>
      <c r="F812" s="167"/>
      <c r="G812" s="167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spans="1:26" ht="14.25" customHeight="1">
      <c r="A813" s="167"/>
      <c r="B813" s="167"/>
      <c r="C813" s="167"/>
      <c r="D813" s="167"/>
      <c r="E813" s="167"/>
      <c r="F813" s="167"/>
      <c r="G813" s="167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spans="1:26" ht="14.25" customHeight="1">
      <c r="A814" s="167"/>
      <c r="B814" s="167"/>
      <c r="C814" s="167"/>
      <c r="D814" s="167"/>
      <c r="E814" s="167"/>
      <c r="F814" s="167"/>
      <c r="G814" s="167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spans="1:26" ht="14.25" customHeight="1">
      <c r="A815" s="167"/>
      <c r="B815" s="167"/>
      <c r="C815" s="167"/>
      <c r="D815" s="167"/>
      <c r="E815" s="167"/>
      <c r="F815" s="167"/>
      <c r="G815" s="167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spans="1:26" ht="14.25" customHeight="1">
      <c r="A816" s="167"/>
      <c r="B816" s="167"/>
      <c r="C816" s="167"/>
      <c r="D816" s="167"/>
      <c r="E816" s="167"/>
      <c r="F816" s="167"/>
      <c r="G816" s="167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spans="1:26" ht="14.25" customHeight="1">
      <c r="A817" s="167"/>
      <c r="B817" s="167"/>
      <c r="C817" s="167"/>
      <c r="D817" s="167"/>
      <c r="E817" s="167"/>
      <c r="F817" s="167"/>
      <c r="G817" s="167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spans="1:26" ht="14.25" customHeight="1">
      <c r="A818" s="167"/>
      <c r="B818" s="167"/>
      <c r="C818" s="167"/>
      <c r="D818" s="167"/>
      <c r="E818" s="167"/>
      <c r="F818" s="167"/>
      <c r="G818" s="167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spans="1:26" ht="14.25" customHeight="1">
      <c r="A819" s="167"/>
      <c r="B819" s="167"/>
      <c r="C819" s="167"/>
      <c r="D819" s="167"/>
      <c r="E819" s="167"/>
      <c r="F819" s="167"/>
      <c r="G819" s="167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spans="1:26" ht="14.25" customHeight="1">
      <c r="A820" s="167"/>
      <c r="B820" s="167"/>
      <c r="C820" s="167"/>
      <c r="D820" s="167"/>
      <c r="E820" s="167"/>
      <c r="F820" s="167"/>
      <c r="G820" s="167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spans="1:26" ht="14.25" customHeight="1">
      <c r="A821" s="167"/>
      <c r="B821" s="167"/>
      <c r="C821" s="167"/>
      <c r="D821" s="167"/>
      <c r="E821" s="167"/>
      <c r="F821" s="167"/>
      <c r="G821" s="167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spans="1:26" ht="14.25" customHeight="1">
      <c r="A822" s="167"/>
      <c r="B822" s="167"/>
      <c r="C822" s="167"/>
      <c r="D822" s="167"/>
      <c r="E822" s="167"/>
      <c r="F822" s="167"/>
      <c r="G822" s="167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spans="1:26" ht="14.25" customHeight="1">
      <c r="A823" s="167"/>
      <c r="B823" s="167"/>
      <c r="C823" s="167"/>
      <c r="D823" s="167"/>
      <c r="E823" s="167"/>
      <c r="F823" s="167"/>
      <c r="G823" s="167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spans="1:26" ht="14.25" customHeight="1">
      <c r="A824" s="167"/>
      <c r="B824" s="167"/>
      <c r="C824" s="167"/>
      <c r="D824" s="167"/>
      <c r="E824" s="167"/>
      <c r="F824" s="167"/>
      <c r="G824" s="167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spans="1:26" ht="14.25" customHeight="1">
      <c r="A825" s="167"/>
      <c r="B825" s="167"/>
      <c r="C825" s="167"/>
      <c r="D825" s="167"/>
      <c r="E825" s="167"/>
      <c r="F825" s="167"/>
      <c r="G825" s="167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spans="1:26" ht="14.25" customHeight="1">
      <c r="A826" s="167"/>
      <c r="B826" s="167"/>
      <c r="C826" s="167"/>
      <c r="D826" s="167"/>
      <c r="E826" s="167"/>
      <c r="F826" s="167"/>
      <c r="G826" s="167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spans="1:26" ht="14.25" customHeight="1">
      <c r="A827" s="167"/>
      <c r="B827" s="167"/>
      <c r="C827" s="167"/>
      <c r="D827" s="167"/>
      <c r="E827" s="167"/>
      <c r="F827" s="167"/>
      <c r="G827" s="167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spans="1:26" ht="14.25" customHeight="1">
      <c r="A828" s="167"/>
      <c r="B828" s="167"/>
      <c r="C828" s="167"/>
      <c r="D828" s="167"/>
      <c r="E828" s="167"/>
      <c r="F828" s="167"/>
      <c r="G828" s="167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spans="1:26" ht="14.25" customHeight="1">
      <c r="A829" s="167"/>
      <c r="B829" s="167"/>
      <c r="C829" s="167"/>
      <c r="D829" s="167"/>
      <c r="E829" s="167"/>
      <c r="F829" s="167"/>
      <c r="G829" s="167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spans="1:26" ht="14.25" customHeight="1">
      <c r="A830" s="167"/>
      <c r="B830" s="167"/>
      <c r="C830" s="167"/>
      <c r="D830" s="167"/>
      <c r="E830" s="167"/>
      <c r="F830" s="167"/>
      <c r="G830" s="167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spans="1:26" ht="14.25" customHeight="1">
      <c r="A831" s="167"/>
      <c r="B831" s="167"/>
      <c r="C831" s="167"/>
      <c r="D831" s="167"/>
      <c r="E831" s="167"/>
      <c r="F831" s="167"/>
      <c r="G831" s="167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spans="1:26" ht="14.25" customHeight="1">
      <c r="A832" s="167"/>
      <c r="B832" s="167"/>
      <c r="C832" s="167"/>
      <c r="D832" s="167"/>
      <c r="E832" s="167"/>
      <c r="F832" s="167"/>
      <c r="G832" s="167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spans="1:26" ht="14.25" customHeight="1">
      <c r="A833" s="167"/>
      <c r="B833" s="167"/>
      <c r="C833" s="167"/>
      <c r="D833" s="167"/>
      <c r="E833" s="167"/>
      <c r="F833" s="167"/>
      <c r="G833" s="167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spans="1:26" ht="14.25" customHeight="1">
      <c r="A834" s="167"/>
      <c r="B834" s="167"/>
      <c r="C834" s="167"/>
      <c r="D834" s="167"/>
      <c r="E834" s="167"/>
      <c r="F834" s="167"/>
      <c r="G834" s="167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spans="1:26" ht="14.25" customHeight="1">
      <c r="A835" s="167"/>
      <c r="B835" s="167"/>
      <c r="C835" s="167"/>
      <c r="D835" s="167"/>
      <c r="E835" s="167"/>
      <c r="F835" s="167"/>
      <c r="G835" s="167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spans="1:26" ht="14.25" customHeight="1">
      <c r="A836" s="167"/>
      <c r="B836" s="167"/>
      <c r="C836" s="167"/>
      <c r="D836" s="167"/>
      <c r="E836" s="167"/>
      <c r="F836" s="167"/>
      <c r="G836" s="167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spans="1:26" ht="14.25" customHeight="1">
      <c r="A837" s="167"/>
      <c r="B837" s="167"/>
      <c r="C837" s="167"/>
      <c r="D837" s="167"/>
      <c r="E837" s="167"/>
      <c r="F837" s="167"/>
      <c r="G837" s="167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spans="1:26" ht="14.25" customHeight="1">
      <c r="A838" s="167"/>
      <c r="B838" s="167"/>
      <c r="C838" s="167"/>
      <c r="D838" s="167"/>
      <c r="E838" s="167"/>
      <c r="F838" s="167"/>
      <c r="G838" s="167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spans="1:26" ht="14.25" customHeight="1">
      <c r="A839" s="167"/>
      <c r="B839" s="167"/>
      <c r="C839" s="167"/>
      <c r="D839" s="167"/>
      <c r="E839" s="167"/>
      <c r="F839" s="167"/>
      <c r="G839" s="167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spans="1:26" ht="14.25" customHeight="1">
      <c r="A840" s="167"/>
      <c r="B840" s="167"/>
      <c r="C840" s="167"/>
      <c r="D840" s="167"/>
      <c r="E840" s="167"/>
      <c r="F840" s="167"/>
      <c r="G840" s="167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spans="1:26" ht="14.25" customHeight="1">
      <c r="A841" s="167"/>
      <c r="B841" s="167"/>
      <c r="C841" s="167"/>
      <c r="D841" s="167"/>
      <c r="E841" s="167"/>
      <c r="F841" s="167"/>
      <c r="G841" s="167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spans="1:26" ht="14.25" customHeight="1">
      <c r="A842" s="167"/>
      <c r="B842" s="167"/>
      <c r="C842" s="167"/>
      <c r="D842" s="167"/>
      <c r="E842" s="167"/>
      <c r="F842" s="167"/>
      <c r="G842" s="167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spans="1:26" ht="14.25" customHeight="1">
      <c r="A843" s="167"/>
      <c r="B843" s="167"/>
      <c r="C843" s="167"/>
      <c r="D843" s="167"/>
      <c r="E843" s="167"/>
      <c r="F843" s="167"/>
      <c r="G843" s="167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spans="1:26" ht="14.25" customHeight="1">
      <c r="A844" s="167"/>
      <c r="B844" s="167"/>
      <c r="C844" s="167"/>
      <c r="D844" s="167"/>
      <c r="E844" s="167"/>
      <c r="F844" s="167"/>
      <c r="G844" s="167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spans="1:26" ht="14.25" customHeight="1">
      <c r="A845" s="167"/>
      <c r="B845" s="167"/>
      <c r="C845" s="167"/>
      <c r="D845" s="167"/>
      <c r="E845" s="167"/>
      <c r="F845" s="167"/>
      <c r="G845" s="167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spans="1:26" ht="14.25" customHeight="1">
      <c r="A846" s="167"/>
      <c r="B846" s="167"/>
      <c r="C846" s="167"/>
      <c r="D846" s="167"/>
      <c r="E846" s="167"/>
      <c r="F846" s="167"/>
      <c r="G846" s="167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spans="1:26" ht="14.25" customHeight="1">
      <c r="A847" s="167"/>
      <c r="B847" s="167"/>
      <c r="C847" s="167"/>
      <c r="D847" s="167"/>
      <c r="E847" s="167"/>
      <c r="F847" s="167"/>
      <c r="G847" s="167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spans="1:26" ht="14.25" customHeight="1">
      <c r="A848" s="167"/>
      <c r="B848" s="167"/>
      <c r="C848" s="167"/>
      <c r="D848" s="167"/>
      <c r="E848" s="167"/>
      <c r="F848" s="167"/>
      <c r="G848" s="167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spans="1:26" ht="14.25" customHeight="1">
      <c r="A849" s="167"/>
      <c r="B849" s="167"/>
      <c r="C849" s="167"/>
      <c r="D849" s="167"/>
      <c r="E849" s="167"/>
      <c r="F849" s="167"/>
      <c r="G849" s="167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spans="1:26" ht="14.25" customHeight="1">
      <c r="A850" s="167"/>
      <c r="B850" s="167"/>
      <c r="C850" s="167"/>
      <c r="D850" s="167"/>
      <c r="E850" s="167"/>
      <c r="F850" s="167"/>
      <c r="G850" s="167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spans="1:26" ht="14.25" customHeight="1">
      <c r="A851" s="167"/>
      <c r="B851" s="167"/>
      <c r="C851" s="167"/>
      <c r="D851" s="167"/>
      <c r="E851" s="167"/>
      <c r="F851" s="167"/>
      <c r="G851" s="167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spans="1:26" ht="14.25" customHeight="1">
      <c r="A852" s="167"/>
      <c r="B852" s="167"/>
      <c r="C852" s="167"/>
      <c r="D852" s="167"/>
      <c r="E852" s="167"/>
      <c r="F852" s="167"/>
      <c r="G852" s="167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spans="1:26" ht="14.25" customHeight="1">
      <c r="A853" s="167"/>
      <c r="B853" s="167"/>
      <c r="C853" s="167"/>
      <c r="D853" s="167"/>
      <c r="E853" s="167"/>
      <c r="F853" s="167"/>
      <c r="G853" s="167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spans="1:26" ht="14.25" customHeight="1">
      <c r="A854" s="167"/>
      <c r="B854" s="167"/>
      <c r="C854" s="167"/>
      <c r="D854" s="167"/>
      <c r="E854" s="167"/>
      <c r="F854" s="167"/>
      <c r="G854" s="167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spans="1:26" ht="14.25" customHeight="1">
      <c r="A855" s="167"/>
      <c r="B855" s="167"/>
      <c r="C855" s="167"/>
      <c r="D855" s="167"/>
      <c r="E855" s="167"/>
      <c r="F855" s="167"/>
      <c r="G855" s="167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spans="1:26" ht="14.25" customHeight="1">
      <c r="A856" s="167"/>
      <c r="B856" s="167"/>
      <c r="C856" s="167"/>
      <c r="D856" s="167"/>
      <c r="E856" s="167"/>
      <c r="F856" s="167"/>
      <c r="G856" s="167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spans="1:26" ht="14.25" customHeight="1">
      <c r="A857" s="167"/>
      <c r="B857" s="167"/>
      <c r="C857" s="167"/>
      <c r="D857" s="167"/>
      <c r="E857" s="167"/>
      <c r="F857" s="167"/>
      <c r="G857" s="167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spans="1:26" ht="14.25" customHeight="1">
      <c r="A858" s="167"/>
      <c r="B858" s="167"/>
      <c r="C858" s="167"/>
      <c r="D858" s="167"/>
      <c r="E858" s="167"/>
      <c r="F858" s="167"/>
      <c r="G858" s="167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spans="1:26" ht="14.25" customHeight="1">
      <c r="A859" s="167"/>
      <c r="B859" s="167"/>
      <c r="C859" s="167"/>
      <c r="D859" s="167"/>
      <c r="E859" s="167"/>
      <c r="F859" s="167"/>
      <c r="G859" s="167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spans="1:26" ht="14.25" customHeight="1">
      <c r="A860" s="167"/>
      <c r="B860" s="167"/>
      <c r="C860" s="167"/>
      <c r="D860" s="167"/>
      <c r="E860" s="167"/>
      <c r="F860" s="167"/>
      <c r="G860" s="167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spans="1:26" ht="14.25" customHeight="1">
      <c r="A861" s="167"/>
      <c r="B861" s="167"/>
      <c r="C861" s="167"/>
      <c r="D861" s="167"/>
      <c r="E861" s="167"/>
      <c r="F861" s="167"/>
      <c r="G861" s="167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spans="1:26" ht="14.25" customHeight="1">
      <c r="A862" s="167"/>
      <c r="B862" s="167"/>
      <c r="C862" s="167"/>
      <c r="D862" s="167"/>
      <c r="E862" s="167"/>
      <c r="F862" s="167"/>
      <c r="G862" s="167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spans="1:26" ht="14.25" customHeight="1">
      <c r="A863" s="167"/>
      <c r="B863" s="167"/>
      <c r="C863" s="167"/>
      <c r="D863" s="167"/>
      <c r="E863" s="167"/>
      <c r="F863" s="167"/>
      <c r="G863" s="167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spans="1:26" ht="14.25" customHeight="1">
      <c r="A864" s="167"/>
      <c r="B864" s="167"/>
      <c r="C864" s="167"/>
      <c r="D864" s="167"/>
      <c r="E864" s="167"/>
      <c r="F864" s="167"/>
      <c r="G864" s="167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spans="1:26" ht="14.25" customHeight="1">
      <c r="A865" s="167"/>
      <c r="B865" s="167"/>
      <c r="C865" s="167"/>
      <c r="D865" s="167"/>
      <c r="E865" s="167"/>
      <c r="F865" s="167"/>
      <c r="G865" s="167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spans="1:26" ht="14.25" customHeight="1">
      <c r="A866" s="167"/>
      <c r="B866" s="167"/>
      <c r="C866" s="167"/>
      <c r="D866" s="167"/>
      <c r="E866" s="167"/>
      <c r="F866" s="167"/>
      <c r="G866" s="167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spans="1:26" ht="14.25" customHeight="1">
      <c r="A867" s="167"/>
      <c r="B867" s="167"/>
      <c r="C867" s="167"/>
      <c r="D867" s="167"/>
      <c r="E867" s="167"/>
      <c r="F867" s="167"/>
      <c r="G867" s="167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spans="1:26" ht="14.25" customHeight="1">
      <c r="A868" s="167"/>
      <c r="B868" s="167"/>
      <c r="C868" s="167"/>
      <c r="D868" s="167"/>
      <c r="E868" s="167"/>
      <c r="F868" s="167"/>
      <c r="G868" s="167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spans="1:26" ht="14.25" customHeight="1">
      <c r="A869" s="167"/>
      <c r="B869" s="167"/>
      <c r="C869" s="167"/>
      <c r="D869" s="167"/>
      <c r="E869" s="167"/>
      <c r="F869" s="167"/>
      <c r="G869" s="167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spans="1:26" ht="14.25" customHeight="1">
      <c r="A870" s="167"/>
      <c r="B870" s="167"/>
      <c r="C870" s="167"/>
      <c r="D870" s="167"/>
      <c r="E870" s="167"/>
      <c r="F870" s="167"/>
      <c r="G870" s="167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spans="1:26" ht="14.25" customHeight="1">
      <c r="A871" s="167"/>
      <c r="B871" s="167"/>
      <c r="C871" s="167"/>
      <c r="D871" s="167"/>
      <c r="E871" s="167"/>
      <c r="F871" s="167"/>
      <c r="G871" s="167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spans="1:26" ht="14.25" customHeight="1">
      <c r="A872" s="167"/>
      <c r="B872" s="167"/>
      <c r="C872" s="167"/>
      <c r="D872" s="167"/>
      <c r="E872" s="167"/>
      <c r="F872" s="167"/>
      <c r="G872" s="167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spans="1:26" ht="14.25" customHeight="1">
      <c r="A873" s="167"/>
      <c r="B873" s="167"/>
      <c r="C873" s="167"/>
      <c r="D873" s="167"/>
      <c r="E873" s="167"/>
      <c r="F873" s="167"/>
      <c r="G873" s="167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spans="1:26" ht="14.25" customHeight="1">
      <c r="A874" s="167"/>
      <c r="B874" s="167"/>
      <c r="C874" s="167"/>
      <c r="D874" s="167"/>
      <c r="E874" s="167"/>
      <c r="F874" s="167"/>
      <c r="G874" s="167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spans="1:26" ht="14.25" customHeight="1">
      <c r="A875" s="167"/>
      <c r="B875" s="167"/>
      <c r="C875" s="167"/>
      <c r="D875" s="167"/>
      <c r="E875" s="167"/>
      <c r="F875" s="167"/>
      <c r="G875" s="167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spans="1:26" ht="14.25" customHeight="1">
      <c r="A876" s="167"/>
      <c r="B876" s="167"/>
      <c r="C876" s="167"/>
      <c r="D876" s="167"/>
      <c r="E876" s="167"/>
      <c r="F876" s="167"/>
      <c r="G876" s="167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spans="1:26" ht="14.25" customHeight="1">
      <c r="A877" s="167"/>
      <c r="B877" s="167"/>
      <c r="C877" s="167"/>
      <c r="D877" s="167"/>
      <c r="E877" s="167"/>
      <c r="F877" s="167"/>
      <c r="G877" s="167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spans="1:26" ht="14.25" customHeight="1">
      <c r="A878" s="167"/>
      <c r="B878" s="167"/>
      <c r="C878" s="167"/>
      <c r="D878" s="167"/>
      <c r="E878" s="167"/>
      <c r="F878" s="167"/>
      <c r="G878" s="167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spans="1:26" ht="14.25" customHeight="1">
      <c r="A879" s="167"/>
      <c r="B879" s="167"/>
      <c r="C879" s="167"/>
      <c r="D879" s="167"/>
      <c r="E879" s="167"/>
      <c r="F879" s="167"/>
      <c r="G879" s="167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spans="1:26" ht="14.25" customHeight="1">
      <c r="A880" s="167"/>
      <c r="B880" s="167"/>
      <c r="C880" s="167"/>
      <c r="D880" s="167"/>
      <c r="E880" s="167"/>
      <c r="F880" s="167"/>
      <c r="G880" s="167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spans="1:26" ht="14.25" customHeight="1">
      <c r="A881" s="167"/>
      <c r="B881" s="167"/>
      <c r="C881" s="167"/>
      <c r="D881" s="167"/>
      <c r="E881" s="167"/>
      <c r="F881" s="167"/>
      <c r="G881" s="167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spans="1:26" ht="14.25" customHeight="1">
      <c r="A882" s="167"/>
      <c r="B882" s="167"/>
      <c r="C882" s="167"/>
      <c r="D882" s="167"/>
      <c r="E882" s="167"/>
      <c r="F882" s="167"/>
      <c r="G882" s="167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spans="1:26" ht="14.25" customHeight="1">
      <c r="A883" s="167"/>
      <c r="B883" s="167"/>
      <c r="C883" s="167"/>
      <c r="D883" s="167"/>
      <c r="E883" s="167"/>
      <c r="F883" s="167"/>
      <c r="G883" s="167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spans="1:26" ht="14.25" customHeight="1">
      <c r="A884" s="167"/>
      <c r="B884" s="167"/>
      <c r="C884" s="167"/>
      <c r="D884" s="167"/>
      <c r="E884" s="167"/>
      <c r="F884" s="167"/>
      <c r="G884" s="167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spans="1:26" ht="14.25" customHeight="1">
      <c r="A885" s="167"/>
      <c r="B885" s="167"/>
      <c r="C885" s="167"/>
      <c r="D885" s="167"/>
      <c r="E885" s="167"/>
      <c r="F885" s="167"/>
      <c r="G885" s="167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spans="1:26" ht="14.25" customHeight="1">
      <c r="A886" s="167"/>
      <c r="B886" s="167"/>
      <c r="C886" s="167"/>
      <c r="D886" s="167"/>
      <c r="E886" s="167"/>
      <c r="F886" s="167"/>
      <c r="G886" s="167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spans="1:26" ht="14.25" customHeight="1">
      <c r="A887" s="167"/>
      <c r="B887" s="167"/>
      <c r="C887" s="167"/>
      <c r="D887" s="167"/>
      <c r="E887" s="167"/>
      <c r="F887" s="167"/>
      <c r="G887" s="167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spans="1:26" ht="14.25" customHeight="1">
      <c r="A888" s="167"/>
      <c r="B888" s="167"/>
      <c r="C888" s="167"/>
      <c r="D888" s="167"/>
      <c r="E888" s="167"/>
      <c r="F888" s="167"/>
      <c r="G888" s="167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spans="1:26" ht="14.25" customHeight="1">
      <c r="A889" s="167"/>
      <c r="B889" s="167"/>
      <c r="C889" s="167"/>
      <c r="D889" s="167"/>
      <c r="E889" s="167"/>
      <c r="F889" s="167"/>
      <c r="G889" s="167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spans="1:26" ht="14.25" customHeight="1">
      <c r="A890" s="167"/>
      <c r="B890" s="167"/>
      <c r="C890" s="167"/>
      <c r="D890" s="167"/>
      <c r="E890" s="167"/>
      <c r="F890" s="167"/>
      <c r="G890" s="167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spans="1:26" ht="14.25" customHeight="1">
      <c r="A891" s="167"/>
      <c r="B891" s="167"/>
      <c r="C891" s="167"/>
      <c r="D891" s="167"/>
      <c r="E891" s="167"/>
      <c r="F891" s="167"/>
      <c r="G891" s="167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spans="1:26" ht="14.25" customHeight="1">
      <c r="A892" s="167"/>
      <c r="B892" s="167"/>
      <c r="C892" s="167"/>
      <c r="D892" s="167"/>
      <c r="E892" s="167"/>
      <c r="F892" s="167"/>
      <c r="G892" s="167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spans="1:26" ht="14.25" customHeight="1">
      <c r="A893" s="167"/>
      <c r="B893" s="167"/>
      <c r="C893" s="167"/>
      <c r="D893" s="167"/>
      <c r="E893" s="167"/>
      <c r="F893" s="167"/>
      <c r="G893" s="167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spans="1:26" ht="14.25" customHeight="1">
      <c r="A894" s="167"/>
      <c r="B894" s="167"/>
      <c r="C894" s="167"/>
      <c r="D894" s="167"/>
      <c r="E894" s="167"/>
      <c r="F894" s="167"/>
      <c r="G894" s="167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spans="1:26" ht="14.25" customHeight="1">
      <c r="A895" s="167"/>
      <c r="B895" s="167"/>
      <c r="C895" s="167"/>
      <c r="D895" s="167"/>
      <c r="E895" s="167"/>
      <c r="F895" s="167"/>
      <c r="G895" s="167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spans="1:26" ht="14.25" customHeight="1">
      <c r="A896" s="167"/>
      <c r="B896" s="167"/>
      <c r="C896" s="167"/>
      <c r="D896" s="167"/>
      <c r="E896" s="167"/>
      <c r="F896" s="167"/>
      <c r="G896" s="167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spans="1:26" ht="14.25" customHeight="1">
      <c r="A897" s="167"/>
      <c r="B897" s="167"/>
      <c r="C897" s="167"/>
      <c r="D897" s="167"/>
      <c r="E897" s="167"/>
      <c r="F897" s="167"/>
      <c r="G897" s="167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spans="1:26" ht="14.25" customHeight="1">
      <c r="A898" s="167"/>
      <c r="B898" s="167"/>
      <c r="C898" s="167"/>
      <c r="D898" s="167"/>
      <c r="E898" s="167"/>
      <c r="F898" s="167"/>
      <c r="G898" s="167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spans="1:26" ht="14.25" customHeight="1">
      <c r="A899" s="167"/>
      <c r="B899" s="167"/>
      <c r="C899" s="167"/>
      <c r="D899" s="167"/>
      <c r="E899" s="167"/>
      <c r="F899" s="167"/>
      <c r="G899" s="167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spans="1:26" ht="14.25" customHeight="1">
      <c r="A900" s="167"/>
      <c r="B900" s="167"/>
      <c r="C900" s="167"/>
      <c r="D900" s="167"/>
      <c r="E900" s="167"/>
      <c r="F900" s="167"/>
      <c r="G900" s="167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spans="1:26" ht="14.25" customHeight="1">
      <c r="A901" s="167"/>
      <c r="B901" s="167"/>
      <c r="C901" s="167"/>
      <c r="D901" s="167"/>
      <c r="E901" s="167"/>
      <c r="F901" s="167"/>
      <c r="G901" s="167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spans="1:26" ht="14.25" customHeight="1">
      <c r="A902" s="167"/>
      <c r="B902" s="167"/>
      <c r="C902" s="167"/>
      <c r="D902" s="167"/>
      <c r="E902" s="167"/>
      <c r="F902" s="167"/>
      <c r="G902" s="167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spans="1:26" ht="14.25" customHeight="1">
      <c r="A903" s="167"/>
      <c r="B903" s="167"/>
      <c r="C903" s="167"/>
      <c r="D903" s="167"/>
      <c r="E903" s="167"/>
      <c r="F903" s="167"/>
      <c r="G903" s="167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spans="1:26" ht="14.25" customHeight="1">
      <c r="A904" s="167"/>
      <c r="B904" s="167"/>
      <c r="C904" s="167"/>
      <c r="D904" s="167"/>
      <c r="E904" s="167"/>
      <c r="F904" s="167"/>
      <c r="G904" s="167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spans="1:26" ht="14.25" customHeight="1">
      <c r="A905" s="167"/>
      <c r="B905" s="167"/>
      <c r="C905" s="167"/>
      <c r="D905" s="167"/>
      <c r="E905" s="167"/>
      <c r="F905" s="167"/>
      <c r="G905" s="167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spans="1:26" ht="14.25" customHeight="1">
      <c r="A906" s="167"/>
      <c r="B906" s="167"/>
      <c r="C906" s="167"/>
      <c r="D906" s="167"/>
      <c r="E906" s="167"/>
      <c r="F906" s="167"/>
      <c r="G906" s="167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spans="1:26" ht="14.25" customHeight="1">
      <c r="A907" s="167"/>
      <c r="B907" s="167"/>
      <c r="C907" s="167"/>
      <c r="D907" s="167"/>
      <c r="E907" s="167"/>
      <c r="F907" s="167"/>
      <c r="G907" s="167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spans="1:26" ht="14.25" customHeight="1">
      <c r="A908" s="167"/>
      <c r="B908" s="167"/>
      <c r="C908" s="167"/>
      <c r="D908" s="167"/>
      <c r="E908" s="167"/>
      <c r="F908" s="167"/>
      <c r="G908" s="167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spans="1:26" ht="14.25" customHeight="1">
      <c r="A909" s="167"/>
      <c r="B909" s="167"/>
      <c r="C909" s="167"/>
      <c r="D909" s="167"/>
      <c r="E909" s="167"/>
      <c r="F909" s="167"/>
      <c r="G909" s="167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spans="1:26" ht="14.25" customHeight="1">
      <c r="A910" s="167"/>
      <c r="B910" s="167"/>
      <c r="C910" s="167"/>
      <c r="D910" s="167"/>
      <c r="E910" s="167"/>
      <c r="F910" s="167"/>
      <c r="G910" s="167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spans="1:26" ht="14.25" customHeight="1">
      <c r="A911" s="167"/>
      <c r="B911" s="167"/>
      <c r="C911" s="167"/>
      <c r="D911" s="167"/>
      <c r="E911" s="167"/>
      <c r="F911" s="167"/>
      <c r="G911" s="167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spans="1:26" ht="14.25" customHeight="1">
      <c r="A912" s="167"/>
      <c r="B912" s="167"/>
      <c r="C912" s="167"/>
      <c r="D912" s="167"/>
      <c r="E912" s="167"/>
      <c r="F912" s="167"/>
      <c r="G912" s="167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spans="1:26" ht="14.25" customHeight="1">
      <c r="A913" s="167"/>
      <c r="B913" s="167"/>
      <c r="C913" s="167"/>
      <c r="D913" s="167"/>
      <c r="E913" s="167"/>
      <c r="F913" s="167"/>
      <c r="G913" s="167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spans="1:26" ht="14.25" customHeight="1">
      <c r="A914" s="167"/>
      <c r="B914" s="167"/>
      <c r="C914" s="167"/>
      <c r="D914" s="167"/>
      <c r="E914" s="167"/>
      <c r="F914" s="167"/>
      <c r="G914" s="167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spans="1:26" ht="14.25" customHeight="1">
      <c r="A915" s="167"/>
      <c r="B915" s="167"/>
      <c r="C915" s="167"/>
      <c r="D915" s="167"/>
      <c r="E915" s="167"/>
      <c r="F915" s="167"/>
      <c r="G915" s="167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spans="1:26" ht="14.25" customHeight="1">
      <c r="A916" s="167"/>
      <c r="B916" s="167"/>
      <c r="C916" s="167"/>
      <c r="D916" s="167"/>
      <c r="E916" s="167"/>
      <c r="F916" s="167"/>
      <c r="G916" s="167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spans="1:26" ht="14.25" customHeight="1">
      <c r="A917" s="167"/>
      <c r="B917" s="167"/>
      <c r="C917" s="167"/>
      <c r="D917" s="167"/>
      <c r="E917" s="167"/>
      <c r="F917" s="167"/>
      <c r="G917" s="167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spans="1:26" ht="14.25" customHeight="1">
      <c r="A918" s="167"/>
      <c r="B918" s="167"/>
      <c r="C918" s="167"/>
      <c r="D918" s="167"/>
      <c r="E918" s="167"/>
      <c r="F918" s="167"/>
      <c r="G918" s="167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spans="1:26" ht="14.25" customHeight="1">
      <c r="A919" s="167"/>
      <c r="B919" s="167"/>
      <c r="C919" s="167"/>
      <c r="D919" s="167"/>
      <c r="E919" s="167"/>
      <c r="F919" s="167"/>
      <c r="G919" s="167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spans="1:26" ht="14.25" customHeight="1">
      <c r="A920" s="167"/>
      <c r="B920" s="167"/>
      <c r="C920" s="167"/>
      <c r="D920" s="167"/>
      <c r="E920" s="167"/>
      <c r="F920" s="167"/>
      <c r="G920" s="167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spans="1:26" ht="14.25" customHeight="1">
      <c r="A921" s="167"/>
      <c r="B921" s="167"/>
      <c r="C921" s="167"/>
      <c r="D921" s="167"/>
      <c r="E921" s="167"/>
      <c r="F921" s="167"/>
      <c r="G921" s="167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spans="1:26" ht="14.25" customHeight="1">
      <c r="A922" s="167"/>
      <c r="B922" s="167"/>
      <c r="C922" s="167"/>
      <c r="D922" s="167"/>
      <c r="E922" s="167"/>
      <c r="F922" s="167"/>
      <c r="G922" s="167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spans="1:26" ht="14.25" customHeight="1">
      <c r="A923" s="167"/>
      <c r="B923" s="167"/>
      <c r="C923" s="167"/>
      <c r="D923" s="167"/>
      <c r="E923" s="167"/>
      <c r="F923" s="167"/>
      <c r="G923" s="167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spans="1:26" ht="14.25" customHeight="1">
      <c r="A924" s="167"/>
      <c r="B924" s="167"/>
      <c r="C924" s="167"/>
      <c r="D924" s="167"/>
      <c r="E924" s="167"/>
      <c r="F924" s="167"/>
      <c r="G924" s="167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spans="1:26" ht="14.25" customHeight="1">
      <c r="A925" s="167"/>
      <c r="B925" s="167"/>
      <c r="C925" s="167"/>
      <c r="D925" s="167"/>
      <c r="E925" s="167"/>
      <c r="F925" s="167"/>
      <c r="G925" s="167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spans="1:26" ht="14.25" customHeight="1">
      <c r="A926" s="167"/>
      <c r="B926" s="167"/>
      <c r="C926" s="167"/>
      <c r="D926" s="167"/>
      <c r="E926" s="167"/>
      <c r="F926" s="167"/>
      <c r="G926" s="167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spans="1:26" ht="14.25" customHeight="1">
      <c r="A927" s="167"/>
      <c r="B927" s="167"/>
      <c r="C927" s="167"/>
      <c r="D927" s="167"/>
      <c r="E927" s="167"/>
      <c r="F927" s="167"/>
      <c r="G927" s="167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spans="1:26" ht="14.25" customHeight="1">
      <c r="A928" s="167"/>
      <c r="B928" s="167"/>
      <c r="C928" s="167"/>
      <c r="D928" s="167"/>
      <c r="E928" s="167"/>
      <c r="F928" s="167"/>
      <c r="G928" s="167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spans="1:26" ht="14.25" customHeight="1">
      <c r="A929" s="167"/>
      <c r="B929" s="167"/>
      <c r="C929" s="167"/>
      <c r="D929" s="167"/>
      <c r="E929" s="167"/>
      <c r="F929" s="167"/>
      <c r="G929" s="167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spans="1:26" ht="14.25" customHeight="1">
      <c r="A930" s="167"/>
      <c r="B930" s="167"/>
      <c r="C930" s="167"/>
      <c r="D930" s="167"/>
      <c r="E930" s="167"/>
      <c r="F930" s="167"/>
      <c r="G930" s="167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spans="1:26" ht="14.25" customHeight="1">
      <c r="A931" s="167"/>
      <c r="B931" s="167"/>
      <c r="C931" s="167"/>
      <c r="D931" s="167"/>
      <c r="E931" s="167"/>
      <c r="F931" s="167"/>
      <c r="G931" s="167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spans="1:26" ht="14.25" customHeight="1">
      <c r="A932" s="167"/>
      <c r="B932" s="167"/>
      <c r="C932" s="167"/>
      <c r="D932" s="167"/>
      <c r="E932" s="167"/>
      <c r="F932" s="167"/>
      <c r="G932" s="167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spans="1:26" ht="14.25" customHeight="1">
      <c r="A933" s="167"/>
      <c r="B933" s="167"/>
      <c r="C933" s="167"/>
      <c r="D933" s="167"/>
      <c r="E933" s="167"/>
      <c r="F933" s="167"/>
      <c r="G933" s="167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spans="1:26" ht="14.25" customHeight="1">
      <c r="A934" s="167"/>
      <c r="B934" s="167"/>
      <c r="C934" s="167"/>
      <c r="D934" s="167"/>
      <c r="E934" s="167"/>
      <c r="F934" s="167"/>
      <c r="G934" s="167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spans="1:26" ht="14.25" customHeight="1">
      <c r="A935" s="167"/>
      <c r="B935" s="167"/>
      <c r="C935" s="167"/>
      <c r="D935" s="167"/>
      <c r="E935" s="167"/>
      <c r="F935" s="167"/>
      <c r="G935" s="167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spans="1:26" ht="14.25" customHeight="1">
      <c r="A936" s="167"/>
      <c r="B936" s="167"/>
      <c r="C936" s="167"/>
      <c r="D936" s="167"/>
      <c r="E936" s="167"/>
      <c r="F936" s="167"/>
      <c r="G936" s="167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spans="1:26" ht="14.25" customHeight="1">
      <c r="A937" s="167"/>
      <c r="B937" s="167"/>
      <c r="C937" s="167"/>
      <c r="D937" s="167"/>
      <c r="E937" s="167"/>
      <c r="F937" s="167"/>
      <c r="G937" s="167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spans="1:26" ht="14.25" customHeight="1">
      <c r="A938" s="167"/>
      <c r="B938" s="167"/>
      <c r="C938" s="167"/>
      <c r="D938" s="167"/>
      <c r="E938" s="167"/>
      <c r="F938" s="167"/>
      <c r="G938" s="167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spans="1:26" ht="14.25" customHeight="1">
      <c r="A939" s="167"/>
      <c r="B939" s="167"/>
      <c r="C939" s="167"/>
      <c r="D939" s="167"/>
      <c r="E939" s="167"/>
      <c r="F939" s="167"/>
      <c r="G939" s="167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spans="1:26" ht="14.25" customHeight="1">
      <c r="A940" s="167"/>
      <c r="B940" s="167"/>
      <c r="C940" s="167"/>
      <c r="D940" s="167"/>
      <c r="E940" s="167"/>
      <c r="F940" s="167"/>
      <c r="G940" s="167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spans="1:26" ht="14.25" customHeight="1">
      <c r="A941" s="167"/>
      <c r="B941" s="167"/>
      <c r="C941" s="167"/>
      <c r="D941" s="167"/>
      <c r="E941" s="167"/>
      <c r="F941" s="167"/>
      <c r="G941" s="167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spans="1:26" ht="14.25" customHeight="1">
      <c r="A942" s="167"/>
      <c r="B942" s="167"/>
      <c r="C942" s="167"/>
      <c r="D942" s="167"/>
      <c r="E942" s="167"/>
      <c r="F942" s="167"/>
      <c r="G942" s="167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spans="1:26" ht="14.25" customHeight="1">
      <c r="A943" s="167"/>
      <c r="B943" s="167"/>
      <c r="C943" s="167"/>
      <c r="D943" s="167"/>
      <c r="E943" s="167"/>
      <c r="F943" s="167"/>
      <c r="G943" s="167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spans="1:26" ht="14.25" customHeight="1">
      <c r="A944" s="167"/>
      <c r="B944" s="167"/>
      <c r="C944" s="167"/>
      <c r="D944" s="167"/>
      <c r="E944" s="167"/>
      <c r="F944" s="167"/>
      <c r="G944" s="167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spans="1:26" ht="14.25" customHeight="1">
      <c r="A945" s="167"/>
      <c r="B945" s="167"/>
      <c r="C945" s="167"/>
      <c r="D945" s="167"/>
      <c r="E945" s="167"/>
      <c r="F945" s="167"/>
      <c r="G945" s="167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spans="1:26" ht="14.25" customHeight="1">
      <c r="A946" s="167"/>
      <c r="B946" s="167"/>
      <c r="C946" s="167"/>
      <c r="D946" s="167"/>
      <c r="E946" s="167"/>
      <c r="F946" s="167"/>
      <c r="G946" s="167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spans="1:26" ht="14.25" customHeight="1">
      <c r="A947" s="167"/>
      <c r="B947" s="167"/>
      <c r="C947" s="167"/>
      <c r="D947" s="167"/>
      <c r="E947" s="167"/>
      <c r="F947" s="167"/>
      <c r="G947" s="167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spans="1:26" ht="14.25" customHeight="1">
      <c r="A948" s="167"/>
      <c r="B948" s="167"/>
      <c r="C948" s="167"/>
      <c r="D948" s="167"/>
      <c r="E948" s="167"/>
      <c r="F948" s="167"/>
      <c r="G948" s="167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spans="1:26" ht="14.25" customHeight="1">
      <c r="A949" s="167"/>
      <c r="B949" s="167"/>
      <c r="C949" s="167"/>
      <c r="D949" s="167"/>
      <c r="E949" s="167"/>
      <c r="F949" s="167"/>
      <c r="G949" s="167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spans="1:26" ht="14.25" customHeight="1">
      <c r="A950" s="167"/>
      <c r="B950" s="167"/>
      <c r="C950" s="167"/>
      <c r="D950" s="167"/>
      <c r="E950" s="167"/>
      <c r="F950" s="167"/>
      <c r="G950" s="167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spans="1:26" ht="14.25" customHeight="1">
      <c r="A951" s="167"/>
      <c r="B951" s="167"/>
      <c r="C951" s="167"/>
      <c r="D951" s="167"/>
      <c r="E951" s="167"/>
      <c r="F951" s="167"/>
      <c r="G951" s="167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spans="1:26" ht="14.25" customHeight="1">
      <c r="A952" s="167"/>
      <c r="B952" s="167"/>
      <c r="C952" s="167"/>
      <c r="D952" s="167"/>
      <c r="E952" s="167"/>
      <c r="F952" s="167"/>
      <c r="G952" s="167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spans="1:26" ht="14.25" customHeight="1">
      <c r="A953" s="167"/>
      <c r="B953" s="167"/>
      <c r="C953" s="167"/>
      <c r="D953" s="167"/>
      <c r="E953" s="167"/>
      <c r="F953" s="167"/>
      <c r="G953" s="167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spans="1:26" ht="14.25" customHeight="1">
      <c r="A954" s="167"/>
      <c r="B954" s="167"/>
      <c r="C954" s="167"/>
      <c r="D954" s="167"/>
      <c r="E954" s="167"/>
      <c r="F954" s="167"/>
      <c r="G954" s="167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spans="1:26" ht="14.25" customHeight="1">
      <c r="A955" s="167"/>
      <c r="B955" s="167"/>
      <c r="C955" s="167"/>
      <c r="D955" s="167"/>
      <c r="E955" s="167"/>
      <c r="F955" s="167"/>
      <c r="G955" s="167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spans="1:26" ht="14.25" customHeight="1">
      <c r="A956" s="167"/>
      <c r="B956" s="167"/>
      <c r="C956" s="167"/>
      <c r="D956" s="167"/>
      <c r="E956" s="167"/>
      <c r="F956" s="167"/>
      <c r="G956" s="167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spans="1:26" ht="14.25" customHeight="1">
      <c r="A957" s="167"/>
      <c r="B957" s="167"/>
      <c r="C957" s="167"/>
      <c r="D957" s="167"/>
      <c r="E957" s="167"/>
      <c r="F957" s="167"/>
      <c r="G957" s="167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spans="1:26" ht="14.25" customHeight="1">
      <c r="A958" s="167"/>
      <c r="B958" s="167"/>
      <c r="C958" s="167"/>
      <c r="D958" s="167"/>
      <c r="E958" s="167"/>
      <c r="F958" s="167"/>
      <c r="G958" s="167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spans="1:26" ht="14.25" customHeight="1">
      <c r="A959" s="167"/>
      <c r="B959" s="167"/>
      <c r="C959" s="167"/>
      <c r="D959" s="167"/>
      <c r="E959" s="167"/>
      <c r="F959" s="167"/>
      <c r="G959" s="167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spans="1:26" ht="14.25" customHeight="1">
      <c r="A960" s="167"/>
      <c r="B960" s="167"/>
      <c r="C960" s="167"/>
      <c r="D960" s="167"/>
      <c r="E960" s="167"/>
      <c r="F960" s="167"/>
      <c r="G960" s="167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spans="1:26" ht="14.25" customHeight="1">
      <c r="A961" s="167"/>
      <c r="B961" s="167"/>
      <c r="C961" s="167"/>
      <c r="D961" s="167"/>
      <c r="E961" s="167"/>
      <c r="F961" s="167"/>
      <c r="G961" s="167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spans="1:26" ht="14.25" customHeight="1">
      <c r="A962" s="167"/>
      <c r="B962" s="167"/>
      <c r="C962" s="167"/>
      <c r="D962" s="167"/>
      <c r="E962" s="167"/>
      <c r="F962" s="167"/>
      <c r="G962" s="167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spans="1:26" ht="14.25" customHeight="1">
      <c r="A963" s="167"/>
      <c r="B963" s="167"/>
      <c r="C963" s="167"/>
      <c r="D963" s="167"/>
      <c r="E963" s="167"/>
      <c r="F963" s="167"/>
      <c r="G963" s="167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spans="1:26" ht="14.25" customHeight="1">
      <c r="A964" s="167"/>
      <c r="B964" s="167"/>
      <c r="C964" s="167"/>
      <c r="D964" s="167"/>
      <c r="E964" s="167"/>
      <c r="F964" s="167"/>
      <c r="G964" s="167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spans="1:26" ht="14.25" customHeight="1">
      <c r="A965" s="167"/>
      <c r="B965" s="167"/>
      <c r="C965" s="167"/>
      <c r="D965" s="167"/>
      <c r="E965" s="167"/>
      <c r="F965" s="167"/>
      <c r="G965" s="167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spans="1:26" ht="14.25" customHeight="1">
      <c r="A966" s="167"/>
      <c r="B966" s="167"/>
      <c r="C966" s="167"/>
      <c r="D966" s="167"/>
      <c r="E966" s="167"/>
      <c r="F966" s="167"/>
      <c r="G966" s="167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spans="1:26" ht="14.25" customHeight="1">
      <c r="A967" s="167"/>
      <c r="B967" s="167"/>
      <c r="C967" s="167"/>
      <c r="D967" s="167"/>
      <c r="E967" s="167"/>
      <c r="F967" s="167"/>
      <c r="G967" s="167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spans="1:26" ht="14.25" customHeight="1">
      <c r="A968" s="167"/>
      <c r="B968" s="167"/>
      <c r="C968" s="167"/>
      <c r="D968" s="167"/>
      <c r="E968" s="167"/>
      <c r="F968" s="167"/>
      <c r="G968" s="167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spans="1:26" ht="14.25" customHeight="1">
      <c r="A969" s="167"/>
      <c r="B969" s="167"/>
      <c r="C969" s="167"/>
      <c r="D969" s="167"/>
      <c r="E969" s="167"/>
      <c r="F969" s="167"/>
      <c r="G969" s="167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spans="1:26" ht="14.25" customHeight="1">
      <c r="A970" s="167"/>
      <c r="B970" s="167"/>
      <c r="C970" s="167"/>
      <c r="D970" s="167"/>
      <c r="E970" s="167"/>
      <c r="F970" s="167"/>
      <c r="G970" s="167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spans="1:26" ht="14.25" customHeight="1">
      <c r="A971" s="167"/>
      <c r="B971" s="167"/>
      <c r="C971" s="167"/>
      <c r="D971" s="167"/>
      <c r="E971" s="167"/>
      <c r="F971" s="167"/>
      <c r="G971" s="167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spans="1:26" ht="14.25" customHeight="1">
      <c r="A972" s="167"/>
      <c r="B972" s="167"/>
      <c r="C972" s="167"/>
      <c r="D972" s="167"/>
      <c r="E972" s="167"/>
      <c r="F972" s="167"/>
      <c r="G972" s="167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spans="1:26" ht="14.25" customHeight="1">
      <c r="A973" s="167"/>
      <c r="B973" s="167"/>
      <c r="C973" s="167"/>
      <c r="D973" s="167"/>
      <c r="E973" s="167"/>
      <c r="F973" s="167"/>
      <c r="G973" s="167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spans="1:26" ht="14.25" customHeight="1">
      <c r="A974" s="167"/>
      <c r="B974" s="167"/>
      <c r="C974" s="167"/>
      <c r="D974" s="167"/>
      <c r="E974" s="167"/>
      <c r="F974" s="167"/>
      <c r="G974" s="167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spans="1:26" ht="14.25" customHeight="1">
      <c r="A975" s="167"/>
      <c r="B975" s="167"/>
      <c r="C975" s="167"/>
      <c r="D975" s="167"/>
      <c r="E975" s="167"/>
      <c r="F975" s="167"/>
      <c r="G975" s="167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spans="1:26" ht="14.25" customHeight="1">
      <c r="A976" s="167"/>
      <c r="B976" s="167"/>
      <c r="C976" s="167"/>
      <c r="D976" s="167"/>
      <c r="E976" s="167"/>
      <c r="F976" s="167"/>
      <c r="G976" s="167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spans="1:26" ht="14.25" customHeight="1">
      <c r="A977" s="167"/>
      <c r="B977" s="167"/>
      <c r="C977" s="167"/>
      <c r="D977" s="167"/>
      <c r="E977" s="167"/>
      <c r="F977" s="167"/>
      <c r="G977" s="167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spans="1:26" ht="14.25" customHeight="1">
      <c r="A978" s="167"/>
      <c r="B978" s="167"/>
      <c r="C978" s="167"/>
      <c r="D978" s="167"/>
      <c r="E978" s="167"/>
      <c r="F978" s="167"/>
      <c r="G978" s="167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spans="1:26" ht="14.25" customHeight="1">
      <c r="A979" s="167"/>
      <c r="B979" s="167"/>
      <c r="C979" s="167"/>
      <c r="D979" s="167"/>
      <c r="E979" s="167"/>
      <c r="F979" s="167"/>
      <c r="G979" s="167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spans="1:26" ht="14.25" customHeight="1">
      <c r="A980" s="167"/>
      <c r="B980" s="167"/>
      <c r="C980" s="167"/>
      <c r="D980" s="167"/>
      <c r="E980" s="167"/>
      <c r="F980" s="167"/>
      <c r="G980" s="167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  <row r="981" spans="1:26" ht="14.25" customHeight="1">
      <c r="A981" s="167"/>
      <c r="B981" s="167"/>
      <c r="C981" s="167"/>
      <c r="D981" s="167"/>
      <c r="E981" s="167"/>
      <c r="F981" s="167"/>
      <c r="G981" s="167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</row>
    <row r="982" spans="1:26" ht="14.25" customHeight="1">
      <c r="A982" s="167"/>
      <c r="B982" s="167"/>
      <c r="C982" s="167"/>
      <c r="D982" s="167"/>
      <c r="E982" s="167"/>
      <c r="F982" s="167"/>
      <c r="G982" s="167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</row>
    <row r="983" spans="1:26" ht="14.25" customHeight="1">
      <c r="A983" s="167"/>
      <c r="B983" s="167"/>
      <c r="C983" s="167"/>
      <c r="D983" s="167"/>
      <c r="E983" s="167"/>
      <c r="F983" s="167"/>
      <c r="G983" s="167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</row>
    <row r="984" spans="1:26" ht="14.25" customHeight="1">
      <c r="A984" s="167"/>
      <c r="B984" s="167"/>
      <c r="C984" s="167"/>
      <c r="D984" s="167"/>
      <c r="E984" s="167"/>
      <c r="F984" s="167"/>
      <c r="G984" s="167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</row>
    <row r="985" spans="1:26" ht="14.25" customHeight="1">
      <c r="A985" s="167"/>
      <c r="B985" s="167"/>
      <c r="C985" s="167"/>
      <c r="D985" s="167"/>
      <c r="E985" s="167"/>
      <c r="F985" s="167"/>
      <c r="G985" s="167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</row>
    <row r="986" spans="1:26" ht="14.25" customHeight="1">
      <c r="A986" s="167"/>
      <c r="B986" s="167"/>
      <c r="C986" s="167"/>
      <c r="D986" s="167"/>
      <c r="E986" s="167"/>
      <c r="F986" s="167"/>
      <c r="G986" s="167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</row>
    <row r="987" spans="1:26" ht="14.25" customHeight="1">
      <c r="A987" s="167"/>
      <c r="B987" s="167"/>
      <c r="C987" s="167"/>
      <c r="D987" s="167"/>
      <c r="E987" s="167"/>
      <c r="F987" s="167"/>
      <c r="G987" s="167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</row>
    <row r="988" spans="1:26" ht="14.25" customHeight="1">
      <c r="A988" s="167"/>
      <c r="B988" s="167"/>
      <c r="C988" s="167"/>
      <c r="D988" s="167"/>
      <c r="E988" s="167"/>
      <c r="F988" s="167"/>
      <c r="G988" s="167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</row>
    <row r="989" spans="1:26" ht="14.25" customHeight="1">
      <c r="A989" s="167"/>
      <c r="B989" s="167"/>
      <c r="C989" s="167"/>
      <c r="D989" s="167"/>
      <c r="E989" s="167"/>
      <c r="F989" s="167"/>
      <c r="G989" s="167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</row>
    <row r="990" spans="1:26" ht="14.25" customHeight="1">
      <c r="A990" s="167"/>
      <c r="B990" s="167"/>
      <c r="C990" s="167"/>
      <c r="D990" s="167"/>
      <c r="E990" s="167"/>
      <c r="F990" s="167"/>
      <c r="G990" s="167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</row>
    <row r="991" spans="1:26" ht="14.25" customHeight="1">
      <c r="A991" s="167"/>
      <c r="B991" s="167"/>
      <c r="C991" s="167"/>
      <c r="D991" s="167"/>
      <c r="E991" s="167"/>
      <c r="F991" s="167"/>
      <c r="G991" s="167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</row>
    <row r="992" spans="1:26" ht="14.25" customHeight="1">
      <c r="A992" s="167"/>
      <c r="B992" s="167"/>
      <c r="C992" s="167"/>
      <c r="D992" s="167"/>
      <c r="E992" s="167"/>
      <c r="F992" s="167"/>
      <c r="G992" s="167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</row>
    <row r="993" spans="1:26" ht="14.25" customHeight="1">
      <c r="A993" s="167"/>
      <c r="B993" s="167"/>
      <c r="C993" s="167"/>
      <c r="D993" s="167"/>
      <c r="E993" s="167"/>
      <c r="F993" s="167"/>
      <c r="G993" s="167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</row>
    <row r="994" spans="1:26" ht="14.25" customHeight="1">
      <c r="A994" s="167"/>
      <c r="B994" s="167"/>
      <c r="C994" s="167"/>
      <c r="D994" s="167"/>
      <c r="E994" s="167"/>
      <c r="F994" s="167"/>
      <c r="G994" s="167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</row>
    <row r="995" spans="1:26" ht="14.25" customHeight="1">
      <c r="A995" s="167"/>
      <c r="B995" s="167"/>
      <c r="C995" s="167"/>
      <c r="D995" s="167"/>
      <c r="E995" s="167"/>
      <c r="F995" s="167"/>
      <c r="G995" s="167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</row>
    <row r="996" spans="1:26" ht="14.25" customHeight="1">
      <c r="A996" s="167"/>
      <c r="B996" s="167"/>
      <c r="C996" s="167"/>
      <c r="D996" s="167"/>
      <c r="E996" s="167"/>
      <c r="F996" s="167"/>
      <c r="G996" s="167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</row>
    <row r="997" spans="1:26" ht="14.25" customHeight="1">
      <c r="A997" s="167"/>
      <c r="B997" s="167"/>
      <c r="C997" s="167"/>
      <c r="D997" s="167"/>
      <c r="E997" s="167"/>
      <c r="F997" s="167"/>
      <c r="G997" s="167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</row>
    <row r="998" spans="1:26" ht="14.25" customHeight="1">
      <c r="A998" s="167"/>
      <c r="B998" s="167"/>
      <c r="C998" s="167"/>
      <c r="D998" s="167"/>
      <c r="E998" s="167"/>
      <c r="F998" s="167"/>
      <c r="G998" s="167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</row>
    <row r="999" spans="1:26" ht="14.25" customHeight="1">
      <c r="A999" s="167"/>
      <c r="B999" s="167"/>
      <c r="C999" s="167"/>
      <c r="D999" s="167"/>
      <c r="E999" s="167"/>
      <c r="F999" s="167"/>
      <c r="G999" s="167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</row>
    <row r="1000" spans="1:26" ht="14.25" customHeight="1">
      <c r="A1000" s="167"/>
      <c r="B1000" s="167"/>
      <c r="C1000" s="167"/>
      <c r="D1000" s="167"/>
      <c r="E1000" s="167"/>
      <c r="F1000" s="167"/>
      <c r="G1000" s="167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opLeftCell="A43" zoomScale="86" zoomScaleNormal="86" workbookViewId="0">
      <selection activeCell="H15" sqref="H15:V15"/>
    </sheetView>
  </sheetViews>
  <sheetFormatPr defaultColWidth="8.6328125" defaultRowHeight="14.5"/>
  <cols>
    <col min="2" max="2" width="19.90625" customWidth="1"/>
    <col min="5" max="5" width="38" customWidth="1"/>
    <col min="6" max="6" width="16" customWidth="1"/>
    <col min="8" max="8" width="17.08984375" customWidth="1"/>
    <col min="9" max="9" width="23.6328125" customWidth="1"/>
  </cols>
  <sheetData>
    <row r="1" spans="1:23">
      <c r="A1" s="865" t="s">
        <v>56</v>
      </c>
      <c r="B1" s="865"/>
      <c r="C1" s="865"/>
      <c r="D1" s="865"/>
      <c r="E1" s="865"/>
      <c r="F1" s="231"/>
      <c r="G1" s="866"/>
      <c r="H1" s="866"/>
      <c r="I1" s="866"/>
      <c r="J1" s="866"/>
      <c r="K1" s="866"/>
      <c r="L1" s="866"/>
      <c r="M1" s="866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>
      <c r="A2" s="865" t="s">
        <v>1</v>
      </c>
      <c r="B2" s="865"/>
      <c r="C2" s="865"/>
      <c r="D2" s="865"/>
      <c r="E2" s="865"/>
      <c r="F2" s="233"/>
      <c r="G2" s="115" t="s">
        <v>2</v>
      </c>
      <c r="H2" s="234"/>
      <c r="I2" s="235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58" customHeight="1">
      <c r="A3" s="865" t="s">
        <v>106</v>
      </c>
      <c r="B3" s="865"/>
      <c r="C3" s="865"/>
      <c r="D3" s="865"/>
      <c r="E3" s="865"/>
      <c r="F3" s="233"/>
      <c r="G3" s="115" t="s">
        <v>4</v>
      </c>
      <c r="H3" s="234"/>
      <c r="I3" s="236" t="s">
        <v>5</v>
      </c>
      <c r="J3" s="232"/>
      <c r="K3" s="237" t="s">
        <v>6</v>
      </c>
      <c r="L3" s="237" t="s">
        <v>7</v>
      </c>
      <c r="M3" s="232"/>
      <c r="N3" s="237" t="s">
        <v>8</v>
      </c>
      <c r="O3" s="867" t="s">
        <v>102</v>
      </c>
      <c r="P3" s="867"/>
      <c r="Q3" s="867"/>
      <c r="R3" s="867"/>
      <c r="S3" s="867"/>
      <c r="T3" s="867"/>
      <c r="U3" s="867"/>
      <c r="V3" s="867"/>
      <c r="W3" s="867"/>
    </row>
    <row r="4" spans="1:23" ht="21">
      <c r="A4" s="865" t="s">
        <v>107</v>
      </c>
      <c r="B4" s="865"/>
      <c r="C4" s="865"/>
      <c r="D4" s="865"/>
      <c r="E4" s="865"/>
      <c r="F4" s="233"/>
      <c r="G4" s="115" t="s">
        <v>11</v>
      </c>
      <c r="H4" s="234"/>
      <c r="I4" s="235"/>
      <c r="J4" s="232"/>
      <c r="K4" s="238" t="s">
        <v>12</v>
      </c>
      <c r="L4" s="238">
        <v>3</v>
      </c>
      <c r="M4" s="232"/>
      <c r="N4" s="239">
        <v>3</v>
      </c>
      <c r="O4" s="867"/>
      <c r="P4" s="867"/>
      <c r="Q4" s="867"/>
      <c r="R4" s="867"/>
      <c r="S4" s="867"/>
      <c r="T4" s="867"/>
      <c r="U4" s="867"/>
      <c r="V4" s="867"/>
      <c r="W4" s="867"/>
    </row>
    <row r="5" spans="1:23" ht="21">
      <c r="A5" s="230" t="s">
        <v>85</v>
      </c>
      <c r="B5" s="230"/>
      <c r="C5" s="230"/>
      <c r="D5" s="230"/>
      <c r="E5" s="230"/>
      <c r="F5" s="233"/>
      <c r="G5" s="115" t="s">
        <v>14</v>
      </c>
      <c r="H5" s="240">
        <v>87.8</v>
      </c>
      <c r="I5" s="235"/>
      <c r="J5" s="232"/>
      <c r="K5" s="241" t="s">
        <v>15</v>
      </c>
      <c r="L5" s="241">
        <v>2</v>
      </c>
      <c r="M5" s="232"/>
      <c r="N5" s="242">
        <v>2</v>
      </c>
      <c r="O5" s="867"/>
      <c r="P5" s="867"/>
      <c r="Q5" s="867"/>
      <c r="R5" s="867"/>
      <c r="S5" s="867"/>
      <c r="T5" s="867"/>
      <c r="U5" s="867"/>
      <c r="V5" s="867"/>
      <c r="W5" s="867"/>
    </row>
    <row r="6" spans="1:23" ht="21">
      <c r="A6" s="243"/>
      <c r="B6" s="244" t="s">
        <v>60</v>
      </c>
      <c r="C6" s="245" t="s">
        <v>16</v>
      </c>
      <c r="D6" s="245" t="s">
        <v>17</v>
      </c>
      <c r="E6" s="245" t="s">
        <v>18</v>
      </c>
      <c r="F6" s="245" t="s">
        <v>17</v>
      </c>
      <c r="G6" s="115" t="s">
        <v>18</v>
      </c>
      <c r="H6" s="246">
        <v>85.366</v>
      </c>
      <c r="I6" s="235"/>
      <c r="J6" s="232"/>
      <c r="K6" s="247" t="s">
        <v>19</v>
      </c>
      <c r="L6" s="247">
        <v>1</v>
      </c>
      <c r="M6" s="232"/>
      <c r="N6" s="248">
        <v>1</v>
      </c>
      <c r="O6" s="867"/>
      <c r="P6" s="867"/>
      <c r="Q6" s="867"/>
      <c r="R6" s="867"/>
      <c r="S6" s="867"/>
      <c r="T6" s="867"/>
      <c r="U6" s="867"/>
      <c r="V6" s="867"/>
      <c r="W6" s="867"/>
    </row>
    <row r="7" spans="1:23" ht="58">
      <c r="A7" s="243"/>
      <c r="B7" s="249" t="s">
        <v>20</v>
      </c>
      <c r="C7" s="250" t="s">
        <v>21</v>
      </c>
      <c r="D7" s="250"/>
      <c r="E7" s="251" t="s">
        <v>21</v>
      </c>
      <c r="F7" s="251"/>
      <c r="G7" s="252" t="s">
        <v>22</v>
      </c>
      <c r="H7" s="253">
        <v>86.582999999999998</v>
      </c>
      <c r="I7" s="254">
        <v>0.6</v>
      </c>
      <c r="J7" s="232"/>
      <c r="K7" s="255" t="s">
        <v>23</v>
      </c>
      <c r="L7" s="255">
        <v>0</v>
      </c>
      <c r="M7" s="232"/>
      <c r="N7" s="256"/>
      <c r="O7" s="867"/>
      <c r="P7" s="867"/>
      <c r="Q7" s="867"/>
      <c r="R7" s="867"/>
      <c r="S7" s="867"/>
      <c r="T7" s="867"/>
      <c r="U7" s="867"/>
      <c r="V7" s="867"/>
      <c r="W7" s="867"/>
    </row>
    <row r="8" spans="1:23">
      <c r="A8" s="243"/>
      <c r="B8" s="249" t="s">
        <v>24</v>
      </c>
      <c r="C8" s="251" t="s">
        <v>25</v>
      </c>
      <c r="D8" s="251"/>
      <c r="E8" s="251" t="s">
        <v>26</v>
      </c>
      <c r="F8" s="251"/>
      <c r="G8" s="252" t="s">
        <v>27</v>
      </c>
      <c r="H8" s="115" t="s">
        <v>87</v>
      </c>
      <c r="I8" s="235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</row>
    <row r="9" spans="1:23">
      <c r="A9" s="243"/>
      <c r="B9" s="249" t="s">
        <v>28</v>
      </c>
      <c r="C9" s="251" t="s">
        <v>82</v>
      </c>
      <c r="D9" s="251"/>
      <c r="E9" s="251" t="s">
        <v>82</v>
      </c>
      <c r="F9" s="257"/>
      <c r="G9" s="243"/>
      <c r="H9" s="258"/>
      <c r="I9" s="258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23" ht="15.5">
      <c r="A10" s="243"/>
      <c r="B10" s="249" t="s">
        <v>45</v>
      </c>
      <c r="C10" s="251">
        <v>50</v>
      </c>
      <c r="D10" s="259">
        <v>27.5</v>
      </c>
      <c r="E10" s="251">
        <v>50</v>
      </c>
      <c r="F10" s="260">
        <v>27.5</v>
      </c>
      <c r="G10" s="261"/>
      <c r="H10" s="262" t="s">
        <v>30</v>
      </c>
      <c r="I10" s="262" t="s">
        <v>31</v>
      </c>
      <c r="J10" s="263" t="s">
        <v>32</v>
      </c>
      <c r="K10" s="263" t="s">
        <v>33</v>
      </c>
      <c r="L10" s="263" t="s">
        <v>34</v>
      </c>
      <c r="M10" s="263" t="s">
        <v>35</v>
      </c>
      <c r="N10" s="263" t="s">
        <v>36</v>
      </c>
      <c r="O10" s="263" t="s">
        <v>37</v>
      </c>
      <c r="P10" s="263" t="s">
        <v>38</v>
      </c>
      <c r="Q10" s="263" t="s">
        <v>39</v>
      </c>
      <c r="R10" s="263" t="s">
        <v>40</v>
      </c>
      <c r="S10" s="263" t="s">
        <v>41</v>
      </c>
      <c r="T10" s="263" t="s">
        <v>42</v>
      </c>
      <c r="U10" s="263" t="s">
        <v>43</v>
      </c>
      <c r="V10" s="263" t="s">
        <v>44</v>
      </c>
      <c r="W10" s="232"/>
    </row>
    <row r="11" spans="1:23" ht="15.5">
      <c r="A11" s="243">
        <v>1</v>
      </c>
      <c r="B11" s="264">
        <v>170101120004</v>
      </c>
      <c r="C11" s="265">
        <v>37</v>
      </c>
      <c r="D11" s="114">
        <v>72</v>
      </c>
      <c r="E11" s="266">
        <v>38</v>
      </c>
      <c r="F11" s="267">
        <v>70</v>
      </c>
      <c r="G11" s="268" t="s">
        <v>46</v>
      </c>
      <c r="H11" s="194">
        <v>2</v>
      </c>
      <c r="I11" s="195">
        <v>3</v>
      </c>
      <c r="J11" s="196"/>
      <c r="K11" s="196"/>
      <c r="L11" s="196"/>
      <c r="M11" s="196"/>
      <c r="N11" s="197">
        <v>3</v>
      </c>
      <c r="O11" s="197">
        <v>2</v>
      </c>
      <c r="P11" s="196"/>
      <c r="Q11" s="196"/>
      <c r="R11" s="196"/>
      <c r="S11" s="197">
        <v>3</v>
      </c>
      <c r="T11" s="197">
        <v>3</v>
      </c>
      <c r="U11" s="197">
        <v>3</v>
      </c>
      <c r="V11" s="197">
        <v>3</v>
      </c>
      <c r="W11" s="232"/>
    </row>
    <row r="12" spans="1:23" ht="15.5">
      <c r="A12" s="243">
        <v>2</v>
      </c>
      <c r="B12" s="269">
        <v>170101120013</v>
      </c>
      <c r="C12" s="270">
        <v>41</v>
      </c>
      <c r="D12" s="271">
        <v>87.804878048780495</v>
      </c>
      <c r="E12" s="272">
        <v>35</v>
      </c>
      <c r="F12" s="273">
        <v>85.365853658536594</v>
      </c>
      <c r="G12" s="268" t="s">
        <v>47</v>
      </c>
      <c r="H12" s="203">
        <v>1</v>
      </c>
      <c r="I12" s="204">
        <v>1</v>
      </c>
      <c r="J12" s="205"/>
      <c r="K12" s="205"/>
      <c r="L12" s="205"/>
      <c r="M12" s="205"/>
      <c r="N12" s="206">
        <v>2</v>
      </c>
      <c r="O12" s="206">
        <v>3</v>
      </c>
      <c r="P12" s="205"/>
      <c r="Q12" s="205"/>
      <c r="R12" s="205"/>
      <c r="S12" s="206">
        <v>3</v>
      </c>
      <c r="T12" s="206">
        <v>2</v>
      </c>
      <c r="U12" s="206">
        <v>2</v>
      </c>
      <c r="V12" s="206">
        <v>2</v>
      </c>
      <c r="W12" s="232"/>
    </row>
    <row r="13" spans="1:23" ht="15.5">
      <c r="A13" s="243">
        <v>3</v>
      </c>
      <c r="B13" s="269">
        <v>170101120028</v>
      </c>
      <c r="C13" s="270">
        <v>41</v>
      </c>
      <c r="D13" s="114"/>
      <c r="E13" s="272">
        <v>38</v>
      </c>
      <c r="F13" s="274"/>
      <c r="G13" s="268" t="s">
        <v>48</v>
      </c>
      <c r="H13" s="203">
        <v>1</v>
      </c>
      <c r="I13" s="204">
        <v>1</v>
      </c>
      <c r="J13" s="205"/>
      <c r="K13" s="205"/>
      <c r="L13" s="205"/>
      <c r="M13" s="205"/>
      <c r="N13" s="206">
        <v>1</v>
      </c>
      <c r="O13" s="206">
        <v>1</v>
      </c>
      <c r="P13" s="205"/>
      <c r="Q13" s="205"/>
      <c r="R13" s="205"/>
      <c r="S13" s="206">
        <v>3</v>
      </c>
      <c r="T13" s="206">
        <v>2</v>
      </c>
      <c r="U13" s="206">
        <v>2</v>
      </c>
      <c r="V13" s="206">
        <v>2</v>
      </c>
      <c r="W13" s="232"/>
    </row>
    <row r="14" spans="1:23" ht="15.5">
      <c r="A14" s="243">
        <v>4</v>
      </c>
      <c r="B14" s="269">
        <v>170101120029</v>
      </c>
      <c r="C14" s="270">
        <v>39</v>
      </c>
      <c r="D14" s="114"/>
      <c r="E14" s="272">
        <v>37</v>
      </c>
      <c r="F14" s="274"/>
      <c r="G14" s="275" t="s">
        <v>51</v>
      </c>
      <c r="H14" s="276">
        <v>3</v>
      </c>
      <c r="I14" s="276">
        <v>1</v>
      </c>
      <c r="J14" s="276"/>
      <c r="K14" s="276"/>
      <c r="L14" s="276"/>
      <c r="M14" s="276"/>
      <c r="N14" s="276">
        <v>1</v>
      </c>
      <c r="O14" s="276">
        <v>1</v>
      </c>
      <c r="P14" s="276"/>
      <c r="Q14" s="276"/>
      <c r="R14" s="276"/>
      <c r="S14" s="276">
        <v>1</v>
      </c>
      <c r="T14" s="276">
        <v>1</v>
      </c>
      <c r="U14" s="276">
        <v>1</v>
      </c>
      <c r="V14" s="276">
        <v>3</v>
      </c>
      <c r="W14" s="232"/>
    </row>
    <row r="15" spans="1:23" ht="15.5">
      <c r="A15" s="243">
        <v>5</v>
      </c>
      <c r="B15" s="269">
        <v>170101120030</v>
      </c>
      <c r="C15" s="270">
        <v>41</v>
      </c>
      <c r="D15" s="114"/>
      <c r="E15" s="272">
        <v>38</v>
      </c>
      <c r="F15" s="274"/>
      <c r="G15" s="277" t="s">
        <v>52</v>
      </c>
      <c r="H15" s="278">
        <v>1.6875</v>
      </c>
      <c r="I15" s="278">
        <v>0.5625</v>
      </c>
      <c r="J15" s="278"/>
      <c r="K15" s="278"/>
      <c r="L15" s="278"/>
      <c r="M15" s="278"/>
      <c r="N15" s="278">
        <v>0.5625</v>
      </c>
      <c r="O15" s="278">
        <v>0.5625</v>
      </c>
      <c r="P15" s="278"/>
      <c r="Q15" s="278"/>
      <c r="R15" s="278"/>
      <c r="S15" s="278">
        <v>0.5625</v>
      </c>
      <c r="T15" s="278">
        <v>0.5625</v>
      </c>
      <c r="U15" s="278">
        <v>0.5625</v>
      </c>
      <c r="V15" s="278">
        <v>1.6875</v>
      </c>
      <c r="W15" s="232"/>
    </row>
    <row r="16" spans="1:23">
      <c r="A16" s="243">
        <v>6</v>
      </c>
      <c r="B16" s="269">
        <v>170101120061</v>
      </c>
      <c r="C16" s="270">
        <v>39</v>
      </c>
      <c r="D16" s="114"/>
      <c r="E16" s="272">
        <v>39</v>
      </c>
      <c r="F16" s="274"/>
      <c r="G16" s="279"/>
      <c r="H16" s="280"/>
      <c r="I16" s="280"/>
      <c r="J16" s="280"/>
      <c r="K16" s="280"/>
      <c r="L16" s="280"/>
      <c r="M16" s="280"/>
      <c r="N16" s="280"/>
      <c r="O16" s="281"/>
      <c r="P16" s="280"/>
      <c r="Q16" s="280"/>
      <c r="R16" s="280"/>
      <c r="S16" s="280"/>
      <c r="T16" s="280"/>
      <c r="U16" s="280"/>
      <c r="V16" s="280"/>
      <c r="W16" s="232"/>
    </row>
    <row r="17" spans="1:23">
      <c r="A17" s="243">
        <v>7</v>
      </c>
      <c r="B17" s="269">
        <v>170101120062</v>
      </c>
      <c r="C17" s="270">
        <v>41</v>
      </c>
      <c r="D17" s="114"/>
      <c r="E17" s="272">
        <v>34</v>
      </c>
      <c r="F17" s="114"/>
      <c r="G17" s="243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>
      <c r="A18" s="243">
        <v>8</v>
      </c>
      <c r="B18" s="269">
        <v>170301120032</v>
      </c>
      <c r="C18" s="270">
        <v>41</v>
      </c>
      <c r="D18" s="114"/>
      <c r="E18" s="272">
        <v>38</v>
      </c>
      <c r="F18" s="282"/>
      <c r="G18" s="243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>
      <c r="A19" s="243">
        <v>9</v>
      </c>
      <c r="B19" s="269">
        <v>170301120055</v>
      </c>
      <c r="C19" s="270">
        <v>39</v>
      </c>
      <c r="D19" s="114"/>
      <c r="E19" s="272">
        <v>38</v>
      </c>
      <c r="F19" s="282"/>
      <c r="G19" s="243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23">
      <c r="A20" s="243">
        <v>10</v>
      </c>
      <c r="B20" s="269">
        <v>170301120065</v>
      </c>
      <c r="C20" s="270">
        <v>40</v>
      </c>
      <c r="D20" s="114"/>
      <c r="E20" s="272">
        <v>36</v>
      </c>
      <c r="F20" s="282"/>
      <c r="G20" s="243"/>
      <c r="H20" s="232"/>
      <c r="I20" s="232"/>
      <c r="J20" s="258"/>
      <c r="K20" s="258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23">
      <c r="A21" s="243">
        <v>11</v>
      </c>
      <c r="B21" s="269">
        <v>170301120070</v>
      </c>
      <c r="C21" s="270">
        <v>37</v>
      </c>
      <c r="D21" s="114"/>
      <c r="E21" s="272">
        <v>34</v>
      </c>
      <c r="F21" s="282"/>
      <c r="G21" s="243"/>
      <c r="H21" s="283"/>
      <c r="I21" s="864"/>
      <c r="J21" s="864"/>
      <c r="K21" s="232"/>
      <c r="L21" s="232"/>
      <c r="M21" s="258"/>
      <c r="N21" s="258"/>
      <c r="O21" s="258"/>
      <c r="P21" s="258"/>
      <c r="Q21" s="258"/>
      <c r="R21" s="232"/>
      <c r="S21" s="232"/>
      <c r="T21" s="232"/>
      <c r="U21" s="232"/>
      <c r="V21" s="232"/>
      <c r="W21" s="232"/>
    </row>
    <row r="22" spans="1:23">
      <c r="A22" s="243">
        <v>12</v>
      </c>
      <c r="B22" s="269">
        <v>170301120082</v>
      </c>
      <c r="C22" s="270">
        <v>39</v>
      </c>
      <c r="D22" s="114"/>
      <c r="E22" s="272">
        <v>38</v>
      </c>
      <c r="F22" s="282"/>
      <c r="G22" s="243"/>
      <c r="H22" s="284"/>
      <c r="I22" s="285"/>
      <c r="J22" s="285"/>
      <c r="K22" s="232"/>
      <c r="L22" s="232"/>
      <c r="M22" s="258"/>
      <c r="N22" s="258"/>
      <c r="O22" s="258"/>
      <c r="P22" s="258"/>
      <c r="Q22" s="258"/>
      <c r="R22" s="286"/>
      <c r="S22" s="232"/>
      <c r="T22" s="232"/>
      <c r="U22" s="232"/>
      <c r="V22" s="232"/>
      <c r="W22" s="232"/>
    </row>
    <row r="23" spans="1:23">
      <c r="A23" s="243">
        <v>13</v>
      </c>
      <c r="B23" s="269">
        <v>170301120084</v>
      </c>
      <c r="C23" s="270">
        <v>38</v>
      </c>
      <c r="D23" s="114"/>
      <c r="E23" s="272">
        <v>33</v>
      </c>
      <c r="F23" s="282"/>
      <c r="G23" s="243"/>
      <c r="H23" s="243"/>
      <c r="I23" s="232"/>
      <c r="J23" s="232"/>
      <c r="K23" s="232"/>
      <c r="L23" s="232"/>
      <c r="M23" s="232"/>
      <c r="N23" s="258"/>
      <c r="O23" s="258"/>
      <c r="P23" s="258"/>
      <c r="Q23" s="258"/>
      <c r="R23" s="258"/>
      <c r="S23" s="232"/>
      <c r="T23" s="232"/>
      <c r="U23" s="232"/>
      <c r="V23" s="232"/>
      <c r="W23" s="232"/>
    </row>
    <row r="24" spans="1:23">
      <c r="A24" s="243">
        <v>14</v>
      </c>
      <c r="B24" s="269">
        <v>170301120086</v>
      </c>
      <c r="C24" s="270">
        <v>37</v>
      </c>
      <c r="D24" s="114"/>
      <c r="E24" s="272">
        <v>35</v>
      </c>
      <c r="F24" s="282"/>
      <c r="G24" s="243"/>
      <c r="H24" s="232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32"/>
    </row>
    <row r="25" spans="1:23" ht="15.5">
      <c r="A25" s="243">
        <v>15</v>
      </c>
      <c r="B25" s="269">
        <v>170301120097</v>
      </c>
      <c r="C25" s="270">
        <v>39</v>
      </c>
      <c r="D25" s="287"/>
      <c r="E25" s="272">
        <v>38</v>
      </c>
      <c r="F25" s="288"/>
      <c r="G25" s="289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32"/>
    </row>
    <row r="26" spans="1:23" ht="15.5">
      <c r="A26" s="243">
        <v>16</v>
      </c>
      <c r="B26" s="269">
        <v>170301120101</v>
      </c>
      <c r="C26" s="270">
        <v>39</v>
      </c>
      <c r="D26" s="114"/>
      <c r="E26" s="272">
        <v>33</v>
      </c>
      <c r="F26" s="282"/>
      <c r="G26" s="289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32"/>
    </row>
    <row r="27" spans="1:23" ht="15.5">
      <c r="A27" s="243">
        <v>17</v>
      </c>
      <c r="B27" s="269">
        <v>170301120108</v>
      </c>
      <c r="C27" s="270">
        <v>38</v>
      </c>
      <c r="D27" s="114"/>
      <c r="E27" s="272">
        <v>33</v>
      </c>
      <c r="F27" s="282"/>
      <c r="G27" s="289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32"/>
    </row>
    <row r="28" spans="1:23" ht="15.5">
      <c r="A28" s="243">
        <v>18</v>
      </c>
      <c r="B28" s="269">
        <v>170301120110</v>
      </c>
      <c r="C28" s="270">
        <v>40</v>
      </c>
      <c r="D28" s="114"/>
      <c r="E28" s="272">
        <v>31</v>
      </c>
      <c r="F28" s="282"/>
      <c r="G28" s="289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32"/>
    </row>
    <row r="29" spans="1:23" ht="15.5">
      <c r="A29" s="243">
        <v>19</v>
      </c>
      <c r="B29" s="269">
        <v>170301120113</v>
      </c>
      <c r="C29" s="270">
        <v>40</v>
      </c>
      <c r="D29" s="114"/>
      <c r="E29" s="272">
        <v>36</v>
      </c>
      <c r="F29" s="282"/>
      <c r="G29" s="289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32"/>
    </row>
    <row r="30" spans="1:23" ht="15.5">
      <c r="A30" s="243">
        <v>20</v>
      </c>
      <c r="B30" s="269">
        <v>170301120114</v>
      </c>
      <c r="C30" s="270">
        <v>39</v>
      </c>
      <c r="D30" s="114"/>
      <c r="E30" s="272">
        <v>33</v>
      </c>
      <c r="F30" s="282"/>
      <c r="G30" s="289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32"/>
    </row>
    <row r="31" spans="1:23" ht="15.5">
      <c r="A31" s="243">
        <v>21</v>
      </c>
      <c r="B31" s="269">
        <v>170301120123</v>
      </c>
      <c r="C31" s="270">
        <v>40</v>
      </c>
      <c r="D31" s="114"/>
      <c r="E31" s="272">
        <v>38</v>
      </c>
      <c r="F31" s="282"/>
      <c r="G31" s="289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32"/>
    </row>
    <row r="32" spans="1:23" ht="15.5">
      <c r="A32" s="243">
        <v>22</v>
      </c>
      <c r="B32" s="269">
        <v>170301120134</v>
      </c>
      <c r="C32" s="270">
        <v>39</v>
      </c>
      <c r="D32" s="114"/>
      <c r="E32" s="272">
        <v>32</v>
      </c>
      <c r="F32" s="282"/>
      <c r="G32" s="289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32"/>
    </row>
    <row r="33" spans="1:23" ht="15.5">
      <c r="A33" s="243">
        <v>23</v>
      </c>
      <c r="B33" s="269">
        <v>170301120135</v>
      </c>
      <c r="C33" s="270">
        <v>41</v>
      </c>
      <c r="D33" s="114"/>
      <c r="E33" s="272">
        <v>33</v>
      </c>
      <c r="F33" s="282"/>
      <c r="G33" s="289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32"/>
    </row>
    <row r="34" spans="1:23" ht="15.5">
      <c r="A34" s="243">
        <v>24</v>
      </c>
      <c r="B34" s="269">
        <v>170301120146</v>
      </c>
      <c r="C34" s="270">
        <v>38</v>
      </c>
      <c r="D34" s="114"/>
      <c r="E34" s="272">
        <v>34</v>
      </c>
      <c r="F34" s="282"/>
      <c r="G34" s="289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</row>
    <row r="35" spans="1:23">
      <c r="A35" s="243">
        <v>25</v>
      </c>
      <c r="B35" s="269">
        <v>170301120149</v>
      </c>
      <c r="C35" s="270">
        <v>44</v>
      </c>
      <c r="D35" s="114"/>
      <c r="E35" s="272">
        <v>36</v>
      </c>
      <c r="F35" s="282"/>
      <c r="G35" s="279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32"/>
    </row>
    <row r="36" spans="1:23">
      <c r="A36" s="243">
        <v>26</v>
      </c>
      <c r="B36" s="269">
        <v>170301120154</v>
      </c>
      <c r="C36" s="270">
        <v>42</v>
      </c>
      <c r="D36" s="114"/>
      <c r="E36" s="272">
        <v>34</v>
      </c>
      <c r="F36" s="282"/>
      <c r="G36" s="243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</row>
    <row r="37" spans="1:23">
      <c r="A37" s="243">
        <v>27</v>
      </c>
      <c r="B37" s="269">
        <v>170301120171</v>
      </c>
      <c r="C37" s="270">
        <v>41</v>
      </c>
      <c r="D37" s="114"/>
      <c r="E37" s="272">
        <v>30</v>
      </c>
      <c r="F37" s="282"/>
      <c r="G37" s="243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</row>
    <row r="38" spans="1:23" ht="15.5">
      <c r="A38" s="243">
        <v>28</v>
      </c>
      <c r="B38" s="269">
        <v>170301120175</v>
      </c>
      <c r="C38" s="270">
        <v>41</v>
      </c>
      <c r="D38" s="114"/>
      <c r="E38" s="272">
        <v>34</v>
      </c>
      <c r="F38" s="282"/>
      <c r="G38" s="289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32"/>
    </row>
    <row r="39" spans="1:23" ht="15.5">
      <c r="A39" s="243">
        <v>29</v>
      </c>
      <c r="B39" s="269">
        <v>170101120055</v>
      </c>
      <c r="C39" s="270">
        <v>36</v>
      </c>
      <c r="D39" s="114"/>
      <c r="E39" s="272">
        <v>33</v>
      </c>
      <c r="F39" s="282"/>
      <c r="G39" s="289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32"/>
    </row>
    <row r="40" spans="1:23" ht="15.5">
      <c r="A40" s="243">
        <v>30</v>
      </c>
      <c r="B40" s="269">
        <v>170101120060</v>
      </c>
      <c r="C40" s="270">
        <v>35</v>
      </c>
      <c r="D40" s="114"/>
      <c r="E40" s="272">
        <v>31</v>
      </c>
      <c r="F40" s="282"/>
      <c r="G40" s="289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32"/>
    </row>
    <row r="41" spans="1:23" ht="15.5">
      <c r="A41" s="243">
        <v>31</v>
      </c>
      <c r="B41" s="269">
        <v>170301120023</v>
      </c>
      <c r="C41" s="270">
        <v>36</v>
      </c>
      <c r="D41" s="114"/>
      <c r="E41" s="272">
        <v>31</v>
      </c>
      <c r="F41" s="282"/>
      <c r="G41" s="289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32"/>
    </row>
    <row r="42" spans="1:23" ht="15.5">
      <c r="A42" s="243">
        <v>32</v>
      </c>
      <c r="B42" s="269">
        <v>170301120043</v>
      </c>
      <c r="C42" s="270">
        <v>37</v>
      </c>
      <c r="D42" s="114"/>
      <c r="E42" s="272">
        <v>31</v>
      </c>
      <c r="F42" s="282"/>
      <c r="G42" s="289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32"/>
    </row>
    <row r="43" spans="1:23" ht="15.5">
      <c r="A43" s="243">
        <v>33</v>
      </c>
      <c r="B43" s="269">
        <v>170301120046</v>
      </c>
      <c r="C43" s="270">
        <v>37</v>
      </c>
      <c r="D43" s="114"/>
      <c r="E43" s="272">
        <v>31</v>
      </c>
      <c r="F43" s="282"/>
      <c r="G43" s="289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32"/>
    </row>
    <row r="44" spans="1:23" ht="15.5">
      <c r="A44" s="243">
        <v>34</v>
      </c>
      <c r="B44" s="269">
        <v>170301120085</v>
      </c>
      <c r="C44" s="270">
        <v>38</v>
      </c>
      <c r="D44" s="114"/>
      <c r="E44" s="272">
        <v>31</v>
      </c>
      <c r="F44" s="282"/>
      <c r="G44" s="289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32"/>
    </row>
    <row r="45" spans="1:23" ht="15.5">
      <c r="A45" s="243">
        <v>35</v>
      </c>
      <c r="B45" s="269">
        <v>170301120107</v>
      </c>
      <c r="C45" s="270">
        <v>39</v>
      </c>
      <c r="D45" s="114"/>
      <c r="E45" s="272">
        <v>27</v>
      </c>
      <c r="F45" s="282"/>
      <c r="G45" s="289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32"/>
    </row>
    <row r="46" spans="1:23" ht="15.5">
      <c r="A46" s="243">
        <v>36</v>
      </c>
      <c r="B46" s="269">
        <v>170301120115</v>
      </c>
      <c r="C46" s="270">
        <v>38</v>
      </c>
      <c r="D46" s="114"/>
      <c r="E46" s="272">
        <v>31</v>
      </c>
      <c r="F46" s="282"/>
      <c r="G46" s="289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32"/>
    </row>
    <row r="47" spans="1:23" ht="15.5">
      <c r="A47" s="243">
        <v>37</v>
      </c>
      <c r="B47" s="269">
        <v>170301120126</v>
      </c>
      <c r="C47" s="270">
        <v>38</v>
      </c>
      <c r="D47" s="114"/>
      <c r="E47" s="272">
        <v>29</v>
      </c>
      <c r="F47" s="282"/>
      <c r="G47" s="289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32"/>
    </row>
    <row r="48" spans="1:23" ht="15.5">
      <c r="A48" s="243">
        <v>38</v>
      </c>
      <c r="B48" s="269">
        <v>170301120157</v>
      </c>
      <c r="C48" s="270">
        <v>37</v>
      </c>
      <c r="D48" s="114"/>
      <c r="E48" s="272">
        <v>31</v>
      </c>
      <c r="F48" s="282"/>
      <c r="G48" s="289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32"/>
    </row>
    <row r="49" spans="1:23">
      <c r="A49" s="243">
        <v>39</v>
      </c>
      <c r="B49" s="269">
        <v>170301120106</v>
      </c>
      <c r="C49" s="270">
        <v>31</v>
      </c>
      <c r="D49" s="114"/>
      <c r="E49" s="272">
        <v>28</v>
      </c>
      <c r="F49" s="282"/>
      <c r="G49" s="279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32"/>
    </row>
    <row r="50" spans="1:23">
      <c r="A50" s="243">
        <v>40</v>
      </c>
      <c r="B50" s="269">
        <v>170101120016</v>
      </c>
      <c r="C50" s="270">
        <v>42</v>
      </c>
      <c r="D50" s="114"/>
      <c r="E50" s="272">
        <v>40</v>
      </c>
      <c r="F50" s="282"/>
      <c r="G50" s="243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</row>
    <row r="51" spans="1:23">
      <c r="A51" s="243">
        <v>41</v>
      </c>
      <c r="B51" s="269">
        <v>170101120019</v>
      </c>
      <c r="C51" s="270">
        <v>44</v>
      </c>
      <c r="D51" s="114"/>
      <c r="E51" s="272">
        <v>43</v>
      </c>
      <c r="F51" s="282"/>
      <c r="G51" s="243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</row>
    <row r="52" spans="1:23" ht="15.5">
      <c r="A52" s="243">
        <v>42</v>
      </c>
      <c r="B52" s="269">
        <v>170101120022</v>
      </c>
      <c r="C52" s="270">
        <v>44</v>
      </c>
      <c r="D52" s="287"/>
      <c r="E52" s="272">
        <v>44</v>
      </c>
      <c r="F52" s="288"/>
      <c r="G52" s="289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32"/>
    </row>
    <row r="53" spans="1:23" ht="15.5">
      <c r="A53" s="243">
        <v>43</v>
      </c>
      <c r="B53" s="269">
        <v>170101120023</v>
      </c>
      <c r="C53" s="270">
        <v>41</v>
      </c>
      <c r="D53" s="287"/>
      <c r="E53" s="272">
        <v>43</v>
      </c>
      <c r="F53" s="288"/>
      <c r="G53" s="289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32"/>
    </row>
    <row r="54" spans="1:23" ht="15.5">
      <c r="A54" s="243">
        <v>44</v>
      </c>
      <c r="B54" s="269">
        <v>170101120026</v>
      </c>
      <c r="C54" s="270">
        <v>43</v>
      </c>
      <c r="D54" s="114"/>
      <c r="E54" s="272">
        <v>39</v>
      </c>
      <c r="F54" s="282"/>
      <c r="G54" s="289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32"/>
    </row>
    <row r="55" spans="1:23" ht="15.5">
      <c r="A55" s="243">
        <v>45</v>
      </c>
      <c r="B55" s="269">
        <v>170101120036</v>
      </c>
      <c r="C55" s="270">
        <v>44</v>
      </c>
      <c r="D55" s="114"/>
      <c r="E55" s="272">
        <v>42</v>
      </c>
      <c r="F55" s="282"/>
      <c r="G55" s="289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32"/>
    </row>
    <row r="56" spans="1:23" ht="15.5">
      <c r="A56" s="243">
        <v>46</v>
      </c>
      <c r="B56" s="269">
        <v>170101120039</v>
      </c>
      <c r="C56" s="270">
        <v>44</v>
      </c>
      <c r="D56" s="114"/>
      <c r="E56" s="272">
        <v>41</v>
      </c>
      <c r="F56" s="282"/>
      <c r="G56" s="289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32"/>
    </row>
    <row r="57" spans="1:23" ht="15.5">
      <c r="A57" s="243">
        <v>47</v>
      </c>
      <c r="B57" s="269">
        <v>170101120040</v>
      </c>
      <c r="C57" s="270">
        <v>44</v>
      </c>
      <c r="D57" s="114"/>
      <c r="E57" s="272">
        <v>45</v>
      </c>
      <c r="F57" s="282"/>
      <c r="G57" s="289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32"/>
    </row>
    <row r="58" spans="1:23" ht="15.5">
      <c r="A58" s="243">
        <v>48</v>
      </c>
      <c r="B58" s="269">
        <v>170101120043</v>
      </c>
      <c r="C58" s="270">
        <v>44</v>
      </c>
      <c r="D58" s="114"/>
      <c r="E58" s="272">
        <v>44</v>
      </c>
      <c r="F58" s="282"/>
      <c r="G58" s="289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32"/>
    </row>
    <row r="59" spans="1:23" ht="15.5">
      <c r="A59" s="243">
        <v>49</v>
      </c>
      <c r="B59" s="269">
        <v>170101120058</v>
      </c>
      <c r="C59" s="270">
        <v>39</v>
      </c>
      <c r="D59" s="114"/>
      <c r="E59" s="272">
        <v>43</v>
      </c>
      <c r="F59" s="282"/>
      <c r="G59" s="289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32"/>
    </row>
    <row r="60" spans="1:23" ht="15.5">
      <c r="A60" s="243">
        <v>50</v>
      </c>
      <c r="B60" s="269">
        <v>170101120067</v>
      </c>
      <c r="C60" s="270">
        <v>43</v>
      </c>
      <c r="D60" s="114"/>
      <c r="E60" s="272">
        <v>39</v>
      </c>
      <c r="F60" s="282"/>
      <c r="G60" s="289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32"/>
    </row>
    <row r="61" spans="1:23" ht="15.5">
      <c r="A61" s="243">
        <v>51</v>
      </c>
      <c r="B61" s="269">
        <v>170301120016</v>
      </c>
      <c r="C61" s="270">
        <v>47</v>
      </c>
      <c r="D61" s="114"/>
      <c r="E61" s="272">
        <v>41</v>
      </c>
      <c r="F61" s="282"/>
      <c r="G61" s="289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32"/>
    </row>
    <row r="62" spans="1:23" ht="15.5">
      <c r="A62" s="243">
        <v>52</v>
      </c>
      <c r="B62" s="269">
        <v>170301120024</v>
      </c>
      <c r="C62" s="270">
        <v>47</v>
      </c>
      <c r="D62" s="114"/>
      <c r="E62" s="272">
        <v>41</v>
      </c>
      <c r="F62" s="282"/>
      <c r="G62" s="289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32"/>
    </row>
    <row r="63" spans="1:23">
      <c r="A63" s="243">
        <v>53</v>
      </c>
      <c r="B63" s="269">
        <v>170301120031</v>
      </c>
      <c r="C63" s="270">
        <v>46</v>
      </c>
      <c r="D63" s="114"/>
      <c r="E63" s="272">
        <v>44</v>
      </c>
      <c r="F63" s="282"/>
      <c r="G63" s="243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</row>
    <row r="64" spans="1:23">
      <c r="A64" s="243">
        <v>54</v>
      </c>
      <c r="B64" s="269">
        <v>170301120056</v>
      </c>
      <c r="C64" s="270">
        <v>42</v>
      </c>
      <c r="D64" s="114"/>
      <c r="E64" s="272">
        <v>40</v>
      </c>
      <c r="F64" s="282"/>
      <c r="G64" s="243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</row>
    <row r="65" spans="1:23">
      <c r="A65" s="243">
        <v>55</v>
      </c>
      <c r="B65" s="269">
        <v>170301120066</v>
      </c>
      <c r="C65" s="270">
        <v>46</v>
      </c>
      <c r="D65" s="114"/>
      <c r="E65" s="272">
        <v>39</v>
      </c>
      <c r="F65" s="282"/>
      <c r="G65" s="243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</row>
    <row r="66" spans="1:23">
      <c r="A66" s="243">
        <v>56</v>
      </c>
      <c r="B66" s="269">
        <v>170301120068</v>
      </c>
      <c r="C66" s="270">
        <v>44</v>
      </c>
      <c r="D66" s="114"/>
      <c r="E66" s="272">
        <v>41</v>
      </c>
      <c r="F66" s="282"/>
      <c r="G66" s="243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</row>
    <row r="67" spans="1:23">
      <c r="A67" s="243">
        <v>57</v>
      </c>
      <c r="B67" s="269">
        <v>170301120095</v>
      </c>
      <c r="C67" s="270">
        <v>40</v>
      </c>
      <c r="D67" s="114"/>
      <c r="E67" s="272">
        <v>43</v>
      </c>
      <c r="F67" s="282"/>
      <c r="G67" s="243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</row>
    <row r="68" spans="1:23">
      <c r="A68" s="243">
        <v>58</v>
      </c>
      <c r="B68" s="269">
        <v>170301120103</v>
      </c>
      <c r="C68" s="270">
        <v>41</v>
      </c>
      <c r="D68" s="114"/>
      <c r="E68" s="272">
        <v>39</v>
      </c>
      <c r="F68" s="282"/>
      <c r="G68" s="243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</row>
    <row r="69" spans="1:23">
      <c r="A69" s="243">
        <v>59</v>
      </c>
      <c r="B69" s="269">
        <v>170301120112</v>
      </c>
      <c r="C69" s="270">
        <v>44</v>
      </c>
      <c r="D69" s="114"/>
      <c r="E69" s="272">
        <v>39</v>
      </c>
      <c r="F69" s="282"/>
      <c r="G69" s="243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</row>
    <row r="70" spans="1:23">
      <c r="A70" s="243">
        <v>60</v>
      </c>
      <c r="B70" s="269">
        <v>170301120116</v>
      </c>
      <c r="C70" s="270">
        <v>45</v>
      </c>
      <c r="D70" s="114"/>
      <c r="E70" s="272">
        <v>42</v>
      </c>
      <c r="F70" s="282"/>
      <c r="G70" s="243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</row>
    <row r="71" spans="1:23">
      <c r="A71" s="243">
        <v>61</v>
      </c>
      <c r="B71" s="269">
        <v>170301120128</v>
      </c>
      <c r="C71" s="270">
        <v>44</v>
      </c>
      <c r="D71" s="114"/>
      <c r="E71" s="272">
        <v>43</v>
      </c>
      <c r="F71" s="282"/>
      <c r="G71" s="243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</row>
    <row r="72" spans="1:23">
      <c r="A72" s="243">
        <v>62</v>
      </c>
      <c r="B72" s="269">
        <v>170301120138</v>
      </c>
      <c r="C72" s="270">
        <v>44</v>
      </c>
      <c r="D72" s="114"/>
      <c r="E72" s="272">
        <v>44</v>
      </c>
      <c r="F72" s="282"/>
      <c r="G72" s="243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</row>
    <row r="73" spans="1:23">
      <c r="A73" s="243">
        <v>63</v>
      </c>
      <c r="B73" s="269">
        <v>170301120140</v>
      </c>
      <c r="C73" s="270">
        <v>44</v>
      </c>
      <c r="D73" s="114"/>
      <c r="E73" s="272">
        <v>42</v>
      </c>
      <c r="F73" s="282"/>
      <c r="G73" s="243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</row>
    <row r="74" spans="1:23">
      <c r="A74" s="243">
        <v>64</v>
      </c>
      <c r="B74" s="269">
        <v>170301120147</v>
      </c>
      <c r="C74" s="270">
        <v>44</v>
      </c>
      <c r="D74" s="114"/>
      <c r="E74" s="272">
        <v>43</v>
      </c>
      <c r="F74" s="282"/>
      <c r="G74" s="243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</row>
    <row r="75" spans="1:23">
      <c r="A75" s="243">
        <v>65</v>
      </c>
      <c r="B75" s="269">
        <v>170301120166</v>
      </c>
      <c r="C75" s="270">
        <v>46</v>
      </c>
      <c r="D75" s="114"/>
      <c r="E75" s="272">
        <v>41</v>
      </c>
      <c r="F75" s="282"/>
      <c r="G75" s="243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</row>
    <row r="76" spans="1:23">
      <c r="A76" s="243">
        <v>66</v>
      </c>
      <c r="B76" s="269">
        <v>170301121177</v>
      </c>
      <c r="C76" s="270">
        <v>44</v>
      </c>
      <c r="D76" s="114"/>
      <c r="E76" s="272">
        <v>38</v>
      </c>
      <c r="F76" s="282"/>
      <c r="G76" s="243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</row>
    <row r="77" spans="1:23">
      <c r="A77" s="243">
        <v>67</v>
      </c>
      <c r="B77" s="269">
        <v>170101120012</v>
      </c>
      <c r="C77" s="270">
        <v>46</v>
      </c>
      <c r="D77" s="114"/>
      <c r="E77" s="272">
        <v>46</v>
      </c>
      <c r="F77" s="282"/>
      <c r="G77" s="243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</row>
    <row r="78" spans="1:23">
      <c r="A78" s="243">
        <v>68</v>
      </c>
      <c r="B78" s="290">
        <v>170101120021</v>
      </c>
      <c r="C78" s="270">
        <v>46</v>
      </c>
      <c r="D78" s="114"/>
      <c r="E78" s="272">
        <v>44</v>
      </c>
      <c r="F78" s="282"/>
      <c r="G78" s="243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</row>
    <row r="79" spans="1:23">
      <c r="A79" s="243">
        <v>69</v>
      </c>
      <c r="B79" s="290">
        <v>170301120072</v>
      </c>
      <c r="C79" s="270">
        <v>47</v>
      </c>
      <c r="D79" s="114"/>
      <c r="E79" s="272">
        <v>45</v>
      </c>
      <c r="F79" s="282"/>
      <c r="G79" s="291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</row>
    <row r="80" spans="1:23">
      <c r="A80" s="243">
        <v>70</v>
      </c>
      <c r="B80" s="290">
        <v>170301120098</v>
      </c>
      <c r="C80" s="270">
        <v>47</v>
      </c>
      <c r="D80" s="287"/>
      <c r="E80" s="272">
        <v>45</v>
      </c>
      <c r="F80" s="288"/>
      <c r="G80" s="291"/>
      <c r="H80" s="292"/>
      <c r="I80" s="29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</row>
    <row r="81" spans="1:23">
      <c r="A81" s="243">
        <v>71</v>
      </c>
      <c r="B81" s="290">
        <v>170301120142</v>
      </c>
      <c r="C81" s="270">
        <v>46</v>
      </c>
      <c r="D81" s="287"/>
      <c r="E81" s="272">
        <v>46</v>
      </c>
      <c r="F81" s="288"/>
      <c r="G81" s="291"/>
      <c r="H81" s="292"/>
      <c r="I81" s="29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</row>
    <row r="82" spans="1:23">
      <c r="A82" s="243">
        <v>72</v>
      </c>
      <c r="B82" s="290">
        <v>170101120002</v>
      </c>
      <c r="C82" s="270">
        <v>41</v>
      </c>
      <c r="D82" s="114"/>
      <c r="E82" s="272">
        <v>26</v>
      </c>
      <c r="F82" s="282"/>
      <c r="G82" s="291"/>
      <c r="H82" s="292"/>
      <c r="I82" s="29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</row>
    <row r="83" spans="1:23">
      <c r="A83" s="243">
        <v>73</v>
      </c>
      <c r="B83" s="290">
        <v>170101120020</v>
      </c>
      <c r="C83" s="270">
        <v>0</v>
      </c>
      <c r="D83" s="291"/>
      <c r="E83" s="272">
        <v>0</v>
      </c>
      <c r="F83" s="291"/>
      <c r="G83" s="291"/>
      <c r="H83" s="292"/>
      <c r="I83" s="29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</row>
    <row r="84" spans="1:23">
      <c r="A84" s="243">
        <v>74</v>
      </c>
      <c r="B84" s="290">
        <v>170101120045</v>
      </c>
      <c r="C84" s="293">
        <v>2</v>
      </c>
      <c r="D84" s="294"/>
      <c r="E84" s="295">
        <v>0</v>
      </c>
      <c r="F84" s="294"/>
      <c r="G84" s="291"/>
      <c r="H84" s="292"/>
      <c r="I84" s="29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</row>
    <row r="85" spans="1:23" ht="15.5">
      <c r="A85" s="243">
        <v>75</v>
      </c>
      <c r="B85" s="290">
        <v>170101120049</v>
      </c>
      <c r="C85" s="270">
        <v>2</v>
      </c>
      <c r="D85" s="291"/>
      <c r="E85" s="272">
        <v>10</v>
      </c>
      <c r="F85" s="291"/>
      <c r="G85" s="291"/>
      <c r="H85" s="292"/>
      <c r="I85" s="29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96"/>
    </row>
    <row r="86" spans="1:23" ht="15.5">
      <c r="A86" s="243">
        <v>76</v>
      </c>
      <c r="B86" s="290">
        <v>170101120050</v>
      </c>
      <c r="C86" s="293">
        <v>9</v>
      </c>
      <c r="D86" s="297"/>
      <c r="E86" s="295">
        <v>11</v>
      </c>
      <c r="F86" s="297"/>
      <c r="G86" s="291"/>
      <c r="H86" s="292"/>
      <c r="I86" s="292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32"/>
    </row>
    <row r="87" spans="1:23">
      <c r="A87" s="243">
        <v>77</v>
      </c>
      <c r="B87" s="290">
        <v>170101120059</v>
      </c>
      <c r="C87" s="270">
        <v>0</v>
      </c>
      <c r="D87" s="291"/>
      <c r="E87" s="272">
        <v>0</v>
      </c>
      <c r="F87" s="291"/>
      <c r="G87" s="291"/>
      <c r="H87" s="292"/>
      <c r="I87" s="29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</row>
    <row r="88" spans="1:23">
      <c r="A88" s="243">
        <v>78</v>
      </c>
      <c r="B88" s="290">
        <v>170301120125</v>
      </c>
      <c r="C88" s="270">
        <v>30</v>
      </c>
      <c r="D88" s="291"/>
      <c r="E88" s="272">
        <v>23</v>
      </c>
      <c r="F88" s="291"/>
      <c r="G88" s="291"/>
      <c r="H88" s="292"/>
      <c r="I88" s="29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</row>
    <row r="89" spans="1:23">
      <c r="A89" s="243">
        <v>79</v>
      </c>
      <c r="B89" s="290">
        <v>170301120158</v>
      </c>
      <c r="C89" s="270">
        <v>3</v>
      </c>
      <c r="D89" s="291"/>
      <c r="E89" s="272">
        <v>0</v>
      </c>
      <c r="F89" s="291"/>
      <c r="G89" s="291"/>
      <c r="H89" s="292"/>
      <c r="I89" s="29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</row>
    <row r="90" spans="1:23">
      <c r="A90" s="243">
        <v>80</v>
      </c>
      <c r="B90" s="290">
        <v>170301120160</v>
      </c>
      <c r="C90" s="270">
        <v>6</v>
      </c>
      <c r="D90" s="291"/>
      <c r="E90" s="272">
        <v>0</v>
      </c>
      <c r="F90" s="291"/>
      <c r="G90" s="291"/>
      <c r="H90" s="292"/>
      <c r="I90" s="29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</row>
    <row r="91" spans="1:23">
      <c r="A91" s="243">
        <v>81</v>
      </c>
      <c r="B91" s="290">
        <v>170301120165</v>
      </c>
      <c r="C91" s="270">
        <v>7</v>
      </c>
      <c r="D91" s="291"/>
      <c r="E91" s="272">
        <v>10</v>
      </c>
      <c r="F91" s="291"/>
      <c r="G91" s="291"/>
      <c r="H91" s="292"/>
      <c r="I91" s="29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</row>
    <row r="92" spans="1:23" ht="15.5">
      <c r="A92" s="243">
        <v>82</v>
      </c>
      <c r="B92" s="290">
        <v>170301120173</v>
      </c>
      <c r="C92" s="270">
        <v>8</v>
      </c>
      <c r="D92" s="291"/>
      <c r="E92" s="272">
        <v>0</v>
      </c>
      <c r="F92" s="291"/>
      <c r="G92" s="291"/>
      <c r="H92" s="292"/>
      <c r="I92" s="29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9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J1" zoomScale="86" zoomScaleNormal="86" workbookViewId="0">
      <selection activeCell="H15" sqref="H15:V15"/>
    </sheetView>
  </sheetViews>
  <sheetFormatPr defaultColWidth="8.6328125" defaultRowHeight="14.5"/>
  <cols>
    <col min="2" max="2" width="16.08984375" customWidth="1"/>
    <col min="5" max="5" width="51" customWidth="1"/>
    <col min="6" max="6" width="20.08984375" customWidth="1"/>
    <col min="8" max="8" width="20.90625" customWidth="1"/>
    <col min="9" max="9" width="16.36328125" customWidth="1"/>
  </cols>
  <sheetData>
    <row r="1" spans="1:23">
      <c r="A1" s="868" t="s">
        <v>56</v>
      </c>
      <c r="B1" s="868"/>
      <c r="C1" s="868"/>
      <c r="D1" s="868"/>
      <c r="E1" s="868"/>
      <c r="F1" s="299"/>
      <c r="G1" s="869"/>
      <c r="H1" s="869"/>
      <c r="I1" s="869"/>
      <c r="J1" s="869"/>
      <c r="K1" s="869"/>
      <c r="L1" s="869"/>
      <c r="M1" s="869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1:23">
      <c r="A2" s="868" t="s">
        <v>1</v>
      </c>
      <c r="B2" s="868"/>
      <c r="C2" s="868"/>
      <c r="D2" s="868"/>
      <c r="E2" s="868"/>
      <c r="F2" s="301"/>
      <c r="G2" s="302" t="s">
        <v>2</v>
      </c>
      <c r="H2" s="303"/>
      <c r="I2" s="304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58" customHeight="1">
      <c r="A3" s="868" t="s">
        <v>108</v>
      </c>
      <c r="B3" s="868"/>
      <c r="C3" s="868"/>
      <c r="D3" s="868"/>
      <c r="E3" s="868"/>
      <c r="F3" s="301"/>
      <c r="G3" s="302" t="s">
        <v>4</v>
      </c>
      <c r="H3" s="303"/>
      <c r="I3" s="305" t="s">
        <v>5</v>
      </c>
      <c r="J3" s="300"/>
      <c r="K3" s="306" t="s">
        <v>6</v>
      </c>
      <c r="L3" s="306" t="s">
        <v>7</v>
      </c>
      <c r="M3" s="300"/>
      <c r="N3" s="306" t="s">
        <v>8</v>
      </c>
      <c r="O3" s="870" t="s">
        <v>102</v>
      </c>
      <c r="P3" s="870"/>
      <c r="Q3" s="870"/>
      <c r="R3" s="870"/>
      <c r="S3" s="870"/>
      <c r="T3" s="870"/>
      <c r="U3" s="870"/>
      <c r="V3" s="870"/>
      <c r="W3" s="870"/>
    </row>
    <row r="4" spans="1:23" ht="21">
      <c r="A4" s="868" t="s">
        <v>109</v>
      </c>
      <c r="B4" s="868"/>
      <c r="C4" s="868"/>
      <c r="D4" s="868"/>
      <c r="E4" s="868"/>
      <c r="F4" s="301"/>
      <c r="G4" s="302" t="s">
        <v>11</v>
      </c>
      <c r="H4" s="303"/>
      <c r="I4" s="304"/>
      <c r="J4" s="300"/>
      <c r="K4" s="307" t="s">
        <v>12</v>
      </c>
      <c r="L4" s="307">
        <v>3</v>
      </c>
      <c r="M4" s="300"/>
      <c r="N4" s="308">
        <v>3</v>
      </c>
      <c r="O4" s="870"/>
      <c r="P4" s="870"/>
      <c r="Q4" s="870"/>
      <c r="R4" s="870"/>
      <c r="S4" s="870"/>
      <c r="T4" s="870"/>
      <c r="U4" s="870"/>
      <c r="V4" s="870"/>
      <c r="W4" s="870"/>
    </row>
    <row r="5" spans="1:23" ht="21">
      <c r="A5" s="298" t="s">
        <v>85</v>
      </c>
      <c r="B5" s="298"/>
      <c r="C5" s="298"/>
      <c r="D5" s="298"/>
      <c r="E5" s="298"/>
      <c r="F5" s="301"/>
      <c r="G5" s="302" t="s">
        <v>14</v>
      </c>
      <c r="H5" s="309">
        <v>100</v>
      </c>
      <c r="I5" s="304"/>
      <c r="J5" s="300"/>
      <c r="K5" s="310" t="s">
        <v>15</v>
      </c>
      <c r="L5" s="310">
        <v>2</v>
      </c>
      <c r="M5" s="300"/>
      <c r="N5" s="311">
        <v>2</v>
      </c>
      <c r="O5" s="870"/>
      <c r="P5" s="870"/>
      <c r="Q5" s="870"/>
      <c r="R5" s="870"/>
      <c r="S5" s="870"/>
      <c r="T5" s="870"/>
      <c r="U5" s="870"/>
      <c r="V5" s="870"/>
      <c r="W5" s="870"/>
    </row>
    <row r="6" spans="1:23" ht="21">
      <c r="A6" s="312"/>
      <c r="B6" s="313" t="s">
        <v>60</v>
      </c>
      <c r="C6" s="314" t="s">
        <v>16</v>
      </c>
      <c r="D6" s="314" t="s">
        <v>17</v>
      </c>
      <c r="E6" s="314" t="s">
        <v>18</v>
      </c>
      <c r="F6" s="314" t="s">
        <v>17</v>
      </c>
      <c r="G6" s="302" t="s">
        <v>18</v>
      </c>
      <c r="H6" s="315">
        <v>100</v>
      </c>
      <c r="I6" s="304"/>
      <c r="J6" s="300"/>
      <c r="K6" s="316" t="s">
        <v>19</v>
      </c>
      <c r="L6" s="316">
        <v>1</v>
      </c>
      <c r="M6" s="300"/>
      <c r="N6" s="317">
        <v>1</v>
      </c>
      <c r="O6" s="870"/>
      <c r="P6" s="870"/>
      <c r="Q6" s="870"/>
      <c r="R6" s="870"/>
      <c r="S6" s="870"/>
      <c r="T6" s="870"/>
      <c r="U6" s="870"/>
      <c r="V6" s="870"/>
      <c r="W6" s="870"/>
    </row>
    <row r="7" spans="1:23" ht="58">
      <c r="A7" s="312"/>
      <c r="B7" s="318" t="s">
        <v>20</v>
      </c>
      <c r="C7" s="319" t="s">
        <v>21</v>
      </c>
      <c r="D7" s="319"/>
      <c r="E7" s="320" t="s">
        <v>21</v>
      </c>
      <c r="F7" s="320"/>
      <c r="G7" s="321" t="s">
        <v>22</v>
      </c>
      <c r="H7" s="322">
        <v>100</v>
      </c>
      <c r="I7" s="323">
        <v>0.6</v>
      </c>
      <c r="J7" s="300"/>
      <c r="K7" s="324" t="s">
        <v>23</v>
      </c>
      <c r="L7" s="324">
        <v>0</v>
      </c>
      <c r="M7" s="300"/>
      <c r="N7" s="325"/>
      <c r="O7" s="870"/>
      <c r="P7" s="870"/>
      <c r="Q7" s="870"/>
      <c r="R7" s="870"/>
      <c r="S7" s="870"/>
      <c r="T7" s="870"/>
      <c r="U7" s="870"/>
      <c r="V7" s="870"/>
      <c r="W7" s="870"/>
    </row>
    <row r="8" spans="1:23">
      <c r="A8" s="312"/>
      <c r="B8" s="318" t="s">
        <v>24</v>
      </c>
      <c r="C8" s="320" t="s">
        <v>25</v>
      </c>
      <c r="D8" s="320"/>
      <c r="E8" s="320" t="s">
        <v>26</v>
      </c>
      <c r="F8" s="320"/>
      <c r="G8" s="321" t="s">
        <v>27</v>
      </c>
      <c r="H8" s="302" t="s">
        <v>87</v>
      </c>
      <c r="I8" s="304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</row>
    <row r="9" spans="1:23">
      <c r="A9" s="312"/>
      <c r="B9" s="318" t="s">
        <v>28</v>
      </c>
      <c r="C9" s="320" t="s">
        <v>82</v>
      </c>
      <c r="D9" s="320"/>
      <c r="E9" s="320" t="s">
        <v>82</v>
      </c>
      <c r="F9" s="326"/>
      <c r="G9" s="312"/>
      <c r="H9" s="327"/>
      <c r="I9" s="327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</row>
    <row r="10" spans="1:23" ht="15.5">
      <c r="A10" s="312"/>
      <c r="B10" s="318" t="s">
        <v>45</v>
      </c>
      <c r="C10" s="320">
        <v>50</v>
      </c>
      <c r="D10" s="328">
        <v>27.5</v>
      </c>
      <c r="E10" s="320">
        <v>50</v>
      </c>
      <c r="F10" s="329">
        <v>27.5</v>
      </c>
      <c r="G10" s="330"/>
      <c r="H10" s="331" t="s">
        <v>30</v>
      </c>
      <c r="I10" s="331" t="s">
        <v>31</v>
      </c>
      <c r="J10" s="332" t="s">
        <v>32</v>
      </c>
      <c r="K10" s="332" t="s">
        <v>33</v>
      </c>
      <c r="L10" s="332" t="s">
        <v>34</v>
      </c>
      <c r="M10" s="332" t="s">
        <v>35</v>
      </c>
      <c r="N10" s="332" t="s">
        <v>36</v>
      </c>
      <c r="O10" s="332" t="s">
        <v>37</v>
      </c>
      <c r="P10" s="332" t="s">
        <v>38</v>
      </c>
      <c r="Q10" s="332" t="s">
        <v>39</v>
      </c>
      <c r="R10" s="332" t="s">
        <v>40</v>
      </c>
      <c r="S10" s="332" t="s">
        <v>41</v>
      </c>
      <c r="T10" s="332" t="s">
        <v>42</v>
      </c>
      <c r="U10" s="332" t="s">
        <v>43</v>
      </c>
      <c r="V10" s="332" t="s">
        <v>44</v>
      </c>
      <c r="W10" s="300"/>
    </row>
    <row r="11" spans="1:23" ht="15.5">
      <c r="A11" s="312">
        <v>1</v>
      </c>
      <c r="B11" s="333">
        <v>170301120144</v>
      </c>
      <c r="C11" s="334">
        <v>45</v>
      </c>
      <c r="D11" s="335">
        <v>1</v>
      </c>
      <c r="E11" s="336">
        <v>49</v>
      </c>
      <c r="F11" s="337">
        <v>1</v>
      </c>
      <c r="G11" s="338" t="s">
        <v>46</v>
      </c>
      <c r="H11" s="194">
        <v>3</v>
      </c>
      <c r="I11" s="195">
        <v>3</v>
      </c>
      <c r="J11" s="196"/>
      <c r="K11" s="196"/>
      <c r="L11" s="196"/>
      <c r="M11" s="197">
        <v>2</v>
      </c>
      <c r="N11" s="196"/>
      <c r="O11" s="196"/>
      <c r="P11" s="196"/>
      <c r="Q11" s="196"/>
      <c r="R11" s="196"/>
      <c r="S11" s="196"/>
      <c r="T11" s="197">
        <v>3</v>
      </c>
      <c r="U11" s="197">
        <v>3</v>
      </c>
      <c r="V11" s="197">
        <v>2</v>
      </c>
      <c r="W11" s="300"/>
    </row>
    <row r="12" spans="1:23" ht="15.5">
      <c r="A12" s="312"/>
      <c r="B12" s="339"/>
      <c r="C12" s="340"/>
      <c r="D12" s="341">
        <v>100</v>
      </c>
      <c r="E12" s="342"/>
      <c r="F12" s="343">
        <v>100</v>
      </c>
      <c r="G12" s="338" t="s">
        <v>47</v>
      </c>
      <c r="H12" s="203">
        <v>2</v>
      </c>
      <c r="I12" s="204">
        <v>3</v>
      </c>
      <c r="J12" s="205"/>
      <c r="K12" s="205"/>
      <c r="L12" s="205"/>
      <c r="M12" s="206">
        <v>3</v>
      </c>
      <c r="N12" s="205"/>
      <c r="O12" s="205"/>
      <c r="P12" s="205"/>
      <c r="Q12" s="205"/>
      <c r="R12" s="205"/>
      <c r="S12" s="205"/>
      <c r="T12" s="206">
        <v>3</v>
      </c>
      <c r="U12" s="206">
        <v>3</v>
      </c>
      <c r="V12" s="206">
        <v>2</v>
      </c>
      <c r="W12" s="300"/>
    </row>
    <row r="13" spans="1:23" ht="15.5">
      <c r="A13" s="312"/>
      <c r="B13" s="344"/>
      <c r="C13" s="340"/>
      <c r="D13" s="335"/>
      <c r="E13" s="342"/>
      <c r="F13" s="345"/>
      <c r="G13" s="338" t="s">
        <v>48</v>
      </c>
      <c r="H13" s="203">
        <v>3</v>
      </c>
      <c r="I13" s="204">
        <v>2</v>
      </c>
      <c r="J13" s="205"/>
      <c r="K13" s="205"/>
      <c r="L13" s="205"/>
      <c r="M13" s="206">
        <v>3</v>
      </c>
      <c r="N13" s="205"/>
      <c r="O13" s="205"/>
      <c r="P13" s="205"/>
      <c r="Q13" s="205"/>
      <c r="R13" s="205"/>
      <c r="S13" s="205"/>
      <c r="T13" s="206">
        <v>3</v>
      </c>
      <c r="U13" s="206">
        <v>3</v>
      </c>
      <c r="V13" s="206">
        <v>2</v>
      </c>
      <c r="W13" s="300"/>
    </row>
    <row r="14" spans="1:23" ht="15.5">
      <c r="A14" s="312"/>
      <c r="B14" s="344"/>
      <c r="C14" s="340"/>
      <c r="D14" s="335"/>
      <c r="E14" s="342"/>
      <c r="F14" s="345"/>
      <c r="G14" s="346" t="s">
        <v>51</v>
      </c>
      <c r="H14" s="347">
        <v>3</v>
      </c>
      <c r="I14" s="347">
        <v>1</v>
      </c>
      <c r="J14" s="347"/>
      <c r="K14" s="347"/>
      <c r="L14" s="347"/>
      <c r="M14" s="347">
        <v>1.6666666670000001</v>
      </c>
      <c r="N14" s="347"/>
      <c r="O14" s="347"/>
      <c r="P14" s="347"/>
      <c r="Q14" s="347"/>
      <c r="R14" s="347"/>
      <c r="S14" s="347"/>
      <c r="T14" s="347">
        <v>1</v>
      </c>
      <c r="U14" s="347">
        <v>1</v>
      </c>
      <c r="V14" s="347">
        <v>3</v>
      </c>
      <c r="W14" s="300"/>
    </row>
    <row r="15" spans="1:23" ht="15.5">
      <c r="A15" s="312"/>
      <c r="B15" s="344"/>
      <c r="C15" s="340"/>
      <c r="D15" s="335"/>
      <c r="E15" s="342"/>
      <c r="F15" s="345"/>
      <c r="G15" s="348" t="s">
        <v>52</v>
      </c>
      <c r="H15" s="349">
        <v>1.6875</v>
      </c>
      <c r="I15" s="349">
        <v>0.5625</v>
      </c>
      <c r="J15" s="349"/>
      <c r="K15" s="349"/>
      <c r="L15" s="349"/>
      <c r="M15" s="349">
        <v>0.9375</v>
      </c>
      <c r="N15" s="349"/>
      <c r="O15" s="349"/>
      <c r="P15" s="349"/>
      <c r="Q15" s="349"/>
      <c r="R15" s="349"/>
      <c r="S15" s="349"/>
      <c r="T15" s="349">
        <v>0.5625</v>
      </c>
      <c r="U15" s="349">
        <v>0.5625</v>
      </c>
      <c r="V15" s="349">
        <v>1.6875</v>
      </c>
      <c r="W15" s="300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opLeftCell="H1" zoomScale="69" zoomScaleNormal="69" workbookViewId="0">
      <selection activeCell="N25" sqref="N25"/>
    </sheetView>
  </sheetViews>
  <sheetFormatPr defaultColWidth="12.6328125" defaultRowHeight="14.5"/>
  <cols>
    <col min="7" max="7" width="43.453125" customWidth="1"/>
    <col min="8" max="8" width="13.36328125" customWidth="1"/>
    <col min="9" max="9" width="21.1796875" customWidth="1"/>
    <col min="11" max="11" width="33.81640625" customWidth="1"/>
    <col min="12" max="12" width="16.36328125" customWidth="1"/>
    <col min="14" max="14" width="31.1796875" customWidth="1"/>
  </cols>
  <sheetData>
    <row r="1" spans="1:23">
      <c r="A1" s="851" t="s">
        <v>0</v>
      </c>
      <c r="B1" s="851"/>
      <c r="C1" s="851"/>
      <c r="D1" s="851"/>
      <c r="E1" s="851"/>
    </row>
    <row r="2" spans="1:23">
      <c r="A2" s="851" t="s">
        <v>1</v>
      </c>
      <c r="B2" s="851"/>
      <c r="C2" s="851"/>
      <c r="D2" s="851"/>
      <c r="E2" s="851"/>
      <c r="G2" s="1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 customHeight="1">
      <c r="A3" s="851" t="s">
        <v>53</v>
      </c>
      <c r="B3" s="851"/>
      <c r="C3" s="851"/>
      <c r="D3" s="851"/>
      <c r="E3" s="851"/>
      <c r="G3" s="1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2" t="s">
        <v>9</v>
      </c>
      <c r="P3" s="852"/>
      <c r="Q3" s="852"/>
      <c r="R3" s="852"/>
      <c r="S3" s="852"/>
      <c r="T3" s="852"/>
      <c r="U3" s="852"/>
      <c r="V3" s="852"/>
      <c r="W3" s="852"/>
    </row>
    <row r="4" spans="1:23" ht="21">
      <c r="A4" s="851" t="s">
        <v>54</v>
      </c>
      <c r="B4" s="851"/>
      <c r="C4" s="851"/>
      <c r="D4" s="851"/>
      <c r="E4" s="851"/>
      <c r="G4" s="1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2"/>
      <c r="P4" s="852"/>
      <c r="Q4" s="852"/>
      <c r="R4" s="852"/>
      <c r="S4" s="852"/>
      <c r="T4" s="852"/>
      <c r="U4" s="852"/>
      <c r="V4" s="852"/>
      <c r="W4" s="852"/>
    </row>
    <row r="5" spans="1:23" ht="21">
      <c r="A5" s="851" t="s">
        <v>55</v>
      </c>
      <c r="B5" s="851"/>
      <c r="C5" s="851"/>
      <c r="D5" s="851"/>
      <c r="E5" s="851"/>
      <c r="F5" s="9"/>
      <c r="G5" s="1" t="s">
        <v>14</v>
      </c>
      <c r="H5" s="10">
        <f>D12</f>
        <v>87.610619469026545</v>
      </c>
      <c r="I5" s="3"/>
      <c r="J5" s="4"/>
      <c r="K5" s="11" t="s">
        <v>15</v>
      </c>
      <c r="L5" s="11">
        <v>2</v>
      </c>
      <c r="M5" s="4"/>
      <c r="N5" s="12">
        <v>2</v>
      </c>
      <c r="O5" s="852"/>
      <c r="P5" s="852"/>
      <c r="Q5" s="852"/>
      <c r="R5" s="852"/>
      <c r="S5" s="852"/>
      <c r="T5" s="852"/>
      <c r="U5" s="852"/>
      <c r="V5" s="852"/>
      <c r="W5" s="852"/>
    </row>
    <row r="6" spans="1:23" ht="21">
      <c r="A6" s="13"/>
      <c r="B6" s="14"/>
      <c r="C6" s="15" t="s">
        <v>16</v>
      </c>
      <c r="D6" s="15" t="s">
        <v>17</v>
      </c>
      <c r="E6" s="15" t="s">
        <v>18</v>
      </c>
      <c r="F6" s="15" t="s">
        <v>17</v>
      </c>
      <c r="G6" s="1" t="s">
        <v>18</v>
      </c>
      <c r="H6" s="16">
        <f>F12</f>
        <v>89.380530973451329</v>
      </c>
      <c r="I6" s="3"/>
      <c r="J6" s="4"/>
      <c r="K6" s="17" t="s">
        <v>19</v>
      </c>
      <c r="L6" s="17">
        <v>1</v>
      </c>
      <c r="M6" s="4"/>
      <c r="N6" s="18">
        <v>1</v>
      </c>
      <c r="O6" s="852"/>
      <c r="P6" s="852"/>
      <c r="Q6" s="852"/>
      <c r="R6" s="852"/>
      <c r="S6" s="852"/>
      <c r="T6" s="852"/>
      <c r="U6" s="852"/>
      <c r="V6" s="852"/>
      <c r="W6" s="852"/>
    </row>
    <row r="7" spans="1:23" ht="21">
      <c r="A7" s="13"/>
      <c r="B7" s="14" t="s">
        <v>20</v>
      </c>
      <c r="C7" s="15" t="s">
        <v>21</v>
      </c>
      <c r="D7" s="15"/>
      <c r="E7" s="15" t="s">
        <v>21</v>
      </c>
      <c r="F7" s="19"/>
      <c r="G7" s="20" t="s">
        <v>22</v>
      </c>
      <c r="H7" s="21">
        <f>AVERAGE(H5:H6)</f>
        <v>88.495575221238937</v>
      </c>
      <c r="I7" s="22">
        <v>0.6</v>
      </c>
      <c r="J7" s="4"/>
      <c r="K7" s="23" t="s">
        <v>23</v>
      </c>
      <c r="L7" s="23">
        <v>0</v>
      </c>
      <c r="M7" s="4"/>
      <c r="N7" s="24"/>
      <c r="O7" s="852"/>
      <c r="P7" s="852"/>
      <c r="Q7" s="852"/>
      <c r="R7" s="852"/>
      <c r="S7" s="852"/>
      <c r="T7" s="852"/>
      <c r="U7" s="852"/>
      <c r="V7" s="852"/>
      <c r="W7" s="852"/>
    </row>
    <row r="8" spans="1:23">
      <c r="A8" s="13"/>
      <c r="B8" s="14" t="s">
        <v>24</v>
      </c>
      <c r="C8" s="15" t="s">
        <v>25</v>
      </c>
      <c r="D8" s="15"/>
      <c r="E8" s="15" t="s">
        <v>26</v>
      </c>
      <c r="F8" s="19"/>
      <c r="G8" s="25" t="s">
        <v>27</v>
      </c>
      <c r="H8" s="26" t="str">
        <f>IF(H7&gt;=60, "Achieved", "Not Achieved")</f>
        <v>Achieved</v>
      </c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5">
      <c r="A9" s="13"/>
      <c r="B9" s="14" t="s">
        <v>28</v>
      </c>
      <c r="C9" s="15" t="s">
        <v>29</v>
      </c>
      <c r="D9" s="15"/>
      <c r="E9" s="15" t="s">
        <v>29</v>
      </c>
      <c r="F9" s="19"/>
      <c r="G9" s="28"/>
      <c r="H9" s="29" t="s">
        <v>30</v>
      </c>
      <c r="I9" s="29" t="s">
        <v>31</v>
      </c>
      <c r="J9" s="30" t="s">
        <v>32</v>
      </c>
      <c r="K9" s="30" t="s">
        <v>33</v>
      </c>
      <c r="L9" s="30" t="s">
        <v>34</v>
      </c>
      <c r="M9" s="30" t="s">
        <v>35</v>
      </c>
      <c r="N9" s="30" t="s">
        <v>36</v>
      </c>
      <c r="O9" s="30" t="s">
        <v>37</v>
      </c>
      <c r="P9" s="30" t="s">
        <v>38</v>
      </c>
      <c r="Q9" s="30" t="s">
        <v>39</v>
      </c>
      <c r="R9" s="30" t="s">
        <v>40</v>
      </c>
      <c r="S9" s="30" t="s">
        <v>41</v>
      </c>
      <c r="T9" s="30" t="s">
        <v>42</v>
      </c>
      <c r="U9" s="30" t="s">
        <v>43</v>
      </c>
      <c r="V9" s="30" t="s">
        <v>44</v>
      </c>
    </row>
    <row r="10" spans="1:23" ht="15.5">
      <c r="A10" s="13"/>
      <c r="B10" s="14" t="s">
        <v>45</v>
      </c>
      <c r="C10" s="15">
        <v>50</v>
      </c>
      <c r="D10" s="15">
        <v>27.5</v>
      </c>
      <c r="E10" s="15">
        <v>50</v>
      </c>
      <c r="F10" s="19">
        <v>27.5</v>
      </c>
      <c r="G10" s="31" t="s">
        <v>46</v>
      </c>
      <c r="H10" s="41">
        <v>2</v>
      </c>
      <c r="I10" s="41">
        <v>3</v>
      </c>
      <c r="J10" s="41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41">
        <v>2</v>
      </c>
      <c r="U10" s="41">
        <v>3</v>
      </c>
      <c r="V10" s="41">
        <v>2</v>
      </c>
    </row>
    <row r="11" spans="1:23" ht="15.5">
      <c r="A11" s="44">
        <v>1</v>
      </c>
      <c r="B11" s="36">
        <v>170301120002</v>
      </c>
      <c r="C11" s="36">
        <v>28</v>
      </c>
      <c r="D11" s="36">
        <f>COUNTIF(C11:C123,"&gt;="&amp;D10)</f>
        <v>99</v>
      </c>
      <c r="E11" s="36">
        <v>43</v>
      </c>
      <c r="F11" s="36">
        <f>COUNTIF(E11:E123,"&gt;="&amp;F10)</f>
        <v>101</v>
      </c>
      <c r="G11" s="31" t="s">
        <v>47</v>
      </c>
      <c r="H11" s="41">
        <v>3</v>
      </c>
      <c r="I11" s="41">
        <v>1</v>
      </c>
      <c r="J11" s="41">
        <v>3</v>
      </c>
      <c r="K11" s="13"/>
      <c r="L11" s="13"/>
      <c r="M11" s="13"/>
      <c r="N11" s="13"/>
      <c r="O11" s="13"/>
      <c r="P11" s="13"/>
      <c r="Q11" s="13"/>
      <c r="R11" s="13"/>
      <c r="S11" s="13"/>
      <c r="T11" s="41">
        <v>3</v>
      </c>
      <c r="U11" s="41">
        <v>1</v>
      </c>
      <c r="V11" s="41">
        <v>3</v>
      </c>
    </row>
    <row r="12" spans="1:23" ht="15.5">
      <c r="A12" s="44">
        <v>2</v>
      </c>
      <c r="B12" s="36">
        <v>170301120006</v>
      </c>
      <c r="C12" s="36">
        <v>30</v>
      </c>
      <c r="D12" s="36">
        <f>D11/COUNT(B11:B123)*100</f>
        <v>87.610619469026545</v>
      </c>
      <c r="E12" s="36">
        <v>42</v>
      </c>
      <c r="F12" s="38">
        <f>F11/COUNT(B11:B123)*100</f>
        <v>89.380530973451329</v>
      </c>
      <c r="G12" s="31" t="s">
        <v>48</v>
      </c>
      <c r="H12" s="41">
        <v>1</v>
      </c>
      <c r="I12" s="41">
        <v>1</v>
      </c>
      <c r="J12" s="41">
        <v>2</v>
      </c>
      <c r="K12" s="13"/>
      <c r="L12" s="13"/>
      <c r="M12" s="13"/>
      <c r="N12" s="13"/>
      <c r="O12" s="13"/>
      <c r="P12" s="13"/>
      <c r="Q12" s="13"/>
      <c r="R12" s="13"/>
      <c r="S12" s="13"/>
      <c r="T12" s="41">
        <v>1</v>
      </c>
      <c r="U12" s="41">
        <v>1</v>
      </c>
      <c r="V12" s="41">
        <v>2</v>
      </c>
    </row>
    <row r="13" spans="1:23" ht="15.5">
      <c r="A13" s="44">
        <v>3</v>
      </c>
      <c r="B13" s="36">
        <v>170301120009</v>
      </c>
      <c r="C13" s="36">
        <v>29</v>
      </c>
      <c r="D13" s="36"/>
      <c r="E13" s="36">
        <v>45</v>
      </c>
      <c r="F13" s="38"/>
      <c r="G13" s="31" t="s">
        <v>49</v>
      </c>
      <c r="H13" s="41">
        <v>3</v>
      </c>
      <c r="I13" s="41">
        <v>1</v>
      </c>
      <c r="J13" s="41">
        <v>2</v>
      </c>
      <c r="K13" s="13"/>
      <c r="L13" s="13"/>
      <c r="M13" s="13"/>
      <c r="N13" s="13"/>
      <c r="O13" s="13"/>
      <c r="P13" s="13"/>
      <c r="Q13" s="13"/>
      <c r="R13" s="13"/>
      <c r="S13" s="13"/>
      <c r="T13" s="41">
        <v>3</v>
      </c>
      <c r="U13" s="41">
        <v>1</v>
      </c>
      <c r="V13" s="41">
        <v>2</v>
      </c>
    </row>
    <row r="14" spans="1:23" ht="15.5">
      <c r="A14" s="44">
        <v>4</v>
      </c>
      <c r="B14" s="36">
        <v>170301120010</v>
      </c>
      <c r="C14" s="36">
        <v>29</v>
      </c>
      <c r="D14" s="36"/>
      <c r="E14" s="36">
        <v>41</v>
      </c>
      <c r="F14" s="38"/>
      <c r="G14" s="31" t="s">
        <v>50</v>
      </c>
      <c r="H14" s="41">
        <v>2</v>
      </c>
      <c r="I14" s="41">
        <v>1</v>
      </c>
      <c r="J14" s="41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41">
        <v>2</v>
      </c>
      <c r="U14" s="41">
        <v>1</v>
      </c>
      <c r="V14" s="41">
        <v>1</v>
      </c>
    </row>
    <row r="15" spans="1:23" ht="15.5">
      <c r="A15" s="44">
        <v>5</v>
      </c>
      <c r="B15" s="36">
        <v>170301120015</v>
      </c>
      <c r="C15" s="36">
        <v>40</v>
      </c>
      <c r="D15" s="36"/>
      <c r="E15" s="36">
        <v>41</v>
      </c>
      <c r="F15" s="38"/>
      <c r="G15" s="31" t="s">
        <v>51</v>
      </c>
      <c r="H15" s="39">
        <f>AVERAGE(H10:H14)</f>
        <v>2.2000000000000002</v>
      </c>
      <c r="I15" s="39">
        <f>AVERAGE(I10:I14)</f>
        <v>1.4</v>
      </c>
      <c r="J15" s="39">
        <f>AVERAGE(J10:J14)</f>
        <v>2</v>
      </c>
      <c r="K15" s="39"/>
      <c r="L15" s="39"/>
      <c r="M15" s="39"/>
      <c r="N15" s="39"/>
      <c r="O15" s="39"/>
      <c r="P15" s="39"/>
      <c r="Q15" s="39"/>
      <c r="R15" s="39"/>
      <c r="S15" s="39"/>
      <c r="T15" s="39">
        <f>AVERAGE(T10:T14)</f>
        <v>2.2000000000000002</v>
      </c>
      <c r="U15" s="39">
        <f>AVERAGE(U10:U14)</f>
        <v>1.4</v>
      </c>
      <c r="V15" s="39">
        <f>AVERAGE(V10:V14)</f>
        <v>2</v>
      </c>
    </row>
    <row r="16" spans="1:23" ht="15.5">
      <c r="A16" s="44">
        <v>6</v>
      </c>
      <c r="B16" s="36">
        <v>170301120016</v>
      </c>
      <c r="C16" s="36">
        <v>40</v>
      </c>
      <c r="D16" s="36"/>
      <c r="E16" s="36">
        <v>47</v>
      </c>
      <c r="F16" s="38"/>
      <c r="G16" s="40" t="s">
        <v>52</v>
      </c>
      <c r="H16" s="41">
        <f>H15*H7/100</f>
        <v>1.9469026548672568</v>
      </c>
      <c r="I16" s="41">
        <f>I15*H7/100</f>
        <v>1.2389380530973451</v>
      </c>
      <c r="J16" s="41">
        <f>J15*H7/100</f>
        <v>1.7699115044247788</v>
      </c>
      <c r="K16" s="41"/>
      <c r="L16" s="41"/>
      <c r="M16" s="41"/>
      <c r="N16" s="41"/>
      <c r="O16" s="41"/>
      <c r="P16" s="41"/>
      <c r="Q16" s="41"/>
      <c r="R16" s="41"/>
      <c r="S16" s="41"/>
      <c r="T16" s="41">
        <f>T15*H7/100</f>
        <v>1.9469026548672568</v>
      </c>
      <c r="U16" s="41">
        <f>U15*H7/100</f>
        <v>1.2389380530973451</v>
      </c>
      <c r="V16" s="41">
        <f>V15*H7/100</f>
        <v>1.7699115044247788</v>
      </c>
    </row>
    <row r="17" spans="1:25">
      <c r="A17" s="44">
        <v>7</v>
      </c>
      <c r="B17" s="36">
        <v>170301120019</v>
      </c>
      <c r="C17" s="36">
        <v>29</v>
      </c>
      <c r="D17" s="36"/>
      <c r="E17" s="36">
        <v>40</v>
      </c>
      <c r="F17" s="38"/>
      <c r="G17" s="42"/>
      <c r="H17" s="42"/>
      <c r="I17" s="42"/>
    </row>
    <row r="18" spans="1:25">
      <c r="A18" s="44">
        <v>8</v>
      </c>
      <c r="B18" s="36">
        <v>170301120021</v>
      </c>
      <c r="C18" s="36">
        <v>43</v>
      </c>
      <c r="D18" s="36"/>
      <c r="E18" s="36">
        <v>43</v>
      </c>
      <c r="F18" s="38"/>
    </row>
    <row r="19" spans="1:25">
      <c r="A19" s="44">
        <v>9</v>
      </c>
      <c r="B19" s="36">
        <v>170301120023</v>
      </c>
      <c r="C19" s="36">
        <v>33</v>
      </c>
      <c r="D19" s="36"/>
      <c r="E19" s="36">
        <v>39</v>
      </c>
      <c r="F19" s="38"/>
    </row>
    <row r="20" spans="1:25">
      <c r="A20" s="44">
        <v>10</v>
      </c>
      <c r="B20" s="36">
        <v>170301120024</v>
      </c>
      <c r="C20" s="36">
        <v>39</v>
      </c>
      <c r="D20" s="36"/>
      <c r="E20" s="36">
        <v>47</v>
      </c>
      <c r="F20" s="43"/>
    </row>
    <row r="21" spans="1:25">
      <c r="A21" s="44">
        <v>11</v>
      </c>
      <c r="B21" s="36">
        <v>170301120027</v>
      </c>
      <c r="C21" s="36">
        <v>29</v>
      </c>
      <c r="D21" s="36"/>
      <c r="E21" s="36">
        <v>35</v>
      </c>
      <c r="F21" s="43"/>
      <c r="G21" s="42"/>
      <c r="H21" s="42"/>
      <c r="I21" s="42"/>
    </row>
    <row r="22" spans="1:25">
      <c r="A22" s="44">
        <v>12</v>
      </c>
      <c r="B22" s="36">
        <v>170301120031</v>
      </c>
      <c r="C22" s="36">
        <v>33</v>
      </c>
      <c r="D22" s="36"/>
      <c r="E22" s="36">
        <v>46</v>
      </c>
      <c r="F22" s="43"/>
      <c r="G22" s="42"/>
      <c r="H22" s="42"/>
      <c r="I22" s="42"/>
    </row>
    <row r="23" spans="1:25">
      <c r="A23" s="44">
        <v>13</v>
      </c>
      <c r="B23" s="36">
        <v>170301120032</v>
      </c>
      <c r="C23" s="36">
        <v>6</v>
      </c>
      <c r="D23" s="36"/>
      <c r="E23" s="36">
        <v>0</v>
      </c>
      <c r="F23" s="43"/>
      <c r="G23" s="42"/>
      <c r="H23" s="42"/>
      <c r="I23" s="42"/>
    </row>
    <row r="24" spans="1:25">
      <c r="A24" s="44">
        <v>14</v>
      </c>
      <c r="B24" s="36">
        <v>170301120035</v>
      </c>
      <c r="C24" s="36">
        <v>32</v>
      </c>
      <c r="D24" s="36"/>
      <c r="E24" s="36">
        <v>46</v>
      </c>
      <c r="F24" s="43"/>
      <c r="G24" s="42"/>
      <c r="H24" s="42"/>
      <c r="I24" s="42"/>
    </row>
    <row r="25" spans="1:25">
      <c r="A25" s="44">
        <v>15</v>
      </c>
      <c r="B25" s="36">
        <v>170301120036</v>
      </c>
      <c r="C25" s="36">
        <v>32</v>
      </c>
      <c r="D25" s="36"/>
      <c r="E25" s="36">
        <v>47</v>
      </c>
      <c r="F25" s="43"/>
      <c r="G25" s="42"/>
      <c r="H25" s="42"/>
      <c r="I25" s="42"/>
    </row>
    <row r="26" spans="1:25">
      <c r="A26" s="44">
        <v>16</v>
      </c>
      <c r="B26" s="36">
        <v>170301120039</v>
      </c>
      <c r="C26" s="36">
        <v>40</v>
      </c>
      <c r="D26" s="36"/>
      <c r="E26" s="36">
        <v>40</v>
      </c>
      <c r="F26" s="43"/>
      <c r="G26" s="42"/>
      <c r="H26" s="42"/>
      <c r="I26" s="42"/>
    </row>
    <row r="27" spans="1:25">
      <c r="A27" s="44">
        <v>17</v>
      </c>
      <c r="B27" s="36">
        <v>170301120040</v>
      </c>
      <c r="C27" s="36">
        <v>29</v>
      </c>
      <c r="D27" s="36"/>
      <c r="E27" s="36">
        <v>35</v>
      </c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>
      <c r="A28" s="44">
        <v>18</v>
      </c>
      <c r="B28" s="36">
        <v>170301120043</v>
      </c>
      <c r="C28" s="36">
        <v>33</v>
      </c>
      <c r="D28" s="36"/>
      <c r="E28" s="36">
        <v>39</v>
      </c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>
      <c r="A29" s="44">
        <v>19</v>
      </c>
      <c r="B29" s="36">
        <v>170301120046</v>
      </c>
      <c r="C29" s="36">
        <v>29</v>
      </c>
      <c r="D29" s="36"/>
      <c r="E29" s="36">
        <v>40</v>
      </c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>
      <c r="A30" s="44">
        <v>20</v>
      </c>
      <c r="B30" s="36">
        <v>170301120050</v>
      </c>
      <c r="C30" s="36">
        <v>40</v>
      </c>
      <c r="D30" s="36"/>
      <c r="E30" s="36">
        <v>41</v>
      </c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>
      <c r="A31" s="44">
        <v>21</v>
      </c>
      <c r="B31" s="36">
        <v>170301120051</v>
      </c>
      <c r="C31" s="36">
        <v>30</v>
      </c>
      <c r="D31" s="36"/>
      <c r="E31" s="36">
        <v>41</v>
      </c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>
      <c r="A32" s="44">
        <v>22</v>
      </c>
      <c r="B32" s="36">
        <v>170301120052</v>
      </c>
      <c r="C32" s="36">
        <v>35</v>
      </c>
      <c r="D32" s="36"/>
      <c r="E32" s="36">
        <v>47</v>
      </c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>
      <c r="A33" s="44">
        <v>23</v>
      </c>
      <c r="B33" s="36">
        <v>170301120053</v>
      </c>
      <c r="C33" s="36">
        <v>30</v>
      </c>
      <c r="D33" s="36"/>
      <c r="E33" s="36">
        <v>42</v>
      </c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>
      <c r="A34" s="44">
        <v>24</v>
      </c>
      <c r="B34" s="36">
        <v>170301120054</v>
      </c>
      <c r="C34" s="36">
        <v>35</v>
      </c>
      <c r="D34" s="36"/>
      <c r="E34" s="36">
        <v>42</v>
      </c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>
      <c r="A35" s="44">
        <v>25</v>
      </c>
      <c r="B35" s="36">
        <v>170301120055</v>
      </c>
      <c r="C35" s="36">
        <v>29</v>
      </c>
      <c r="D35" s="36"/>
      <c r="E35" s="36">
        <v>41</v>
      </c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>
      <c r="A36" s="44">
        <v>26</v>
      </c>
      <c r="B36" s="36">
        <v>170301120056</v>
      </c>
      <c r="C36" s="36">
        <v>35</v>
      </c>
      <c r="D36" s="36"/>
      <c r="E36" s="36">
        <v>35</v>
      </c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>
      <c r="A37" s="44">
        <v>27</v>
      </c>
      <c r="B37" s="36">
        <v>170301120057</v>
      </c>
      <c r="C37" s="36">
        <v>29</v>
      </c>
      <c r="D37" s="36"/>
      <c r="E37" s="36">
        <v>35</v>
      </c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>
      <c r="A38" s="44">
        <v>28</v>
      </c>
      <c r="B38" s="36">
        <v>170301120058</v>
      </c>
      <c r="C38" s="36">
        <v>41</v>
      </c>
      <c r="D38" s="36"/>
      <c r="E38" s="36">
        <v>47</v>
      </c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>
      <c r="A39" s="44">
        <v>29</v>
      </c>
      <c r="B39" s="36">
        <v>170301120060</v>
      </c>
      <c r="C39" s="36">
        <v>35</v>
      </c>
      <c r="D39" s="36"/>
      <c r="E39" s="36">
        <v>40</v>
      </c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>
      <c r="A40" s="44">
        <v>30</v>
      </c>
      <c r="B40" s="36">
        <v>170301120061</v>
      </c>
      <c r="C40" s="36">
        <v>28</v>
      </c>
      <c r="D40" s="36"/>
      <c r="E40" s="36">
        <v>44</v>
      </c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>
      <c r="A41" s="44">
        <v>31</v>
      </c>
      <c r="B41" s="36">
        <v>170301120062</v>
      </c>
      <c r="C41" s="36">
        <v>28</v>
      </c>
      <c r="D41" s="36"/>
      <c r="E41" s="36">
        <v>45</v>
      </c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>
      <c r="A42" s="44">
        <v>32</v>
      </c>
      <c r="B42" s="36">
        <v>170301120064</v>
      </c>
      <c r="C42" s="36">
        <v>35</v>
      </c>
      <c r="D42" s="36"/>
      <c r="E42" s="36">
        <v>42</v>
      </c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>
      <c r="A43" s="44">
        <v>33</v>
      </c>
      <c r="B43" s="36">
        <v>170301120065</v>
      </c>
      <c r="C43" s="36">
        <v>35</v>
      </c>
      <c r="D43" s="36"/>
      <c r="E43" s="36">
        <v>46</v>
      </c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>
      <c r="A44" s="44">
        <v>34</v>
      </c>
      <c r="B44" s="36">
        <v>170301120066</v>
      </c>
      <c r="C44" s="36">
        <v>39</v>
      </c>
      <c r="D44" s="36"/>
      <c r="E44" s="36">
        <v>43</v>
      </c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>
      <c r="A45" s="44">
        <v>35</v>
      </c>
      <c r="B45" s="36">
        <v>170301120068</v>
      </c>
      <c r="C45" s="36">
        <v>37</v>
      </c>
      <c r="D45" s="36"/>
      <c r="E45" s="36">
        <v>35</v>
      </c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>
      <c r="A46" s="44">
        <v>36</v>
      </c>
      <c r="B46" s="36">
        <v>170301120069</v>
      </c>
      <c r="C46" s="36">
        <v>22</v>
      </c>
      <c r="D46" s="36"/>
      <c r="E46" s="36">
        <v>0</v>
      </c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>
      <c r="A47" s="44">
        <v>37</v>
      </c>
      <c r="B47" s="36">
        <v>170301120070</v>
      </c>
      <c r="C47" s="36">
        <v>31</v>
      </c>
      <c r="D47" s="36"/>
      <c r="E47" s="36">
        <v>40</v>
      </c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>
      <c r="A48" s="44">
        <v>38</v>
      </c>
      <c r="B48" s="36">
        <v>170301120071</v>
      </c>
      <c r="C48" s="36">
        <v>33</v>
      </c>
      <c r="D48" s="36"/>
      <c r="E48" s="36">
        <v>40</v>
      </c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>
      <c r="A49" s="44">
        <v>39</v>
      </c>
      <c r="B49" s="36">
        <v>170301120072</v>
      </c>
      <c r="C49" s="36">
        <v>40</v>
      </c>
      <c r="D49" s="36"/>
      <c r="E49" s="36">
        <v>46</v>
      </c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>
      <c r="A50" s="44">
        <v>40</v>
      </c>
      <c r="B50" s="36">
        <v>170301120073</v>
      </c>
      <c r="C50" s="36">
        <v>34</v>
      </c>
      <c r="D50" s="36"/>
      <c r="E50" s="36">
        <v>40</v>
      </c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>
      <c r="A51" s="44">
        <v>41</v>
      </c>
      <c r="B51" s="36">
        <v>170301120074</v>
      </c>
      <c r="C51" s="36">
        <v>36</v>
      </c>
      <c r="D51" s="36"/>
      <c r="E51" s="36">
        <v>40</v>
      </c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>
      <c r="A52" s="44">
        <v>42</v>
      </c>
      <c r="B52" s="36">
        <v>170301120075</v>
      </c>
      <c r="C52" s="36">
        <v>30</v>
      </c>
      <c r="D52" s="36"/>
      <c r="E52" s="36">
        <v>43</v>
      </c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>
      <c r="A53" s="44">
        <v>43</v>
      </c>
      <c r="B53" s="36">
        <v>170301120076</v>
      </c>
      <c r="C53" s="36">
        <v>31</v>
      </c>
      <c r="D53" s="36"/>
      <c r="E53" s="36">
        <v>45</v>
      </c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>
      <c r="A54" s="44">
        <v>44</v>
      </c>
      <c r="B54" s="36">
        <v>170301120078</v>
      </c>
      <c r="C54" s="36">
        <v>31</v>
      </c>
      <c r="D54" s="36"/>
      <c r="E54" s="36">
        <v>41</v>
      </c>
      <c r="F54" s="4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>
      <c r="A55" s="44">
        <v>45</v>
      </c>
      <c r="B55" s="36">
        <v>170301120079</v>
      </c>
      <c r="C55" s="36">
        <v>40</v>
      </c>
      <c r="D55" s="36"/>
      <c r="E55" s="36">
        <v>45</v>
      </c>
      <c r="F55" s="4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>
      <c r="A56" s="44">
        <v>46</v>
      </c>
      <c r="B56" s="36">
        <v>170301120080</v>
      </c>
      <c r="C56" s="36">
        <v>29</v>
      </c>
      <c r="D56" s="36"/>
      <c r="E56" s="36">
        <v>40</v>
      </c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>
      <c r="A57" s="44">
        <v>47</v>
      </c>
      <c r="B57" s="36">
        <v>170301120081</v>
      </c>
      <c r="C57" s="36">
        <v>0</v>
      </c>
      <c r="D57" s="36"/>
      <c r="E57" s="36">
        <v>0</v>
      </c>
      <c r="F57" s="4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>
      <c r="A58" s="44">
        <v>48</v>
      </c>
      <c r="B58" s="36">
        <v>170301120082</v>
      </c>
      <c r="C58" s="36">
        <v>5</v>
      </c>
      <c r="D58" s="36"/>
      <c r="E58" s="36">
        <v>0</v>
      </c>
      <c r="F58" s="4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>
      <c r="A59" s="44">
        <v>49</v>
      </c>
      <c r="B59" s="36">
        <v>170301120084</v>
      </c>
      <c r="C59" s="36">
        <v>39</v>
      </c>
      <c r="D59" s="36"/>
      <c r="E59" s="36">
        <v>41</v>
      </c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>
      <c r="A60" s="44">
        <v>50</v>
      </c>
      <c r="B60" s="36">
        <v>170301120085</v>
      </c>
      <c r="C60" s="36">
        <v>31</v>
      </c>
      <c r="D60" s="36"/>
      <c r="E60" s="36">
        <v>40</v>
      </c>
      <c r="F60" s="43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>
      <c r="A61" s="44">
        <v>51</v>
      </c>
      <c r="B61" s="36">
        <v>170301120086</v>
      </c>
      <c r="C61" s="36">
        <v>31</v>
      </c>
      <c r="D61" s="36"/>
      <c r="E61" s="36">
        <v>40</v>
      </c>
      <c r="F61" s="4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>
      <c r="A62" s="44">
        <v>52</v>
      </c>
      <c r="B62" s="36">
        <v>170301120088</v>
      </c>
      <c r="C62" s="36">
        <v>34</v>
      </c>
      <c r="D62" s="36"/>
      <c r="E62" s="36">
        <v>41</v>
      </c>
      <c r="F62" s="4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>
      <c r="A63" s="44">
        <v>53</v>
      </c>
      <c r="B63" s="36">
        <v>170301120093</v>
      </c>
      <c r="C63" s="36">
        <v>0</v>
      </c>
      <c r="D63" s="36"/>
      <c r="E63" s="36">
        <v>0</v>
      </c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>
      <c r="A64" s="44">
        <v>54</v>
      </c>
      <c r="B64" s="36">
        <v>170301120095</v>
      </c>
      <c r="C64" s="36">
        <v>33</v>
      </c>
      <c r="D64" s="36"/>
      <c r="E64" s="36">
        <v>40</v>
      </c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>
      <c r="A65" s="44">
        <v>55</v>
      </c>
      <c r="B65" s="36">
        <v>170301120096</v>
      </c>
      <c r="C65" s="36">
        <v>33</v>
      </c>
      <c r="D65" s="36"/>
      <c r="E65" s="36">
        <v>44</v>
      </c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>
      <c r="A66" s="44">
        <v>56</v>
      </c>
      <c r="B66" s="36">
        <v>170301120097</v>
      </c>
      <c r="C66" s="36">
        <v>33</v>
      </c>
      <c r="D66" s="36"/>
      <c r="E66" s="36">
        <v>41</v>
      </c>
      <c r="F66" s="43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>
      <c r="A67" s="44">
        <v>57</v>
      </c>
      <c r="B67" s="36">
        <v>170301120098</v>
      </c>
      <c r="C67" s="36">
        <v>46</v>
      </c>
      <c r="D67" s="36"/>
      <c r="E67" s="36">
        <v>45</v>
      </c>
      <c r="F67" s="43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>
      <c r="A68" s="44">
        <v>58</v>
      </c>
      <c r="B68" s="36">
        <v>170301120100</v>
      </c>
      <c r="C68" s="36">
        <v>25</v>
      </c>
      <c r="D68" s="36"/>
      <c r="E68" s="36">
        <v>35</v>
      </c>
      <c r="F68" s="4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>
      <c r="A69" s="44">
        <v>59</v>
      </c>
      <c r="B69" s="36">
        <v>170301120101</v>
      </c>
      <c r="C69" s="36">
        <v>35</v>
      </c>
      <c r="D69" s="36"/>
      <c r="E69" s="36">
        <v>46</v>
      </c>
      <c r="F69" s="4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>
      <c r="A70" s="44">
        <v>60</v>
      </c>
      <c r="B70" s="36">
        <v>170301120103</v>
      </c>
      <c r="C70" s="36">
        <v>40</v>
      </c>
      <c r="D70" s="36"/>
      <c r="E70" s="36">
        <v>41</v>
      </c>
      <c r="F70" s="43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>
      <c r="A71" s="44">
        <v>61</v>
      </c>
      <c r="B71" s="36">
        <v>170301120105</v>
      </c>
      <c r="C71" s="36">
        <v>33</v>
      </c>
      <c r="D71" s="36"/>
      <c r="E71" s="36">
        <v>39</v>
      </c>
      <c r="F71" s="43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>
      <c r="A72" s="44">
        <v>62</v>
      </c>
      <c r="B72" s="36">
        <v>170301120106</v>
      </c>
      <c r="C72" s="36">
        <v>35</v>
      </c>
      <c r="D72" s="36"/>
      <c r="E72" s="36">
        <v>40</v>
      </c>
      <c r="F72" s="4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>
      <c r="A73" s="44">
        <v>63</v>
      </c>
      <c r="B73" s="36">
        <v>170301120107</v>
      </c>
      <c r="C73" s="36">
        <v>26</v>
      </c>
      <c r="D73" s="36"/>
      <c r="E73" s="36">
        <v>40</v>
      </c>
      <c r="F73" s="43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>
      <c r="A74" s="44">
        <v>64</v>
      </c>
      <c r="B74" s="36">
        <v>170301120108</v>
      </c>
      <c r="C74" s="36">
        <v>41</v>
      </c>
      <c r="D74" s="36"/>
      <c r="E74" s="36">
        <v>47</v>
      </c>
      <c r="F74" s="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>
      <c r="A75" s="44">
        <v>65</v>
      </c>
      <c r="B75" s="36">
        <v>170301120110</v>
      </c>
      <c r="C75" s="36">
        <v>43</v>
      </c>
      <c r="D75" s="36"/>
      <c r="E75" s="36">
        <v>43</v>
      </c>
      <c r="F75" s="4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>
      <c r="A76" s="44">
        <v>66</v>
      </c>
      <c r="B76" s="36">
        <v>170301120111</v>
      </c>
      <c r="C76" s="36">
        <v>25</v>
      </c>
      <c r="D76" s="36"/>
      <c r="E76" s="36">
        <v>35</v>
      </c>
      <c r="F76" s="43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>
      <c r="A77" s="44">
        <v>67</v>
      </c>
      <c r="B77" s="36">
        <v>170301120112</v>
      </c>
      <c r="C77" s="36">
        <v>40</v>
      </c>
      <c r="D77" s="36"/>
      <c r="E77" s="36">
        <v>45</v>
      </c>
      <c r="F77" s="43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>
      <c r="A78" s="44">
        <v>68</v>
      </c>
      <c r="B78" s="36">
        <v>170301120113</v>
      </c>
      <c r="C78" s="36">
        <v>41</v>
      </c>
      <c r="D78" s="36"/>
      <c r="E78" s="36">
        <v>41</v>
      </c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>
      <c r="A79" s="44">
        <v>69</v>
      </c>
      <c r="B79" s="36">
        <v>170301120114</v>
      </c>
      <c r="C79" s="36">
        <v>33</v>
      </c>
      <c r="D79" s="36"/>
      <c r="E79" s="36">
        <v>38</v>
      </c>
      <c r="F79" s="43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>
      <c r="A80" s="44">
        <v>70</v>
      </c>
      <c r="B80" s="36">
        <v>170301120115</v>
      </c>
      <c r="C80" s="36">
        <v>33</v>
      </c>
      <c r="D80" s="36"/>
      <c r="E80" s="36">
        <v>38</v>
      </c>
      <c r="F80" s="43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>
      <c r="A81" s="44">
        <v>71</v>
      </c>
      <c r="B81" s="36">
        <v>170301120116</v>
      </c>
      <c r="C81" s="36">
        <v>43</v>
      </c>
      <c r="D81" s="36"/>
      <c r="E81" s="36">
        <v>47</v>
      </c>
      <c r="F81" s="43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>
      <c r="A82" s="44">
        <v>72</v>
      </c>
      <c r="B82" s="36">
        <v>170301120117</v>
      </c>
      <c r="C82" s="36">
        <v>0</v>
      </c>
      <c r="D82" s="36"/>
      <c r="E82" s="36">
        <v>0</v>
      </c>
      <c r="F82" s="43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>
      <c r="A83" s="44">
        <v>73</v>
      </c>
      <c r="B83" s="36">
        <v>170301120121</v>
      </c>
      <c r="C83" s="36">
        <v>35</v>
      </c>
      <c r="D83" s="36"/>
      <c r="E83" s="36">
        <v>41</v>
      </c>
      <c r="F83" s="43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>
      <c r="A84" s="44">
        <v>74</v>
      </c>
      <c r="B84" s="36">
        <v>170301120122</v>
      </c>
      <c r="C84" s="36">
        <v>36</v>
      </c>
      <c r="D84" s="36"/>
      <c r="E84" s="36">
        <v>40</v>
      </c>
      <c r="F84" s="4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>
      <c r="A85" s="44">
        <v>75</v>
      </c>
      <c r="B85" s="36">
        <v>170301120123</v>
      </c>
      <c r="C85" s="36">
        <v>33</v>
      </c>
      <c r="D85" s="36"/>
      <c r="E85" s="36">
        <v>38</v>
      </c>
      <c r="F85" s="4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>
      <c r="A86" s="44">
        <v>76</v>
      </c>
      <c r="B86" s="36">
        <v>170301120125</v>
      </c>
      <c r="C86" s="36">
        <v>0</v>
      </c>
      <c r="D86" s="36"/>
      <c r="E86" s="36">
        <v>0</v>
      </c>
      <c r="F86" s="43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>
      <c r="A87" s="44">
        <v>77</v>
      </c>
      <c r="B87" s="36">
        <v>170301120126</v>
      </c>
      <c r="C87" s="36">
        <v>36</v>
      </c>
      <c r="D87" s="36"/>
      <c r="E87" s="36">
        <v>46</v>
      </c>
      <c r="F87" s="43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>
      <c r="A88" s="44">
        <v>78</v>
      </c>
      <c r="B88" s="36">
        <v>170301120127</v>
      </c>
      <c r="C88" s="36">
        <v>42</v>
      </c>
      <c r="D88" s="36"/>
      <c r="E88" s="36">
        <v>46</v>
      </c>
      <c r="F88" s="43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>
      <c r="A89" s="44">
        <v>79</v>
      </c>
      <c r="B89" s="36">
        <v>170301120128</v>
      </c>
      <c r="C89" s="36">
        <v>43</v>
      </c>
      <c r="D89" s="36"/>
      <c r="E89" s="36">
        <v>42</v>
      </c>
      <c r="F89" s="43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>
      <c r="A90" s="44">
        <v>80</v>
      </c>
      <c r="B90" s="36">
        <v>170301120129</v>
      </c>
      <c r="C90" s="36">
        <v>35</v>
      </c>
      <c r="D90" s="36"/>
      <c r="E90" s="36">
        <v>45</v>
      </c>
      <c r="F90" s="43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>
      <c r="A91" s="44">
        <v>81</v>
      </c>
      <c r="B91" s="36">
        <v>170301120130</v>
      </c>
      <c r="C91" s="36">
        <v>35</v>
      </c>
      <c r="D91" s="36"/>
      <c r="E91" s="36">
        <v>47</v>
      </c>
      <c r="F91" s="43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>
      <c r="A92" s="44">
        <v>82</v>
      </c>
      <c r="B92" s="36">
        <v>170301120132</v>
      </c>
      <c r="C92" s="36">
        <v>35</v>
      </c>
      <c r="D92" s="36"/>
      <c r="E92" s="36">
        <v>41</v>
      </c>
      <c r="F92" s="43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>
      <c r="A93" s="44">
        <v>83</v>
      </c>
      <c r="B93" s="36">
        <v>170301120134</v>
      </c>
      <c r="C93" s="36">
        <v>36</v>
      </c>
      <c r="D93" s="36"/>
      <c r="E93" s="36">
        <v>41</v>
      </c>
      <c r="F93" s="43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>
      <c r="A94" s="44">
        <v>84</v>
      </c>
      <c r="B94" s="36">
        <v>170301120135</v>
      </c>
      <c r="C94" s="36">
        <v>38</v>
      </c>
      <c r="D94" s="36"/>
      <c r="E94" s="36">
        <v>42</v>
      </c>
      <c r="F94" s="43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>
      <c r="A95" s="44">
        <v>85</v>
      </c>
      <c r="B95" s="36">
        <v>170301120138</v>
      </c>
      <c r="C95" s="36">
        <v>38</v>
      </c>
      <c r="D95" s="36"/>
      <c r="E95" s="36">
        <v>45</v>
      </c>
      <c r="F95" s="43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>
      <c r="A96" s="44">
        <v>86</v>
      </c>
      <c r="B96" s="36">
        <v>170301120140</v>
      </c>
      <c r="C96" s="36">
        <v>46</v>
      </c>
      <c r="D96" s="36"/>
      <c r="E96" s="36">
        <v>46</v>
      </c>
      <c r="F96" s="43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>
      <c r="A97" s="44">
        <v>87</v>
      </c>
      <c r="B97" s="36">
        <v>170301120142</v>
      </c>
      <c r="C97" s="36">
        <v>43</v>
      </c>
      <c r="D97" s="36"/>
      <c r="E97" s="36">
        <v>45</v>
      </c>
      <c r="F97" s="43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>
      <c r="A98" s="44">
        <v>88</v>
      </c>
      <c r="B98" s="36">
        <v>170301120145</v>
      </c>
      <c r="C98" s="36">
        <v>39</v>
      </c>
      <c r="D98" s="36"/>
      <c r="E98" s="36">
        <v>40</v>
      </c>
      <c r="F98" s="43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>
      <c r="A99" s="44">
        <v>89</v>
      </c>
      <c r="B99" s="36">
        <v>170301120146</v>
      </c>
      <c r="C99" s="36">
        <v>38</v>
      </c>
      <c r="D99" s="36"/>
      <c r="E99" s="36">
        <v>42</v>
      </c>
      <c r="F99" s="43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>
      <c r="A100" s="44">
        <v>90</v>
      </c>
      <c r="B100" s="36">
        <v>170301120147</v>
      </c>
      <c r="C100" s="36">
        <v>42</v>
      </c>
      <c r="D100" s="36"/>
      <c r="E100" s="36">
        <v>43</v>
      </c>
      <c r="F100" s="43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>
      <c r="A101" s="44">
        <v>91</v>
      </c>
      <c r="B101" s="36">
        <v>170301120149</v>
      </c>
      <c r="C101" s="36">
        <v>40</v>
      </c>
      <c r="D101" s="36"/>
      <c r="E101" s="36">
        <v>45</v>
      </c>
      <c r="F101" s="43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>
      <c r="A102" s="44">
        <v>92</v>
      </c>
      <c r="B102" s="36">
        <v>170301120152</v>
      </c>
      <c r="C102" s="36">
        <v>0</v>
      </c>
      <c r="D102" s="36"/>
      <c r="E102" s="36">
        <v>0</v>
      </c>
      <c r="F102" s="43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>
      <c r="A103" s="44">
        <v>93</v>
      </c>
      <c r="B103" s="36">
        <v>170301120153</v>
      </c>
      <c r="C103" s="36">
        <v>29</v>
      </c>
      <c r="D103" s="36"/>
      <c r="E103" s="36">
        <v>41</v>
      </c>
      <c r="F103" s="43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>
      <c r="A104" s="44">
        <v>94</v>
      </c>
      <c r="B104" s="36">
        <v>170301120154</v>
      </c>
      <c r="C104" s="36">
        <v>28</v>
      </c>
      <c r="D104" s="36"/>
      <c r="E104" s="36">
        <v>40</v>
      </c>
      <c r="F104" s="43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>
      <c r="A105" s="44">
        <v>95</v>
      </c>
      <c r="B105" s="36">
        <v>170301120155</v>
      </c>
      <c r="C105" s="36">
        <v>33</v>
      </c>
      <c r="D105" s="36"/>
      <c r="E105" s="36">
        <v>45</v>
      </c>
      <c r="F105" s="43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>
      <c r="A106" s="44">
        <v>96</v>
      </c>
      <c r="B106" s="36">
        <v>170301120156</v>
      </c>
      <c r="C106" s="36">
        <v>42</v>
      </c>
      <c r="D106" s="36"/>
      <c r="E106" s="36">
        <v>46</v>
      </c>
      <c r="F106" s="43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>
      <c r="A107" s="44">
        <v>97</v>
      </c>
      <c r="B107" s="36">
        <v>170301120157</v>
      </c>
      <c r="C107" s="36">
        <v>28</v>
      </c>
      <c r="D107" s="36"/>
      <c r="E107" s="36">
        <v>0</v>
      </c>
      <c r="F107" s="43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>
      <c r="A108" s="44">
        <v>98</v>
      </c>
      <c r="B108" s="36">
        <v>170301120158</v>
      </c>
      <c r="C108" s="36">
        <v>36</v>
      </c>
      <c r="D108" s="36"/>
      <c r="E108" s="36">
        <v>40</v>
      </c>
      <c r="F108" s="43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>
      <c r="A109" s="44">
        <v>99</v>
      </c>
      <c r="B109" s="36">
        <v>170301120159</v>
      </c>
      <c r="C109" s="36">
        <v>30</v>
      </c>
      <c r="D109" s="36"/>
      <c r="E109" s="36">
        <v>35</v>
      </c>
      <c r="F109" s="43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>
      <c r="A110" s="44">
        <v>100</v>
      </c>
      <c r="B110" s="36">
        <v>170301120160</v>
      </c>
      <c r="C110" s="36">
        <v>25</v>
      </c>
      <c r="D110" s="36"/>
      <c r="E110" s="36">
        <v>35</v>
      </c>
      <c r="F110" s="43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>
      <c r="A111" s="44">
        <v>101</v>
      </c>
      <c r="B111" s="36">
        <v>170301120161</v>
      </c>
      <c r="C111" s="36">
        <v>42</v>
      </c>
      <c r="D111" s="36"/>
      <c r="E111" s="36">
        <v>45</v>
      </c>
      <c r="F111" s="43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>
      <c r="A112" s="44">
        <v>102</v>
      </c>
      <c r="B112" s="36">
        <v>170301120162</v>
      </c>
      <c r="C112" s="36">
        <v>30</v>
      </c>
      <c r="D112" s="36"/>
      <c r="E112" s="36">
        <v>0</v>
      </c>
      <c r="F112" s="43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>
      <c r="A113" s="44">
        <v>103</v>
      </c>
      <c r="B113" s="36">
        <v>170301120163</v>
      </c>
      <c r="C113" s="36">
        <v>33</v>
      </c>
      <c r="D113" s="36"/>
      <c r="E113" s="36">
        <v>42</v>
      </c>
      <c r="F113" s="43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>
      <c r="A114" s="44">
        <v>104</v>
      </c>
      <c r="B114" s="36">
        <v>170301120164</v>
      </c>
      <c r="C114" s="36">
        <v>36</v>
      </c>
      <c r="D114" s="36"/>
      <c r="E114" s="36">
        <v>41</v>
      </c>
      <c r="F114" s="43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>
      <c r="A115" s="44">
        <v>105</v>
      </c>
      <c r="B115" s="36">
        <v>170301120165</v>
      </c>
      <c r="C115" s="36">
        <v>38</v>
      </c>
      <c r="D115" s="36"/>
      <c r="E115" s="36">
        <v>0</v>
      </c>
      <c r="F115" s="43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>
      <c r="A116" s="44">
        <v>106</v>
      </c>
      <c r="B116" s="36">
        <v>170301120166</v>
      </c>
      <c r="C116" s="36">
        <v>37</v>
      </c>
      <c r="D116" s="36"/>
      <c r="E116" s="36">
        <v>45</v>
      </c>
      <c r="F116" s="43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>
      <c r="A117" s="44">
        <v>107</v>
      </c>
      <c r="B117" s="36">
        <v>170301120169</v>
      </c>
      <c r="C117" s="36">
        <v>39</v>
      </c>
      <c r="D117" s="36"/>
      <c r="E117" s="36">
        <v>40</v>
      </c>
      <c r="F117" s="43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>
      <c r="A118" s="44">
        <v>108</v>
      </c>
      <c r="B118" s="36">
        <v>170301120170</v>
      </c>
      <c r="C118" s="36">
        <v>38</v>
      </c>
      <c r="D118" s="36"/>
      <c r="E118" s="36">
        <v>41</v>
      </c>
      <c r="F118" s="43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>
      <c r="A119" s="44">
        <v>109</v>
      </c>
      <c r="B119" s="36">
        <v>170301120171</v>
      </c>
      <c r="C119" s="36">
        <v>36</v>
      </c>
      <c r="D119" s="36"/>
      <c r="E119" s="36">
        <v>41</v>
      </c>
      <c r="F119" s="43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>
      <c r="A120" s="44">
        <v>110</v>
      </c>
      <c r="B120" s="36">
        <v>170301120173</v>
      </c>
      <c r="C120" s="36">
        <v>30</v>
      </c>
      <c r="D120" s="36"/>
      <c r="E120" s="36">
        <v>35</v>
      </c>
      <c r="F120" s="43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>
      <c r="A121" s="44">
        <v>111</v>
      </c>
      <c r="B121" s="36">
        <v>170301120174</v>
      </c>
      <c r="C121" s="36">
        <v>0</v>
      </c>
      <c r="D121" s="36"/>
      <c r="E121" s="36">
        <v>0</v>
      </c>
      <c r="F121" s="43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>
      <c r="A122" s="44">
        <v>112</v>
      </c>
      <c r="B122" s="36">
        <v>170301120175</v>
      </c>
      <c r="C122" s="36">
        <v>26</v>
      </c>
      <c r="D122" s="36"/>
      <c r="E122" s="36">
        <v>45</v>
      </c>
      <c r="F122" s="43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>
      <c r="A123" s="44">
        <v>113</v>
      </c>
      <c r="B123" s="36">
        <v>170301121177</v>
      </c>
      <c r="C123" s="36">
        <v>32</v>
      </c>
      <c r="D123" s="36"/>
      <c r="E123" s="36">
        <v>47</v>
      </c>
      <c r="F123" s="43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</sheetData>
  <mergeCells count="6">
    <mergeCell ref="A1:E1"/>
    <mergeCell ref="A2:E2"/>
    <mergeCell ref="A3:E3"/>
    <mergeCell ref="O3:W7"/>
    <mergeCell ref="A4:E4"/>
    <mergeCell ref="A5:E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opLeftCell="L1" zoomScale="86" zoomScaleNormal="86" workbookViewId="0">
      <selection activeCell="H15" sqref="H15:V15"/>
    </sheetView>
  </sheetViews>
  <sheetFormatPr defaultColWidth="8.6328125" defaultRowHeight="14.5"/>
  <cols>
    <col min="2" max="2" width="18.36328125" customWidth="1"/>
    <col min="5" max="5" width="46.453125" customWidth="1"/>
    <col min="7" max="7" width="14.1796875" customWidth="1"/>
    <col min="8" max="8" width="15.453125" customWidth="1"/>
    <col min="9" max="9" width="16" customWidth="1"/>
  </cols>
  <sheetData>
    <row r="1" spans="1:23">
      <c r="A1" s="872" t="s">
        <v>56</v>
      </c>
      <c r="B1" s="872"/>
      <c r="C1" s="872"/>
      <c r="D1" s="872"/>
      <c r="E1" s="872"/>
      <c r="F1" s="351"/>
      <c r="G1" s="873"/>
      <c r="H1" s="873"/>
      <c r="I1" s="873"/>
      <c r="J1" s="873"/>
      <c r="K1" s="873"/>
      <c r="L1" s="873"/>
      <c r="M1" s="873"/>
      <c r="N1" s="352"/>
      <c r="O1" s="352"/>
      <c r="P1" s="352"/>
      <c r="Q1" s="352"/>
      <c r="R1" s="352"/>
      <c r="S1" s="352"/>
      <c r="T1" s="352"/>
      <c r="U1" s="352"/>
      <c r="V1" s="352"/>
      <c r="W1" s="352"/>
    </row>
    <row r="2" spans="1:23">
      <c r="A2" s="872" t="s">
        <v>1</v>
      </c>
      <c r="B2" s="872"/>
      <c r="C2" s="872"/>
      <c r="D2" s="872"/>
      <c r="E2" s="872"/>
      <c r="F2" s="353"/>
      <c r="G2" s="354" t="s">
        <v>2</v>
      </c>
      <c r="H2" s="355"/>
      <c r="I2" s="356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</row>
    <row r="3" spans="1:23" ht="58" customHeight="1">
      <c r="A3" s="872" t="s">
        <v>110</v>
      </c>
      <c r="B3" s="872"/>
      <c r="C3" s="872"/>
      <c r="D3" s="872"/>
      <c r="E3" s="872"/>
      <c r="F3" s="353"/>
      <c r="G3" s="354" t="s">
        <v>4</v>
      </c>
      <c r="H3" s="355"/>
      <c r="I3" s="357" t="s">
        <v>5</v>
      </c>
      <c r="J3" s="352"/>
      <c r="K3" s="358" t="s">
        <v>6</v>
      </c>
      <c r="L3" s="358" t="s">
        <v>7</v>
      </c>
      <c r="M3" s="352"/>
      <c r="N3" s="358" t="s">
        <v>8</v>
      </c>
      <c r="O3" s="874" t="s">
        <v>102</v>
      </c>
      <c r="P3" s="874"/>
      <c r="Q3" s="874"/>
      <c r="R3" s="874"/>
      <c r="S3" s="874"/>
      <c r="T3" s="874"/>
      <c r="U3" s="874"/>
      <c r="V3" s="874"/>
      <c r="W3" s="874"/>
    </row>
    <row r="4" spans="1:23" ht="21">
      <c r="A4" s="872" t="s">
        <v>111</v>
      </c>
      <c r="B4" s="872"/>
      <c r="C4" s="872"/>
      <c r="D4" s="872"/>
      <c r="E4" s="872"/>
      <c r="F4" s="353"/>
      <c r="G4" s="354" t="s">
        <v>11</v>
      </c>
      <c r="H4" s="355"/>
      <c r="I4" s="356"/>
      <c r="J4" s="352"/>
      <c r="K4" s="359" t="s">
        <v>12</v>
      </c>
      <c r="L4" s="359">
        <v>3</v>
      </c>
      <c r="M4" s="352"/>
      <c r="N4" s="360">
        <v>3</v>
      </c>
      <c r="O4" s="874"/>
      <c r="P4" s="874"/>
      <c r="Q4" s="874"/>
      <c r="R4" s="874"/>
      <c r="S4" s="874"/>
      <c r="T4" s="874"/>
      <c r="U4" s="874"/>
      <c r="V4" s="874"/>
      <c r="W4" s="874"/>
    </row>
    <row r="5" spans="1:23" ht="21">
      <c r="A5" s="350" t="s">
        <v>85</v>
      </c>
      <c r="B5" s="350"/>
      <c r="C5" s="350"/>
      <c r="D5" s="350"/>
      <c r="E5" s="350"/>
      <c r="F5" s="353"/>
      <c r="G5" s="354" t="s">
        <v>14</v>
      </c>
      <c r="H5" s="361">
        <v>0</v>
      </c>
      <c r="I5" s="356"/>
      <c r="J5" s="352"/>
      <c r="K5" s="362" t="s">
        <v>15</v>
      </c>
      <c r="L5" s="362">
        <v>2</v>
      </c>
      <c r="M5" s="352"/>
      <c r="N5" s="363">
        <v>2</v>
      </c>
      <c r="O5" s="874"/>
      <c r="P5" s="874"/>
      <c r="Q5" s="874"/>
      <c r="R5" s="874"/>
      <c r="S5" s="874"/>
      <c r="T5" s="874"/>
      <c r="U5" s="874"/>
      <c r="V5" s="874"/>
      <c r="W5" s="874"/>
    </row>
    <row r="6" spans="1:23" ht="21">
      <c r="A6" s="364"/>
      <c r="B6" s="365" t="s">
        <v>60</v>
      </c>
      <c r="C6" s="366" t="s">
        <v>16</v>
      </c>
      <c r="D6" s="366" t="s">
        <v>17</v>
      </c>
      <c r="E6" s="366" t="s">
        <v>18</v>
      </c>
      <c r="F6" s="366" t="s">
        <v>17</v>
      </c>
      <c r="G6" s="354" t="s">
        <v>18</v>
      </c>
      <c r="H6" s="367">
        <v>0</v>
      </c>
      <c r="I6" s="356"/>
      <c r="J6" s="352"/>
      <c r="K6" s="368" t="s">
        <v>19</v>
      </c>
      <c r="L6" s="368">
        <v>1</v>
      </c>
      <c r="M6" s="352"/>
      <c r="N6" s="369">
        <v>1</v>
      </c>
      <c r="O6" s="874"/>
      <c r="P6" s="874"/>
      <c r="Q6" s="874"/>
      <c r="R6" s="874"/>
      <c r="S6" s="874"/>
      <c r="T6" s="874"/>
      <c r="U6" s="874"/>
      <c r="V6" s="874"/>
      <c r="W6" s="874"/>
    </row>
    <row r="7" spans="1:23" ht="43.5">
      <c r="A7" s="364"/>
      <c r="B7" s="370" t="s">
        <v>20</v>
      </c>
      <c r="C7" s="371" t="s">
        <v>21</v>
      </c>
      <c r="D7" s="371"/>
      <c r="E7" s="372" t="s">
        <v>21</v>
      </c>
      <c r="F7" s="372"/>
      <c r="G7" s="373" t="s">
        <v>22</v>
      </c>
      <c r="H7" s="374">
        <v>0</v>
      </c>
      <c r="I7" s="375">
        <v>0.6</v>
      </c>
      <c r="J7" s="352"/>
      <c r="K7" s="376" t="s">
        <v>23</v>
      </c>
      <c r="L7" s="376">
        <v>0</v>
      </c>
      <c r="M7" s="352"/>
      <c r="N7" s="377"/>
      <c r="O7" s="874"/>
      <c r="P7" s="874"/>
      <c r="Q7" s="874"/>
      <c r="R7" s="874"/>
      <c r="S7" s="874"/>
      <c r="T7" s="874"/>
      <c r="U7" s="874"/>
      <c r="V7" s="874"/>
      <c r="W7" s="874"/>
    </row>
    <row r="8" spans="1:23">
      <c r="A8" s="364"/>
      <c r="B8" s="370" t="s">
        <v>24</v>
      </c>
      <c r="C8" s="372" t="s">
        <v>25</v>
      </c>
      <c r="D8" s="372"/>
      <c r="E8" s="372" t="s">
        <v>26</v>
      </c>
      <c r="F8" s="372"/>
      <c r="G8" s="373" t="s">
        <v>27</v>
      </c>
      <c r="H8" s="354" t="s">
        <v>112</v>
      </c>
      <c r="I8" s="356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</row>
    <row r="9" spans="1:23">
      <c r="A9" s="364"/>
      <c r="B9" s="370" t="s">
        <v>28</v>
      </c>
      <c r="C9" s="372" t="s">
        <v>82</v>
      </c>
      <c r="D9" s="372"/>
      <c r="E9" s="372" t="s">
        <v>82</v>
      </c>
      <c r="F9" s="378"/>
      <c r="G9" s="364"/>
      <c r="H9" s="379"/>
      <c r="I9" s="379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</row>
    <row r="10" spans="1:23" ht="15.5">
      <c r="A10" s="364"/>
      <c r="B10" s="370" t="s">
        <v>45</v>
      </c>
      <c r="C10" s="372">
        <v>50</v>
      </c>
      <c r="D10" s="380">
        <v>27.5</v>
      </c>
      <c r="E10" s="372">
        <v>50</v>
      </c>
      <c r="F10" s="381">
        <v>27.5</v>
      </c>
      <c r="G10" s="382"/>
      <c r="H10" s="383" t="s">
        <v>30</v>
      </c>
      <c r="I10" s="383" t="s">
        <v>31</v>
      </c>
      <c r="J10" s="384" t="s">
        <v>32</v>
      </c>
      <c r="K10" s="384" t="s">
        <v>33</v>
      </c>
      <c r="L10" s="384" t="s">
        <v>34</v>
      </c>
      <c r="M10" s="384" t="s">
        <v>35</v>
      </c>
      <c r="N10" s="384" t="s">
        <v>36</v>
      </c>
      <c r="O10" s="384" t="s">
        <v>37</v>
      </c>
      <c r="P10" s="384" t="s">
        <v>38</v>
      </c>
      <c r="Q10" s="384" t="s">
        <v>39</v>
      </c>
      <c r="R10" s="384" t="s">
        <v>40</v>
      </c>
      <c r="S10" s="384" t="s">
        <v>41</v>
      </c>
      <c r="T10" s="384" t="s">
        <v>42</v>
      </c>
      <c r="U10" s="384" t="s">
        <v>43</v>
      </c>
      <c r="V10" s="384" t="s">
        <v>44</v>
      </c>
      <c r="W10" s="352"/>
    </row>
    <row r="11" spans="1:23" ht="15.5">
      <c r="A11" s="364">
        <v>1</v>
      </c>
      <c r="B11" s="385">
        <v>170301120076</v>
      </c>
      <c r="C11" s="386">
        <v>18</v>
      </c>
      <c r="D11" s="387">
        <v>0</v>
      </c>
      <c r="E11" s="388">
        <v>18</v>
      </c>
      <c r="F11" s="389">
        <v>0</v>
      </c>
      <c r="G11" s="390" t="s">
        <v>46</v>
      </c>
      <c r="H11" s="194">
        <v>2</v>
      </c>
      <c r="I11" s="195">
        <v>2</v>
      </c>
      <c r="J11" s="195"/>
      <c r="K11" s="195"/>
      <c r="L11" s="195"/>
      <c r="M11" s="195"/>
      <c r="N11" s="195"/>
      <c r="O11" s="195"/>
      <c r="P11" s="195">
        <v>3</v>
      </c>
      <c r="Q11" s="195">
        <v>3</v>
      </c>
      <c r="R11" s="195"/>
      <c r="S11" s="195"/>
      <c r="T11" s="195">
        <v>2</v>
      </c>
      <c r="U11" s="195">
        <v>2</v>
      </c>
      <c r="V11" s="195">
        <v>2</v>
      </c>
      <c r="W11" s="352"/>
    </row>
    <row r="12" spans="1:23" ht="15.5">
      <c r="A12" s="364">
        <v>2</v>
      </c>
      <c r="B12" s="391">
        <v>170301120107</v>
      </c>
      <c r="C12" s="392">
        <v>18</v>
      </c>
      <c r="D12" s="393">
        <v>0</v>
      </c>
      <c r="E12" s="394">
        <v>18</v>
      </c>
      <c r="F12" s="395">
        <v>0</v>
      </c>
      <c r="G12" s="390" t="s">
        <v>47</v>
      </c>
      <c r="H12" s="396">
        <v>2</v>
      </c>
      <c r="I12" s="397">
        <v>2</v>
      </c>
      <c r="J12" s="398"/>
      <c r="K12" s="398"/>
      <c r="L12" s="205"/>
      <c r="M12" s="205"/>
      <c r="N12" s="205"/>
      <c r="O12" s="205"/>
      <c r="P12" s="399">
        <v>3</v>
      </c>
      <c r="Q12" s="399">
        <v>3</v>
      </c>
      <c r="R12" s="205"/>
      <c r="S12" s="205"/>
      <c r="T12" s="205">
        <v>1</v>
      </c>
      <c r="U12" s="205">
        <v>3</v>
      </c>
      <c r="V12" s="205">
        <v>2</v>
      </c>
      <c r="W12" s="352"/>
    </row>
    <row r="13" spans="1:23" ht="15.5">
      <c r="A13" s="364">
        <v>3</v>
      </c>
      <c r="B13" s="391">
        <v>170301120114</v>
      </c>
      <c r="C13" s="392">
        <v>18</v>
      </c>
      <c r="D13" s="387"/>
      <c r="E13" s="394">
        <v>18</v>
      </c>
      <c r="F13" s="400"/>
      <c r="G13" s="390" t="s">
        <v>48</v>
      </c>
      <c r="H13" s="203">
        <v>3</v>
      </c>
      <c r="I13" s="204">
        <v>2</v>
      </c>
      <c r="J13" s="205"/>
      <c r="K13" s="205"/>
      <c r="L13" s="205"/>
      <c r="M13" s="205"/>
      <c r="N13" s="205"/>
      <c r="O13" s="205"/>
      <c r="P13" s="206">
        <v>3</v>
      </c>
      <c r="Q13" s="206">
        <v>3</v>
      </c>
      <c r="R13" s="205"/>
      <c r="S13" s="205"/>
      <c r="T13" s="206">
        <v>3</v>
      </c>
      <c r="U13" s="206">
        <v>3</v>
      </c>
      <c r="V13" s="206">
        <v>3</v>
      </c>
      <c r="W13" s="352"/>
    </row>
    <row r="14" spans="1:23" ht="15.5">
      <c r="A14" s="364">
        <v>4</v>
      </c>
      <c r="B14" s="391">
        <v>170301120115</v>
      </c>
      <c r="C14" s="392">
        <v>18</v>
      </c>
      <c r="D14" s="387"/>
      <c r="E14" s="394">
        <v>18</v>
      </c>
      <c r="F14" s="400"/>
      <c r="G14" s="401" t="s">
        <v>51</v>
      </c>
      <c r="H14" s="402">
        <v>3</v>
      </c>
      <c r="I14" s="402">
        <v>1</v>
      </c>
      <c r="J14" s="402"/>
      <c r="K14" s="402"/>
      <c r="L14" s="402"/>
      <c r="M14" s="402"/>
      <c r="N14" s="402"/>
      <c r="O14" s="402"/>
      <c r="P14" s="402">
        <v>1</v>
      </c>
      <c r="Q14" s="402">
        <v>1</v>
      </c>
      <c r="R14" s="402"/>
      <c r="S14" s="402"/>
      <c r="T14" s="402">
        <v>1</v>
      </c>
      <c r="U14" s="402">
        <v>1</v>
      </c>
      <c r="V14" s="402">
        <v>3</v>
      </c>
      <c r="W14" s="352"/>
    </row>
    <row r="15" spans="1:23" ht="15.5">
      <c r="A15" s="364">
        <v>5</v>
      </c>
      <c r="B15" s="391">
        <v>170301120159</v>
      </c>
      <c r="C15" s="392">
        <v>18</v>
      </c>
      <c r="D15" s="387"/>
      <c r="E15" s="394">
        <v>18</v>
      </c>
      <c r="F15" s="400"/>
      <c r="G15" s="403" t="s">
        <v>52</v>
      </c>
      <c r="H15" s="404">
        <v>1.6875</v>
      </c>
      <c r="I15" s="404">
        <v>0.5625</v>
      </c>
      <c r="J15" s="404"/>
      <c r="K15" s="404"/>
      <c r="L15" s="404"/>
      <c r="M15" s="404"/>
      <c r="N15" s="404"/>
      <c r="O15" s="404"/>
      <c r="P15" s="404">
        <v>0.5625</v>
      </c>
      <c r="Q15" s="404">
        <v>0.5625</v>
      </c>
      <c r="R15" s="404"/>
      <c r="S15" s="404"/>
      <c r="T15" s="404">
        <v>0.5625</v>
      </c>
      <c r="U15" s="404">
        <v>0.5625</v>
      </c>
      <c r="V15" s="404">
        <v>1.6875</v>
      </c>
      <c r="W15" s="352"/>
    </row>
    <row r="16" spans="1:23">
      <c r="A16" s="364">
        <v>6</v>
      </c>
      <c r="B16" s="391">
        <v>170101120001</v>
      </c>
      <c r="C16" s="392">
        <v>21</v>
      </c>
      <c r="D16" s="387"/>
      <c r="E16" s="394">
        <v>20</v>
      </c>
      <c r="F16" s="400"/>
      <c r="G16" s="405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352"/>
    </row>
    <row r="17" spans="1:23">
      <c r="A17" s="364">
        <v>7</v>
      </c>
      <c r="B17" s="391">
        <v>170101120013</v>
      </c>
      <c r="C17" s="392">
        <v>21</v>
      </c>
      <c r="D17" s="387"/>
      <c r="E17" s="394">
        <v>20</v>
      </c>
      <c r="F17" s="387"/>
      <c r="G17" s="364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</row>
    <row r="18" spans="1:23">
      <c r="A18" s="364">
        <v>8</v>
      </c>
      <c r="B18" s="391">
        <v>170101120024</v>
      </c>
      <c r="C18" s="392">
        <v>21</v>
      </c>
      <c r="D18" s="387"/>
      <c r="E18" s="394">
        <v>21</v>
      </c>
      <c r="F18" s="407"/>
      <c r="G18" s="364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</row>
    <row r="19" spans="1:23">
      <c r="A19" s="364">
        <v>9</v>
      </c>
      <c r="B19" s="391">
        <v>170101120034</v>
      </c>
      <c r="C19" s="392">
        <v>21</v>
      </c>
      <c r="D19" s="387"/>
      <c r="E19" s="394">
        <v>21</v>
      </c>
      <c r="F19" s="407"/>
      <c r="G19" s="364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</row>
    <row r="20" spans="1:23">
      <c r="A20" s="364">
        <v>10</v>
      </c>
      <c r="B20" s="391">
        <v>170101120035</v>
      </c>
      <c r="C20" s="392">
        <v>21</v>
      </c>
      <c r="D20" s="387"/>
      <c r="E20" s="394">
        <v>21</v>
      </c>
      <c r="F20" s="407"/>
      <c r="G20" s="364"/>
      <c r="H20" s="352"/>
      <c r="I20" s="352"/>
      <c r="J20" s="379"/>
      <c r="K20" s="379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</row>
    <row r="21" spans="1:23">
      <c r="A21" s="364">
        <v>11</v>
      </c>
      <c r="B21" s="391">
        <v>170101120039</v>
      </c>
      <c r="C21" s="392">
        <v>21</v>
      </c>
      <c r="D21" s="387"/>
      <c r="E21" s="394">
        <v>20</v>
      </c>
      <c r="F21" s="407"/>
      <c r="G21" s="364"/>
      <c r="H21" s="408"/>
      <c r="I21" s="871"/>
      <c r="J21" s="871"/>
      <c r="K21" s="352"/>
      <c r="L21" s="352"/>
      <c r="M21" s="379"/>
      <c r="N21" s="379"/>
      <c r="O21" s="379"/>
      <c r="P21" s="379"/>
      <c r="Q21" s="379"/>
      <c r="R21" s="352"/>
      <c r="S21" s="352"/>
      <c r="T21" s="352"/>
      <c r="U21" s="352"/>
      <c r="V21" s="352"/>
      <c r="W21" s="352"/>
    </row>
    <row r="22" spans="1:23">
      <c r="A22" s="364">
        <v>12</v>
      </c>
      <c r="B22" s="391">
        <v>170101120056</v>
      </c>
      <c r="C22" s="392">
        <v>21</v>
      </c>
      <c r="D22" s="387"/>
      <c r="E22" s="394">
        <v>20</v>
      </c>
      <c r="F22" s="407"/>
      <c r="G22" s="364"/>
      <c r="H22" s="409"/>
      <c r="I22" s="410"/>
      <c r="J22" s="410"/>
      <c r="K22" s="352"/>
      <c r="L22" s="352"/>
      <c r="M22" s="379"/>
      <c r="N22" s="379"/>
      <c r="O22" s="379"/>
      <c r="P22" s="379"/>
      <c r="Q22" s="379"/>
      <c r="R22" s="352"/>
      <c r="S22" s="352"/>
      <c r="T22" s="352"/>
      <c r="U22" s="352"/>
      <c r="V22" s="352"/>
      <c r="W22" s="352"/>
    </row>
    <row r="23" spans="1:23">
      <c r="A23" s="364">
        <v>13</v>
      </c>
      <c r="B23" s="391">
        <v>170301120055</v>
      </c>
      <c r="C23" s="392">
        <v>21</v>
      </c>
      <c r="D23" s="387"/>
      <c r="E23" s="394">
        <v>21</v>
      </c>
      <c r="F23" s="407"/>
      <c r="G23" s="364"/>
      <c r="H23" s="364"/>
      <c r="I23" s="352"/>
      <c r="J23" s="352"/>
      <c r="K23" s="352"/>
      <c r="L23" s="352"/>
      <c r="M23" s="352"/>
      <c r="N23" s="379"/>
      <c r="O23" s="379"/>
      <c r="P23" s="379"/>
      <c r="Q23" s="379"/>
      <c r="R23" s="379"/>
      <c r="S23" s="352"/>
      <c r="T23" s="352"/>
      <c r="U23" s="352"/>
      <c r="V23" s="352"/>
      <c r="W23" s="352"/>
    </row>
    <row r="24" spans="1:23">
      <c r="A24" s="364">
        <v>14</v>
      </c>
      <c r="B24" s="391">
        <v>170301120056</v>
      </c>
      <c r="C24" s="392">
        <v>20</v>
      </c>
      <c r="D24" s="387"/>
      <c r="E24" s="394">
        <v>20</v>
      </c>
      <c r="F24" s="407"/>
      <c r="G24" s="364"/>
      <c r="H24" s="352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352"/>
    </row>
    <row r="25" spans="1:23" ht="15.5">
      <c r="A25" s="364">
        <v>15</v>
      </c>
      <c r="B25" s="391">
        <v>170301120068</v>
      </c>
      <c r="C25" s="392">
        <v>20</v>
      </c>
      <c r="D25" s="411"/>
      <c r="E25" s="394">
        <v>20</v>
      </c>
      <c r="F25" s="412"/>
      <c r="G25" s="413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352"/>
    </row>
    <row r="26" spans="1:23" ht="15.5">
      <c r="A26" s="364">
        <v>16</v>
      </c>
      <c r="B26" s="391">
        <v>170301120122</v>
      </c>
      <c r="C26" s="392">
        <v>20</v>
      </c>
      <c r="D26" s="387"/>
      <c r="E26" s="394">
        <v>20</v>
      </c>
      <c r="F26" s="407"/>
      <c r="G26" s="413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352"/>
    </row>
    <row r="27" spans="1:23" ht="15.5">
      <c r="A27" s="364">
        <v>17</v>
      </c>
      <c r="B27" s="391">
        <v>170301120129</v>
      </c>
      <c r="C27" s="392">
        <v>22</v>
      </c>
      <c r="D27" s="387"/>
      <c r="E27" s="394">
        <v>22</v>
      </c>
      <c r="F27" s="407"/>
      <c r="G27" s="413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352"/>
    </row>
    <row r="28" spans="1:23" ht="15.5">
      <c r="A28" s="364">
        <v>18</v>
      </c>
      <c r="B28" s="391">
        <v>170301120130</v>
      </c>
      <c r="C28" s="392">
        <v>22</v>
      </c>
      <c r="D28" s="387"/>
      <c r="E28" s="394">
        <v>22</v>
      </c>
      <c r="F28" s="407"/>
      <c r="G28" s="413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352"/>
    </row>
    <row r="29" spans="1:23" ht="15.5">
      <c r="A29" s="364">
        <v>19</v>
      </c>
      <c r="B29" s="391">
        <v>170301120134</v>
      </c>
      <c r="C29" s="392">
        <v>22</v>
      </c>
      <c r="D29" s="387"/>
      <c r="E29" s="394">
        <v>22</v>
      </c>
      <c r="F29" s="407"/>
      <c r="G29" s="413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352"/>
    </row>
    <row r="30" spans="1:23" ht="15.5">
      <c r="A30" s="364">
        <v>20</v>
      </c>
      <c r="B30" s="391">
        <v>170301120135</v>
      </c>
      <c r="C30" s="392">
        <v>22</v>
      </c>
      <c r="D30" s="387"/>
      <c r="E30" s="394">
        <v>22</v>
      </c>
      <c r="F30" s="407"/>
      <c r="G30" s="413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352"/>
    </row>
    <row r="31" spans="1:23" ht="15.5">
      <c r="A31" s="364">
        <v>21</v>
      </c>
      <c r="B31" s="391">
        <v>170301120147</v>
      </c>
      <c r="C31" s="392">
        <v>22</v>
      </c>
      <c r="D31" s="387"/>
      <c r="E31" s="394">
        <v>22</v>
      </c>
      <c r="F31" s="407"/>
      <c r="G31" s="413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352"/>
    </row>
    <row r="32" spans="1:23" ht="15.5">
      <c r="A32" s="364">
        <v>22</v>
      </c>
      <c r="B32" s="391">
        <v>170301120155</v>
      </c>
      <c r="C32" s="392">
        <v>22</v>
      </c>
      <c r="D32" s="387"/>
      <c r="E32" s="394">
        <v>22</v>
      </c>
      <c r="F32" s="407"/>
      <c r="G32" s="413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352"/>
    </row>
    <row r="33" spans="1:23" ht="15.5">
      <c r="A33" s="364">
        <v>23</v>
      </c>
      <c r="B33" s="391">
        <v>170301120162</v>
      </c>
      <c r="C33" s="392">
        <v>20</v>
      </c>
      <c r="D33" s="387"/>
      <c r="E33" s="394">
        <v>20</v>
      </c>
      <c r="F33" s="407"/>
      <c r="G33" s="413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352"/>
    </row>
    <row r="34" spans="1:23" ht="15.5">
      <c r="A34" s="364">
        <v>24</v>
      </c>
      <c r="B34" s="391">
        <v>170301120164</v>
      </c>
      <c r="C34" s="392">
        <v>20</v>
      </c>
      <c r="D34" s="387"/>
      <c r="E34" s="394">
        <v>20</v>
      </c>
      <c r="F34" s="407"/>
      <c r="G34" s="413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</row>
    <row r="35" spans="1:23">
      <c r="A35" s="364">
        <v>25</v>
      </c>
      <c r="B35" s="391">
        <v>170301120064</v>
      </c>
      <c r="C35" s="392">
        <v>23</v>
      </c>
      <c r="D35" s="387"/>
      <c r="E35" s="394">
        <v>23</v>
      </c>
      <c r="F35" s="407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352"/>
    </row>
    <row r="36" spans="1:23">
      <c r="A36" s="364">
        <v>26</v>
      </c>
      <c r="B36" s="391">
        <v>170301120113</v>
      </c>
      <c r="C36" s="392">
        <v>23</v>
      </c>
      <c r="D36" s="387"/>
      <c r="E36" s="394">
        <v>23</v>
      </c>
      <c r="F36" s="407"/>
      <c r="G36" s="364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</row>
    <row r="37" spans="1:23">
      <c r="A37" s="364">
        <v>27</v>
      </c>
      <c r="B37" s="391">
        <v>170301120127</v>
      </c>
      <c r="C37" s="392">
        <v>23</v>
      </c>
      <c r="D37" s="387"/>
      <c r="E37" s="394">
        <v>23</v>
      </c>
      <c r="F37" s="407"/>
      <c r="G37" s="364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</row>
    <row r="38" spans="1:23" ht="15.5">
      <c r="A38" s="364">
        <v>28</v>
      </c>
      <c r="B38" s="391">
        <v>170301120128</v>
      </c>
      <c r="C38" s="392">
        <v>23</v>
      </c>
      <c r="D38" s="387"/>
      <c r="E38" s="394">
        <v>23</v>
      </c>
      <c r="F38" s="407"/>
      <c r="G38" s="413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352"/>
    </row>
    <row r="39" spans="1:23" ht="15.5">
      <c r="A39" s="364">
        <v>29</v>
      </c>
      <c r="B39" s="391">
        <v>170301120169</v>
      </c>
      <c r="C39" s="392">
        <v>23</v>
      </c>
      <c r="D39" s="387"/>
      <c r="E39" s="394">
        <v>23</v>
      </c>
      <c r="F39" s="407"/>
      <c r="G39" s="413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352"/>
    </row>
    <row r="40" spans="1:23" ht="15.5">
      <c r="A40" s="364">
        <v>30</v>
      </c>
      <c r="B40" s="391">
        <v>170301120175</v>
      </c>
      <c r="C40" s="392">
        <v>23</v>
      </c>
      <c r="D40" s="387"/>
      <c r="E40" s="394">
        <v>23</v>
      </c>
      <c r="F40" s="407"/>
      <c r="G40" s="413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352"/>
    </row>
    <row r="41" spans="1:23" ht="15.5">
      <c r="A41" s="364">
        <v>31</v>
      </c>
      <c r="B41" s="391">
        <v>170101120025</v>
      </c>
      <c r="C41" s="392">
        <v>0</v>
      </c>
      <c r="D41" s="387"/>
      <c r="E41" s="394">
        <v>0</v>
      </c>
      <c r="F41" s="407"/>
      <c r="G41" s="413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352"/>
    </row>
    <row r="42" spans="1:23" ht="15.5">
      <c r="A42" s="364">
        <v>32</v>
      </c>
      <c r="B42" s="391">
        <v>170101120046</v>
      </c>
      <c r="C42" s="392">
        <v>0</v>
      </c>
      <c r="D42" s="387"/>
      <c r="E42" s="394">
        <v>0</v>
      </c>
      <c r="F42" s="407"/>
      <c r="G42" s="413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352"/>
    </row>
    <row r="43" spans="1:23" ht="15.5">
      <c r="A43" s="364">
        <v>33</v>
      </c>
      <c r="B43" s="391">
        <v>170101120048</v>
      </c>
      <c r="C43" s="392">
        <v>0</v>
      </c>
      <c r="D43" s="387"/>
      <c r="E43" s="394">
        <v>0</v>
      </c>
      <c r="F43" s="407"/>
      <c r="G43" s="413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352"/>
    </row>
    <row r="44" spans="1:23" ht="15.5">
      <c r="A44" s="364">
        <v>34</v>
      </c>
      <c r="B44" s="391">
        <v>170101120052</v>
      </c>
      <c r="C44" s="392">
        <v>0</v>
      </c>
      <c r="D44" s="387"/>
      <c r="E44" s="394">
        <v>0</v>
      </c>
      <c r="F44" s="407"/>
      <c r="G44" s="413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352"/>
    </row>
    <row r="45" spans="1:23" ht="15.5">
      <c r="A45" s="364">
        <v>35</v>
      </c>
      <c r="B45" s="391">
        <v>170101120003</v>
      </c>
      <c r="C45" s="392">
        <v>21</v>
      </c>
      <c r="D45" s="387"/>
      <c r="E45" s="394">
        <v>21</v>
      </c>
      <c r="F45" s="407"/>
      <c r="G45" s="413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352"/>
    </row>
    <row r="46" spans="1:23" ht="15.5">
      <c r="A46" s="364">
        <v>36</v>
      </c>
      <c r="B46" s="391">
        <v>170101120017</v>
      </c>
      <c r="C46" s="392">
        <v>22</v>
      </c>
      <c r="D46" s="387"/>
      <c r="E46" s="394">
        <v>21</v>
      </c>
      <c r="F46" s="407"/>
      <c r="G46" s="413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352"/>
    </row>
    <row r="47" spans="1:23" ht="15.5">
      <c r="A47" s="364">
        <v>37</v>
      </c>
      <c r="B47" s="391">
        <v>170101120032</v>
      </c>
      <c r="C47" s="392">
        <v>21</v>
      </c>
      <c r="D47" s="387"/>
      <c r="E47" s="394">
        <v>20</v>
      </c>
      <c r="F47" s="407"/>
      <c r="G47" s="413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352"/>
    </row>
    <row r="48" spans="1:23" ht="15.5">
      <c r="A48" s="364">
        <v>38</v>
      </c>
      <c r="B48" s="391">
        <v>170101120044</v>
      </c>
      <c r="C48" s="392">
        <v>22</v>
      </c>
      <c r="D48" s="387"/>
      <c r="E48" s="394">
        <v>21</v>
      </c>
      <c r="F48" s="407"/>
      <c r="G48" s="413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352"/>
    </row>
    <row r="49" spans="1:23">
      <c r="A49" s="364">
        <v>39</v>
      </c>
      <c r="B49" s="391">
        <v>170101120045</v>
      </c>
      <c r="C49" s="392">
        <v>21</v>
      </c>
      <c r="D49" s="387"/>
      <c r="E49" s="394">
        <v>20</v>
      </c>
      <c r="F49" s="407"/>
      <c r="G49" s="405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352"/>
    </row>
    <row r="50" spans="1:23">
      <c r="A50" s="364">
        <v>40</v>
      </c>
      <c r="B50" s="391">
        <v>170101120049</v>
      </c>
      <c r="C50" s="392">
        <v>22</v>
      </c>
      <c r="D50" s="387"/>
      <c r="E50" s="394">
        <v>20</v>
      </c>
      <c r="F50" s="407"/>
      <c r="G50" s="364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</row>
    <row r="51" spans="1:23">
      <c r="A51" s="364">
        <v>41</v>
      </c>
      <c r="B51" s="391">
        <v>170101120050</v>
      </c>
      <c r="C51" s="392">
        <v>21</v>
      </c>
      <c r="D51" s="387"/>
      <c r="E51" s="394">
        <v>20</v>
      </c>
      <c r="F51" s="407"/>
      <c r="G51" s="364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</row>
    <row r="52" spans="1:23" ht="15.5">
      <c r="A52" s="364">
        <v>42</v>
      </c>
      <c r="B52" s="391">
        <v>170101120051</v>
      </c>
      <c r="C52" s="392">
        <v>22</v>
      </c>
      <c r="D52" s="411"/>
      <c r="E52" s="394">
        <v>21</v>
      </c>
      <c r="F52" s="412"/>
      <c r="G52" s="413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352"/>
    </row>
    <row r="53" spans="1:23" ht="15.5">
      <c r="A53" s="364">
        <v>43</v>
      </c>
      <c r="B53" s="391">
        <v>170101120053</v>
      </c>
      <c r="C53" s="392">
        <v>0</v>
      </c>
      <c r="D53" s="411"/>
      <c r="E53" s="394">
        <v>0</v>
      </c>
      <c r="F53" s="412"/>
      <c r="G53" s="413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352"/>
    </row>
    <row r="54" spans="1:23" ht="15.5">
      <c r="A54" s="364">
        <v>44</v>
      </c>
      <c r="B54" s="391">
        <v>170101120054</v>
      </c>
      <c r="C54" s="392">
        <v>0</v>
      </c>
      <c r="D54" s="387"/>
      <c r="E54" s="394">
        <v>0</v>
      </c>
      <c r="F54" s="407"/>
      <c r="G54" s="413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352"/>
    </row>
    <row r="55" spans="1:23" ht="15.5">
      <c r="A55" s="364">
        <v>45</v>
      </c>
      <c r="B55" s="391">
        <v>170101120070</v>
      </c>
      <c r="C55" s="392">
        <v>22</v>
      </c>
      <c r="D55" s="387"/>
      <c r="E55" s="394">
        <v>20</v>
      </c>
      <c r="F55" s="407"/>
      <c r="G55" s="413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35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L1" zoomScale="86" zoomScaleNormal="86" workbookViewId="0">
      <selection activeCell="H15" sqref="H15:V15"/>
    </sheetView>
  </sheetViews>
  <sheetFormatPr defaultColWidth="8.6328125" defaultRowHeight="14.5"/>
  <cols>
    <col min="2" max="2" width="18.08984375" customWidth="1"/>
  </cols>
  <sheetData>
    <row r="1" spans="1:23">
      <c r="A1" s="876" t="s">
        <v>56</v>
      </c>
      <c r="B1" s="876"/>
      <c r="C1" s="876"/>
      <c r="D1" s="876"/>
      <c r="E1" s="876"/>
      <c r="F1" s="415"/>
      <c r="G1" s="877"/>
      <c r="H1" s="877"/>
      <c r="I1" s="877"/>
      <c r="J1" s="877"/>
      <c r="K1" s="877"/>
      <c r="L1" s="877"/>
      <c r="M1" s="877"/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>
      <c r="A2" s="876" t="s">
        <v>1</v>
      </c>
      <c r="B2" s="876"/>
      <c r="C2" s="876"/>
      <c r="D2" s="876"/>
      <c r="E2" s="876"/>
      <c r="F2" s="417"/>
      <c r="G2" s="418" t="s">
        <v>2</v>
      </c>
      <c r="H2" s="419"/>
      <c r="I2" s="420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3" ht="58" customHeight="1">
      <c r="A3" s="876" t="s">
        <v>113</v>
      </c>
      <c r="B3" s="876"/>
      <c r="C3" s="876"/>
      <c r="D3" s="876"/>
      <c r="E3" s="876"/>
      <c r="F3" s="417"/>
      <c r="G3" s="418" t="s">
        <v>4</v>
      </c>
      <c r="H3" s="419"/>
      <c r="I3" s="421" t="s">
        <v>5</v>
      </c>
      <c r="J3" s="416"/>
      <c r="K3" s="422" t="s">
        <v>6</v>
      </c>
      <c r="L3" s="422" t="s">
        <v>7</v>
      </c>
      <c r="M3" s="416"/>
      <c r="N3" s="422" t="s">
        <v>8</v>
      </c>
      <c r="O3" s="878" t="s">
        <v>102</v>
      </c>
      <c r="P3" s="878"/>
      <c r="Q3" s="878"/>
      <c r="R3" s="878"/>
      <c r="S3" s="878"/>
      <c r="T3" s="878"/>
      <c r="U3" s="878"/>
      <c r="V3" s="878"/>
      <c r="W3" s="878"/>
    </row>
    <row r="4" spans="1:23" ht="21">
      <c r="A4" s="876" t="s">
        <v>114</v>
      </c>
      <c r="B4" s="876"/>
      <c r="C4" s="876"/>
      <c r="D4" s="876"/>
      <c r="E4" s="876"/>
      <c r="F4" s="417"/>
      <c r="G4" s="418" t="s">
        <v>11</v>
      </c>
      <c r="H4" s="419"/>
      <c r="I4" s="420"/>
      <c r="J4" s="416"/>
      <c r="K4" s="423" t="s">
        <v>12</v>
      </c>
      <c r="L4" s="423">
        <v>3</v>
      </c>
      <c r="M4" s="416"/>
      <c r="N4" s="424">
        <v>3</v>
      </c>
      <c r="O4" s="878"/>
      <c r="P4" s="878"/>
      <c r="Q4" s="878"/>
      <c r="R4" s="878"/>
      <c r="S4" s="878"/>
      <c r="T4" s="878"/>
      <c r="U4" s="878"/>
      <c r="V4" s="878"/>
      <c r="W4" s="878"/>
    </row>
    <row r="5" spans="1:23" ht="21">
      <c r="A5" s="414" t="s">
        <v>85</v>
      </c>
      <c r="B5" s="414"/>
      <c r="C5" s="414"/>
      <c r="D5" s="414"/>
      <c r="E5" s="414"/>
      <c r="F5" s="417"/>
      <c r="G5" s="418" t="s">
        <v>14</v>
      </c>
      <c r="H5" s="425">
        <v>66.67</v>
      </c>
      <c r="I5" s="420"/>
      <c r="J5" s="416"/>
      <c r="K5" s="426" t="s">
        <v>15</v>
      </c>
      <c r="L5" s="426">
        <v>2</v>
      </c>
      <c r="M5" s="416"/>
      <c r="N5" s="427">
        <v>2</v>
      </c>
      <c r="O5" s="878"/>
      <c r="P5" s="878"/>
      <c r="Q5" s="878"/>
      <c r="R5" s="878"/>
      <c r="S5" s="878"/>
      <c r="T5" s="878"/>
      <c r="U5" s="878"/>
      <c r="V5" s="878"/>
      <c r="W5" s="878"/>
    </row>
    <row r="6" spans="1:23" ht="21">
      <c r="A6" s="428"/>
      <c r="B6" s="429" t="s">
        <v>60</v>
      </c>
      <c r="C6" s="430" t="s">
        <v>16</v>
      </c>
      <c r="D6" s="430" t="s">
        <v>17</v>
      </c>
      <c r="E6" s="430" t="s">
        <v>18</v>
      </c>
      <c r="F6" s="430" t="s">
        <v>17</v>
      </c>
      <c r="G6" s="418" t="s">
        <v>18</v>
      </c>
      <c r="H6" s="431">
        <v>72.727000000000004</v>
      </c>
      <c r="I6" s="420"/>
      <c r="J6" s="416"/>
      <c r="K6" s="432" t="s">
        <v>19</v>
      </c>
      <c r="L6" s="432">
        <v>1</v>
      </c>
      <c r="M6" s="416"/>
      <c r="N6" s="433">
        <v>1</v>
      </c>
      <c r="O6" s="878"/>
      <c r="P6" s="878"/>
      <c r="Q6" s="878"/>
      <c r="R6" s="878"/>
      <c r="S6" s="878"/>
      <c r="T6" s="878"/>
      <c r="U6" s="878"/>
      <c r="V6" s="878"/>
      <c r="W6" s="878"/>
    </row>
    <row r="7" spans="1:23" ht="58">
      <c r="A7" s="428"/>
      <c r="B7" s="434" t="s">
        <v>20</v>
      </c>
      <c r="C7" s="435" t="s">
        <v>21</v>
      </c>
      <c r="D7" s="435"/>
      <c r="E7" s="436" t="s">
        <v>21</v>
      </c>
      <c r="F7" s="436"/>
      <c r="G7" s="437" t="s">
        <v>22</v>
      </c>
      <c r="H7" s="438">
        <v>69.698499999999996</v>
      </c>
      <c r="I7" s="439">
        <v>0.6</v>
      </c>
      <c r="J7" s="416"/>
      <c r="K7" s="440" t="s">
        <v>23</v>
      </c>
      <c r="L7" s="440">
        <v>0</v>
      </c>
      <c r="M7" s="416"/>
      <c r="N7" s="441"/>
      <c r="O7" s="878"/>
      <c r="P7" s="878"/>
      <c r="Q7" s="878"/>
      <c r="R7" s="878"/>
      <c r="S7" s="878"/>
      <c r="T7" s="878"/>
      <c r="U7" s="878"/>
      <c r="V7" s="878"/>
      <c r="W7" s="878"/>
    </row>
    <row r="8" spans="1:23">
      <c r="A8" s="428"/>
      <c r="B8" s="434" t="s">
        <v>24</v>
      </c>
      <c r="C8" s="436" t="s">
        <v>25</v>
      </c>
      <c r="D8" s="436"/>
      <c r="E8" s="436" t="s">
        <v>26</v>
      </c>
      <c r="F8" s="436"/>
      <c r="G8" s="437" t="s">
        <v>27</v>
      </c>
      <c r="H8" s="418" t="s">
        <v>87</v>
      </c>
      <c r="I8" s="420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</row>
    <row r="9" spans="1:23">
      <c r="A9" s="428"/>
      <c r="B9" s="434" t="s">
        <v>28</v>
      </c>
      <c r="C9" s="436" t="s">
        <v>82</v>
      </c>
      <c r="D9" s="436"/>
      <c r="E9" s="436" t="s">
        <v>82</v>
      </c>
      <c r="F9" s="442"/>
      <c r="G9" s="428"/>
      <c r="H9" s="443"/>
      <c r="I9" s="443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</row>
    <row r="10" spans="1:23" ht="15.5">
      <c r="A10" s="428"/>
      <c r="B10" s="434" t="s">
        <v>45</v>
      </c>
      <c r="C10" s="436">
        <v>50</v>
      </c>
      <c r="D10" s="444">
        <v>27.5</v>
      </c>
      <c r="E10" s="436">
        <v>50</v>
      </c>
      <c r="F10" s="445">
        <v>27.5</v>
      </c>
      <c r="G10" s="446"/>
      <c r="H10" s="447" t="s">
        <v>30</v>
      </c>
      <c r="I10" s="447" t="s">
        <v>31</v>
      </c>
      <c r="J10" s="448" t="s">
        <v>32</v>
      </c>
      <c r="K10" s="448" t="s">
        <v>33</v>
      </c>
      <c r="L10" s="448" t="s">
        <v>34</v>
      </c>
      <c r="M10" s="448" t="s">
        <v>35</v>
      </c>
      <c r="N10" s="448" t="s">
        <v>36</v>
      </c>
      <c r="O10" s="448" t="s">
        <v>37</v>
      </c>
      <c r="P10" s="448" t="s">
        <v>38</v>
      </c>
      <c r="Q10" s="448" t="s">
        <v>39</v>
      </c>
      <c r="R10" s="448" t="s">
        <v>40</v>
      </c>
      <c r="S10" s="448" t="s">
        <v>41</v>
      </c>
      <c r="T10" s="448" t="s">
        <v>42</v>
      </c>
      <c r="U10" s="448" t="s">
        <v>43</v>
      </c>
      <c r="V10" s="448" t="s">
        <v>44</v>
      </c>
      <c r="W10" s="416"/>
    </row>
    <row r="11" spans="1:23" ht="15.5">
      <c r="A11" s="428">
        <v>1</v>
      </c>
      <c r="B11" s="449">
        <v>170301200010</v>
      </c>
      <c r="C11" s="450">
        <v>35</v>
      </c>
      <c r="D11" s="451">
        <v>22</v>
      </c>
      <c r="E11" s="452">
        <v>37</v>
      </c>
      <c r="F11" s="453">
        <v>24</v>
      </c>
      <c r="G11" s="454" t="s">
        <v>46</v>
      </c>
      <c r="H11" s="194">
        <v>2</v>
      </c>
      <c r="I11" s="195">
        <v>3</v>
      </c>
      <c r="J11" s="196"/>
      <c r="K11" s="196"/>
      <c r="L11" s="196"/>
      <c r="M11" s="195">
        <v>3</v>
      </c>
      <c r="N11" s="196"/>
      <c r="O11" s="196"/>
      <c r="P11" s="195">
        <v>3</v>
      </c>
      <c r="Q11" s="195"/>
      <c r="R11" s="195"/>
      <c r="S11" s="196">
        <v>3</v>
      </c>
      <c r="T11" s="197">
        <v>3</v>
      </c>
      <c r="U11" s="197">
        <v>2</v>
      </c>
      <c r="V11" s="197">
        <v>1</v>
      </c>
      <c r="W11" s="416"/>
    </row>
    <row r="12" spans="1:23" ht="15.5">
      <c r="A12" s="428">
        <v>2</v>
      </c>
      <c r="B12" s="455">
        <v>170301200020</v>
      </c>
      <c r="C12" s="456">
        <v>36</v>
      </c>
      <c r="D12" s="457">
        <v>66.666666669999998</v>
      </c>
      <c r="E12" s="458">
        <v>35</v>
      </c>
      <c r="F12" s="459">
        <v>72.727272729999996</v>
      </c>
      <c r="G12" s="454" t="s">
        <v>47</v>
      </c>
      <c r="H12" s="203">
        <v>3</v>
      </c>
      <c r="I12" s="204">
        <v>1</v>
      </c>
      <c r="J12" s="205"/>
      <c r="K12" s="205"/>
      <c r="L12" s="205"/>
      <c r="M12" s="204">
        <v>2</v>
      </c>
      <c r="N12" s="205"/>
      <c r="O12" s="205"/>
      <c r="P12" s="204">
        <v>2</v>
      </c>
      <c r="Q12" s="204"/>
      <c r="R12" s="204"/>
      <c r="S12" s="205">
        <v>3</v>
      </c>
      <c r="T12" s="206">
        <v>2</v>
      </c>
      <c r="U12" s="206">
        <v>1</v>
      </c>
      <c r="V12" s="206">
        <v>1</v>
      </c>
      <c r="W12" s="416"/>
    </row>
    <row r="13" spans="1:23" ht="15.5">
      <c r="A13" s="428">
        <v>3</v>
      </c>
      <c r="B13" s="455">
        <v>170301200021</v>
      </c>
      <c r="C13" s="456">
        <v>36</v>
      </c>
      <c r="D13" s="451"/>
      <c r="E13" s="458">
        <v>39</v>
      </c>
      <c r="F13" s="460"/>
      <c r="G13" s="454" t="s">
        <v>48</v>
      </c>
      <c r="H13" s="203">
        <v>1</v>
      </c>
      <c r="I13" s="204">
        <v>1</v>
      </c>
      <c r="J13" s="205"/>
      <c r="K13" s="205"/>
      <c r="L13" s="205"/>
      <c r="M13" s="204">
        <v>3</v>
      </c>
      <c r="N13" s="205"/>
      <c r="O13" s="205"/>
      <c r="P13" s="204">
        <v>3</v>
      </c>
      <c r="Q13" s="204"/>
      <c r="R13" s="204"/>
      <c r="S13" s="205">
        <v>3</v>
      </c>
      <c r="T13" s="206">
        <v>3</v>
      </c>
      <c r="U13" s="206">
        <v>1</v>
      </c>
      <c r="V13" s="206">
        <v>1</v>
      </c>
      <c r="W13" s="416"/>
    </row>
    <row r="14" spans="1:23" ht="15.5">
      <c r="A14" s="428">
        <v>4</v>
      </c>
      <c r="B14" s="455">
        <v>170301200029</v>
      </c>
      <c r="C14" s="456">
        <v>33</v>
      </c>
      <c r="D14" s="451"/>
      <c r="E14" s="458">
        <v>41</v>
      </c>
      <c r="F14" s="460"/>
      <c r="G14" s="461" t="s">
        <v>51</v>
      </c>
      <c r="H14" s="462">
        <v>3</v>
      </c>
      <c r="I14" s="462">
        <v>1</v>
      </c>
      <c r="J14" s="462"/>
      <c r="K14" s="462"/>
      <c r="L14" s="462"/>
      <c r="M14" s="462">
        <v>1.6666666670000001</v>
      </c>
      <c r="N14" s="462"/>
      <c r="O14" s="462"/>
      <c r="P14" s="462">
        <v>1</v>
      </c>
      <c r="Q14" s="462"/>
      <c r="R14" s="462"/>
      <c r="S14" s="462">
        <v>1</v>
      </c>
      <c r="T14" s="462">
        <v>1</v>
      </c>
      <c r="U14" s="462">
        <v>1</v>
      </c>
      <c r="V14" s="462">
        <v>3</v>
      </c>
      <c r="W14" s="416"/>
    </row>
    <row r="15" spans="1:23" ht="15.5">
      <c r="A15" s="428">
        <v>5</v>
      </c>
      <c r="B15" s="455">
        <v>170301200030</v>
      </c>
      <c r="C15" s="456">
        <v>34</v>
      </c>
      <c r="D15" s="451"/>
      <c r="E15" s="458">
        <v>39</v>
      </c>
      <c r="F15" s="460"/>
      <c r="G15" s="463" t="s">
        <v>52</v>
      </c>
      <c r="H15" s="464">
        <v>1.6875</v>
      </c>
      <c r="I15" s="464">
        <v>0.5625</v>
      </c>
      <c r="J15" s="464"/>
      <c r="K15" s="464"/>
      <c r="L15" s="464"/>
      <c r="M15" s="464">
        <v>0.9375</v>
      </c>
      <c r="N15" s="464"/>
      <c r="O15" s="464"/>
      <c r="P15" s="464">
        <v>0.5625</v>
      </c>
      <c r="Q15" s="464"/>
      <c r="R15" s="464"/>
      <c r="S15" s="464">
        <v>0.5625</v>
      </c>
      <c r="T15" s="464">
        <v>0.5625</v>
      </c>
      <c r="U15" s="464">
        <v>0.5625</v>
      </c>
      <c r="V15" s="464">
        <v>1.6875</v>
      </c>
      <c r="W15" s="416"/>
    </row>
    <row r="16" spans="1:23">
      <c r="A16" s="428">
        <v>6</v>
      </c>
      <c r="B16" s="455">
        <v>170301200033</v>
      </c>
      <c r="C16" s="456">
        <v>26</v>
      </c>
      <c r="D16" s="451"/>
      <c r="E16" s="458">
        <v>41</v>
      </c>
      <c r="F16" s="460"/>
      <c r="G16" s="465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16"/>
    </row>
    <row r="17" spans="1:23">
      <c r="A17" s="428">
        <v>7</v>
      </c>
      <c r="B17" s="455">
        <v>170301120019</v>
      </c>
      <c r="C17" s="456">
        <v>35</v>
      </c>
      <c r="D17" s="451"/>
      <c r="E17" s="458">
        <v>31</v>
      </c>
      <c r="F17" s="451"/>
      <c r="G17" s="428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23">
      <c r="A18" s="428">
        <v>8</v>
      </c>
      <c r="B18" s="455">
        <v>170301120152</v>
      </c>
      <c r="C18" s="456">
        <v>30</v>
      </c>
      <c r="D18" s="451"/>
      <c r="E18" s="458">
        <v>35</v>
      </c>
      <c r="F18" s="467"/>
      <c r="G18" s="42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</row>
    <row r="19" spans="1:23">
      <c r="A19" s="428">
        <v>9</v>
      </c>
      <c r="B19" s="455">
        <v>170301200003</v>
      </c>
      <c r="C19" s="456">
        <v>30</v>
      </c>
      <c r="D19" s="451"/>
      <c r="E19" s="458">
        <v>34</v>
      </c>
      <c r="F19" s="467"/>
      <c r="G19" s="428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</row>
    <row r="20" spans="1:23">
      <c r="A20" s="428">
        <v>10</v>
      </c>
      <c r="B20" s="455">
        <v>170301200004</v>
      </c>
      <c r="C20" s="456">
        <v>31</v>
      </c>
      <c r="D20" s="451"/>
      <c r="E20" s="458">
        <v>28</v>
      </c>
      <c r="F20" s="467"/>
      <c r="G20" s="428"/>
      <c r="H20" s="416"/>
      <c r="I20" s="416"/>
      <c r="J20" s="443"/>
      <c r="K20" s="443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</row>
    <row r="21" spans="1:23">
      <c r="A21" s="428">
        <v>11</v>
      </c>
      <c r="B21" s="455">
        <v>170301200019</v>
      </c>
      <c r="C21" s="456">
        <v>34</v>
      </c>
      <c r="D21" s="451"/>
      <c r="E21" s="458">
        <v>35</v>
      </c>
      <c r="F21" s="467"/>
      <c r="G21" s="428"/>
      <c r="H21" s="468"/>
      <c r="I21" s="875"/>
      <c r="J21" s="875"/>
      <c r="K21" s="416"/>
      <c r="L21" s="416"/>
      <c r="M21" s="443"/>
      <c r="N21" s="443"/>
      <c r="O21" s="443"/>
      <c r="P21" s="443"/>
      <c r="Q21" s="443"/>
      <c r="R21" s="416"/>
      <c r="S21" s="416"/>
      <c r="T21" s="416"/>
      <c r="U21" s="416"/>
      <c r="V21" s="416"/>
      <c r="W21" s="416"/>
    </row>
    <row r="22" spans="1:23">
      <c r="A22" s="428">
        <v>12</v>
      </c>
      <c r="B22" s="455">
        <v>170301200022</v>
      </c>
      <c r="C22" s="456">
        <v>29</v>
      </c>
      <c r="D22" s="451"/>
      <c r="E22" s="458">
        <v>37</v>
      </c>
      <c r="F22" s="467"/>
      <c r="G22" s="428"/>
      <c r="H22" s="469"/>
      <c r="I22" s="470"/>
      <c r="J22" s="470"/>
      <c r="K22" s="416"/>
      <c r="L22" s="416"/>
      <c r="M22" s="443"/>
      <c r="N22" s="443"/>
      <c r="O22" s="443"/>
      <c r="P22" s="443"/>
      <c r="Q22" s="443"/>
      <c r="R22" s="416"/>
      <c r="S22" s="416"/>
      <c r="T22" s="416"/>
      <c r="U22" s="416"/>
      <c r="V22" s="416"/>
      <c r="W22" s="416"/>
    </row>
    <row r="23" spans="1:23">
      <c r="A23" s="428">
        <v>13</v>
      </c>
      <c r="B23" s="455">
        <v>170301200023</v>
      </c>
      <c r="C23" s="456">
        <v>33</v>
      </c>
      <c r="D23" s="451"/>
      <c r="E23" s="458">
        <v>35</v>
      </c>
      <c r="F23" s="467"/>
      <c r="G23" s="428"/>
      <c r="H23" s="428"/>
      <c r="I23" s="416"/>
      <c r="J23" s="416"/>
      <c r="K23" s="416"/>
      <c r="L23" s="416"/>
      <c r="M23" s="416"/>
      <c r="N23" s="443"/>
      <c r="O23" s="443"/>
      <c r="P23" s="443"/>
      <c r="Q23" s="443"/>
      <c r="R23" s="443"/>
      <c r="S23" s="416"/>
      <c r="T23" s="416"/>
      <c r="U23" s="416"/>
      <c r="V23" s="416"/>
      <c r="W23" s="416"/>
    </row>
    <row r="24" spans="1:23">
      <c r="A24" s="428">
        <v>14</v>
      </c>
      <c r="B24" s="455">
        <v>170301200024</v>
      </c>
      <c r="C24" s="456">
        <v>32</v>
      </c>
      <c r="D24" s="451"/>
      <c r="E24" s="458">
        <v>31</v>
      </c>
      <c r="F24" s="467"/>
      <c r="G24" s="428"/>
      <c r="H24" s="416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16"/>
    </row>
    <row r="25" spans="1:23" ht="15.5">
      <c r="A25" s="428">
        <v>15</v>
      </c>
      <c r="B25" s="455">
        <v>170301200026</v>
      </c>
      <c r="C25" s="456">
        <v>33</v>
      </c>
      <c r="D25" s="471"/>
      <c r="E25" s="458">
        <v>33</v>
      </c>
      <c r="F25" s="472"/>
      <c r="G25" s="473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16"/>
    </row>
    <row r="26" spans="1:23" ht="15.5">
      <c r="A26" s="428">
        <v>16</v>
      </c>
      <c r="B26" s="455">
        <v>170301200027</v>
      </c>
      <c r="C26" s="456">
        <v>33</v>
      </c>
      <c r="D26" s="451"/>
      <c r="E26" s="458">
        <v>35</v>
      </c>
      <c r="F26" s="467"/>
      <c r="G26" s="473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16"/>
    </row>
    <row r="27" spans="1:23" ht="15.5">
      <c r="A27" s="428">
        <v>17</v>
      </c>
      <c r="B27" s="455">
        <v>170301200001</v>
      </c>
      <c r="C27" s="456">
        <v>25</v>
      </c>
      <c r="D27" s="451"/>
      <c r="E27" s="458">
        <v>25</v>
      </c>
      <c r="F27" s="467"/>
      <c r="G27" s="473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16"/>
    </row>
    <row r="28" spans="1:23" ht="15.5">
      <c r="A28" s="428">
        <v>18</v>
      </c>
      <c r="B28" s="455">
        <v>170301200002</v>
      </c>
      <c r="C28" s="456">
        <v>23</v>
      </c>
      <c r="D28" s="451"/>
      <c r="E28" s="458">
        <v>32</v>
      </c>
      <c r="F28" s="467"/>
      <c r="G28" s="473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16"/>
    </row>
    <row r="29" spans="1:23" ht="15.5">
      <c r="A29" s="428">
        <v>19</v>
      </c>
      <c r="B29" s="455">
        <v>170301200009</v>
      </c>
      <c r="C29" s="456">
        <v>32</v>
      </c>
      <c r="D29" s="451"/>
      <c r="E29" s="458">
        <v>31</v>
      </c>
      <c r="F29" s="467"/>
      <c r="G29" s="473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16"/>
    </row>
    <row r="30" spans="1:23" ht="15.5">
      <c r="A30" s="428">
        <v>20</v>
      </c>
      <c r="B30" s="455">
        <v>170301200025</v>
      </c>
      <c r="C30" s="456">
        <v>23</v>
      </c>
      <c r="D30" s="451"/>
      <c r="E30" s="458">
        <v>35</v>
      </c>
      <c r="F30" s="467"/>
      <c r="G30" s="473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16"/>
    </row>
    <row r="31" spans="1:23" ht="15.5">
      <c r="A31" s="428">
        <v>21</v>
      </c>
      <c r="B31" s="455">
        <v>170301200032</v>
      </c>
      <c r="C31" s="456">
        <v>26</v>
      </c>
      <c r="D31" s="451"/>
      <c r="E31" s="458">
        <v>29</v>
      </c>
      <c r="F31" s="467"/>
      <c r="G31" s="473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16"/>
    </row>
    <row r="32" spans="1:23" ht="15.5">
      <c r="A32" s="428">
        <v>22</v>
      </c>
      <c r="B32" s="455">
        <v>170301200016</v>
      </c>
      <c r="C32" s="456">
        <v>26</v>
      </c>
      <c r="D32" s="451"/>
      <c r="E32" s="458">
        <v>28</v>
      </c>
      <c r="F32" s="467"/>
      <c r="G32" s="473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16"/>
    </row>
    <row r="33" spans="1:23" ht="15.5">
      <c r="A33" s="428">
        <v>23</v>
      </c>
      <c r="B33" s="455">
        <v>170301200011</v>
      </c>
      <c r="C33" s="456">
        <v>39</v>
      </c>
      <c r="D33" s="451"/>
      <c r="E33" s="458">
        <v>40</v>
      </c>
      <c r="F33" s="467"/>
      <c r="G33" s="473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16"/>
    </row>
    <row r="34" spans="1:23" ht="15.5">
      <c r="A34" s="428">
        <v>24</v>
      </c>
      <c r="B34" s="455">
        <v>170301200013</v>
      </c>
      <c r="C34" s="456">
        <v>39</v>
      </c>
      <c r="D34" s="451"/>
      <c r="E34" s="458">
        <v>40</v>
      </c>
      <c r="F34" s="467"/>
      <c r="G34" s="473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</row>
    <row r="35" spans="1:23">
      <c r="A35" s="428">
        <v>25</v>
      </c>
      <c r="B35" s="455">
        <v>170301200018</v>
      </c>
      <c r="C35" s="456">
        <v>39</v>
      </c>
      <c r="D35" s="451"/>
      <c r="E35" s="458">
        <v>41</v>
      </c>
      <c r="F35" s="467"/>
      <c r="G35" s="465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16"/>
    </row>
    <row r="36" spans="1:23">
      <c r="A36" s="428">
        <v>26</v>
      </c>
      <c r="B36" s="455">
        <v>170101120004</v>
      </c>
      <c r="C36" s="456">
        <v>7</v>
      </c>
      <c r="D36" s="451"/>
      <c r="E36" s="458">
        <v>6</v>
      </c>
      <c r="F36" s="467"/>
      <c r="G36" s="428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</row>
    <row r="37" spans="1:23">
      <c r="A37" s="428">
        <v>27</v>
      </c>
      <c r="B37" s="455">
        <v>170101120049</v>
      </c>
      <c r="C37" s="456">
        <v>25</v>
      </c>
      <c r="D37" s="451"/>
      <c r="E37" s="458">
        <v>15</v>
      </c>
      <c r="F37" s="467"/>
      <c r="G37" s="428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</row>
    <row r="38" spans="1:23" ht="15.5">
      <c r="A38" s="428">
        <v>28</v>
      </c>
      <c r="B38" s="455">
        <v>170101120050</v>
      </c>
      <c r="C38" s="456">
        <v>4</v>
      </c>
      <c r="D38" s="451"/>
      <c r="E38" s="458">
        <v>0</v>
      </c>
      <c r="F38" s="467"/>
      <c r="G38" s="473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16"/>
    </row>
    <row r="39" spans="1:23" ht="15.5">
      <c r="A39" s="428">
        <v>29</v>
      </c>
      <c r="B39" s="455">
        <v>170101120055</v>
      </c>
      <c r="C39" s="456">
        <v>0</v>
      </c>
      <c r="D39" s="451"/>
      <c r="E39" s="458">
        <v>5</v>
      </c>
      <c r="F39" s="467"/>
      <c r="G39" s="473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16"/>
    </row>
    <row r="40" spans="1:23" ht="15.5">
      <c r="A40" s="428">
        <v>30</v>
      </c>
      <c r="B40" s="455">
        <v>170301120153</v>
      </c>
      <c r="C40" s="456">
        <v>8</v>
      </c>
      <c r="D40" s="451"/>
      <c r="E40" s="458">
        <v>3</v>
      </c>
      <c r="F40" s="467"/>
      <c r="G40" s="473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16"/>
    </row>
    <row r="41" spans="1:23" ht="15.5">
      <c r="A41" s="428">
        <v>31</v>
      </c>
      <c r="B41" s="455">
        <v>170301120155</v>
      </c>
      <c r="C41" s="456">
        <v>28</v>
      </c>
      <c r="D41" s="451"/>
      <c r="E41" s="458">
        <v>18</v>
      </c>
      <c r="F41" s="467"/>
      <c r="G41" s="473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16"/>
    </row>
    <row r="42" spans="1:23" ht="15.5">
      <c r="A42" s="428">
        <v>32</v>
      </c>
      <c r="B42" s="455">
        <v>170301120160</v>
      </c>
      <c r="C42" s="456">
        <v>19</v>
      </c>
      <c r="D42" s="451"/>
      <c r="E42" s="458">
        <v>15</v>
      </c>
      <c r="F42" s="467"/>
      <c r="G42" s="473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16"/>
    </row>
    <row r="43" spans="1:23" ht="15.5">
      <c r="A43" s="428">
        <v>33</v>
      </c>
      <c r="B43" s="455">
        <v>170301120164</v>
      </c>
      <c r="C43" s="456">
        <v>28</v>
      </c>
      <c r="D43" s="451"/>
      <c r="E43" s="458">
        <v>14</v>
      </c>
      <c r="F43" s="467"/>
      <c r="G43" s="473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1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K1" zoomScale="86" zoomScaleNormal="86" workbookViewId="0">
      <selection activeCell="H17" sqref="H17:V17"/>
    </sheetView>
  </sheetViews>
  <sheetFormatPr defaultColWidth="8.6328125" defaultRowHeight="14.5"/>
  <cols>
    <col min="2" max="2" width="17.6328125" customWidth="1"/>
  </cols>
  <sheetData>
    <row r="1" spans="1:23">
      <c r="A1" s="879" t="s">
        <v>56</v>
      </c>
      <c r="B1" s="879"/>
      <c r="C1" s="879"/>
      <c r="D1" s="879"/>
      <c r="E1" s="879"/>
      <c r="F1" s="475"/>
      <c r="G1" s="880"/>
      <c r="H1" s="880"/>
      <c r="I1" s="880"/>
      <c r="J1" s="880"/>
      <c r="K1" s="880"/>
      <c r="L1" s="880"/>
      <c r="M1" s="880"/>
      <c r="N1" s="476"/>
      <c r="O1" s="476"/>
      <c r="P1" s="476"/>
      <c r="Q1" s="476"/>
      <c r="R1" s="476"/>
      <c r="S1" s="476"/>
      <c r="T1" s="476"/>
      <c r="U1" s="476"/>
      <c r="V1" s="476"/>
      <c r="W1" s="476"/>
    </row>
    <row r="2" spans="1:23">
      <c r="A2" s="879" t="s">
        <v>1</v>
      </c>
      <c r="B2" s="879"/>
      <c r="C2" s="879"/>
      <c r="D2" s="879"/>
      <c r="E2" s="879"/>
      <c r="F2" s="477"/>
      <c r="G2" s="478" t="s">
        <v>2</v>
      </c>
      <c r="H2" s="479"/>
      <c r="I2" s="480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</row>
    <row r="3" spans="1:23" ht="58" customHeight="1">
      <c r="A3" s="879" t="s">
        <v>115</v>
      </c>
      <c r="B3" s="879"/>
      <c r="C3" s="879"/>
      <c r="D3" s="879"/>
      <c r="E3" s="879"/>
      <c r="F3" s="477"/>
      <c r="G3" s="478" t="s">
        <v>4</v>
      </c>
      <c r="H3" s="479"/>
      <c r="I3" s="481" t="s">
        <v>5</v>
      </c>
      <c r="J3" s="476"/>
      <c r="K3" s="482" t="s">
        <v>6</v>
      </c>
      <c r="L3" s="482" t="s">
        <v>7</v>
      </c>
      <c r="M3" s="476"/>
      <c r="N3" s="482" t="s">
        <v>8</v>
      </c>
      <c r="O3" s="881" t="s">
        <v>102</v>
      </c>
      <c r="P3" s="881"/>
      <c r="Q3" s="881"/>
      <c r="R3" s="881"/>
      <c r="S3" s="881"/>
      <c r="T3" s="881"/>
      <c r="U3" s="881"/>
      <c r="V3" s="881"/>
      <c r="W3" s="881"/>
    </row>
    <row r="4" spans="1:23" ht="21">
      <c r="A4" s="879" t="s">
        <v>116</v>
      </c>
      <c r="B4" s="879"/>
      <c r="C4" s="879"/>
      <c r="D4" s="879"/>
      <c r="E4" s="879"/>
      <c r="F4" s="477"/>
      <c r="G4" s="478" t="s">
        <v>11</v>
      </c>
      <c r="H4" s="479"/>
      <c r="I4" s="480"/>
      <c r="J4" s="476"/>
      <c r="K4" s="483" t="s">
        <v>12</v>
      </c>
      <c r="L4" s="483">
        <v>3</v>
      </c>
      <c r="M4" s="476"/>
      <c r="N4" s="484">
        <v>3</v>
      </c>
      <c r="O4" s="881"/>
      <c r="P4" s="881"/>
      <c r="Q4" s="881"/>
      <c r="R4" s="881"/>
      <c r="S4" s="881"/>
      <c r="T4" s="881"/>
      <c r="U4" s="881"/>
      <c r="V4" s="881"/>
      <c r="W4" s="881"/>
    </row>
    <row r="5" spans="1:23" ht="21">
      <c r="A5" s="474" t="s">
        <v>85</v>
      </c>
      <c r="B5" s="474"/>
      <c r="C5" s="474"/>
      <c r="D5" s="474"/>
      <c r="E5" s="474"/>
      <c r="F5" s="477"/>
      <c r="G5" s="478" t="s">
        <v>14</v>
      </c>
      <c r="H5" s="485">
        <v>100</v>
      </c>
      <c r="I5" s="480"/>
      <c r="J5" s="476"/>
      <c r="K5" s="486" t="s">
        <v>15</v>
      </c>
      <c r="L5" s="486">
        <v>2</v>
      </c>
      <c r="M5" s="476"/>
      <c r="N5" s="487">
        <v>2</v>
      </c>
      <c r="O5" s="881"/>
      <c r="P5" s="881"/>
      <c r="Q5" s="881"/>
      <c r="R5" s="881"/>
      <c r="S5" s="881"/>
      <c r="T5" s="881"/>
      <c r="U5" s="881"/>
      <c r="V5" s="881"/>
      <c r="W5" s="881"/>
    </row>
    <row r="6" spans="1:23" ht="21">
      <c r="A6" s="488"/>
      <c r="B6" s="489" t="s">
        <v>60</v>
      </c>
      <c r="C6" s="490" t="s">
        <v>16</v>
      </c>
      <c r="D6" s="490" t="s">
        <v>17</v>
      </c>
      <c r="E6" s="490" t="s">
        <v>18</v>
      </c>
      <c r="F6" s="490" t="s">
        <v>17</v>
      </c>
      <c r="G6" s="478" t="s">
        <v>18</v>
      </c>
      <c r="H6" s="491">
        <v>100</v>
      </c>
      <c r="I6" s="480"/>
      <c r="J6" s="476"/>
      <c r="K6" s="492" t="s">
        <v>19</v>
      </c>
      <c r="L6" s="492">
        <v>1</v>
      </c>
      <c r="M6" s="476"/>
      <c r="N6" s="493">
        <v>1</v>
      </c>
      <c r="O6" s="881"/>
      <c r="P6" s="881"/>
      <c r="Q6" s="881"/>
      <c r="R6" s="881"/>
      <c r="S6" s="881"/>
      <c r="T6" s="881"/>
      <c r="U6" s="881"/>
      <c r="V6" s="881"/>
      <c r="W6" s="881"/>
    </row>
    <row r="7" spans="1:23" ht="58">
      <c r="A7" s="488"/>
      <c r="B7" s="494" t="s">
        <v>20</v>
      </c>
      <c r="C7" s="495" t="s">
        <v>21</v>
      </c>
      <c r="D7" s="495"/>
      <c r="E7" s="496" t="s">
        <v>21</v>
      </c>
      <c r="F7" s="496"/>
      <c r="G7" s="497" t="s">
        <v>22</v>
      </c>
      <c r="H7" s="498">
        <v>100</v>
      </c>
      <c r="I7" s="499">
        <v>0.6</v>
      </c>
      <c r="J7" s="476"/>
      <c r="K7" s="500" t="s">
        <v>23</v>
      </c>
      <c r="L7" s="500">
        <v>0</v>
      </c>
      <c r="M7" s="476"/>
      <c r="N7" s="501"/>
      <c r="O7" s="881"/>
      <c r="P7" s="881"/>
      <c r="Q7" s="881"/>
      <c r="R7" s="881"/>
      <c r="S7" s="881"/>
      <c r="T7" s="881"/>
      <c r="U7" s="881"/>
      <c r="V7" s="881"/>
      <c r="W7" s="881"/>
    </row>
    <row r="8" spans="1:23">
      <c r="A8" s="488"/>
      <c r="B8" s="494" t="s">
        <v>24</v>
      </c>
      <c r="C8" s="496" t="s">
        <v>25</v>
      </c>
      <c r="D8" s="496"/>
      <c r="E8" s="496" t="s">
        <v>26</v>
      </c>
      <c r="F8" s="496"/>
      <c r="G8" s="497" t="s">
        <v>27</v>
      </c>
      <c r="H8" s="478" t="s">
        <v>87</v>
      </c>
      <c r="I8" s="480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</row>
    <row r="9" spans="1:23">
      <c r="A9" s="488"/>
      <c r="B9" s="494" t="s">
        <v>28</v>
      </c>
      <c r="C9" s="502" t="s">
        <v>29</v>
      </c>
      <c r="D9" s="496"/>
      <c r="E9" s="502" t="s">
        <v>29</v>
      </c>
      <c r="F9" s="503"/>
      <c r="G9" s="488"/>
      <c r="H9" s="504"/>
      <c r="I9" s="504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</row>
    <row r="10" spans="1:23" ht="15.5">
      <c r="A10" s="488"/>
      <c r="B10" s="494" t="s">
        <v>45</v>
      </c>
      <c r="C10" s="496">
        <v>50</v>
      </c>
      <c r="D10" s="505">
        <v>27.5</v>
      </c>
      <c r="E10" s="496">
        <v>50</v>
      </c>
      <c r="F10" s="506">
        <v>27.5</v>
      </c>
      <c r="G10" s="507"/>
      <c r="H10" s="508" t="s">
        <v>30</v>
      </c>
      <c r="I10" s="508" t="s">
        <v>31</v>
      </c>
      <c r="J10" s="509" t="s">
        <v>32</v>
      </c>
      <c r="K10" s="509" t="s">
        <v>33</v>
      </c>
      <c r="L10" s="509" t="s">
        <v>34</v>
      </c>
      <c r="M10" s="509" t="s">
        <v>35</v>
      </c>
      <c r="N10" s="509" t="s">
        <v>36</v>
      </c>
      <c r="O10" s="509" t="s">
        <v>37</v>
      </c>
      <c r="P10" s="509" t="s">
        <v>38</v>
      </c>
      <c r="Q10" s="509" t="s">
        <v>39</v>
      </c>
      <c r="R10" s="509" t="s">
        <v>40</v>
      </c>
      <c r="S10" s="509" t="s">
        <v>41</v>
      </c>
      <c r="T10" s="509" t="s">
        <v>42</v>
      </c>
      <c r="U10" s="509" t="s">
        <v>43</v>
      </c>
      <c r="V10" s="509" t="s">
        <v>44</v>
      </c>
      <c r="W10" s="476"/>
    </row>
    <row r="11" spans="1:23" ht="15.5">
      <c r="A11" s="488">
        <v>1</v>
      </c>
      <c r="B11" s="510">
        <v>170301120049</v>
      </c>
      <c r="C11" s="511">
        <v>45</v>
      </c>
      <c r="D11" s="512">
        <v>1</v>
      </c>
      <c r="E11" s="513">
        <v>43</v>
      </c>
      <c r="F11" s="514">
        <v>1</v>
      </c>
      <c r="G11" s="515" t="s">
        <v>46</v>
      </c>
      <c r="H11" s="194">
        <v>2</v>
      </c>
      <c r="I11" s="195">
        <v>3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5">
        <v>3</v>
      </c>
      <c r="U11" s="195">
        <v>3</v>
      </c>
      <c r="V11" s="195">
        <v>3</v>
      </c>
      <c r="W11" s="476"/>
    </row>
    <row r="12" spans="1:23" ht="15.5">
      <c r="A12" s="488"/>
      <c r="B12" s="516"/>
      <c r="C12" s="517"/>
      <c r="D12" s="518">
        <v>100</v>
      </c>
      <c r="E12" s="519"/>
      <c r="F12" s="520">
        <v>100</v>
      </c>
      <c r="G12" s="515" t="s">
        <v>47</v>
      </c>
      <c r="H12" s="203">
        <v>3</v>
      </c>
      <c r="I12" s="204">
        <v>1</v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4">
        <v>2</v>
      </c>
      <c r="U12" s="204">
        <v>1</v>
      </c>
      <c r="V12" s="204">
        <v>2</v>
      </c>
      <c r="W12" s="476"/>
    </row>
    <row r="13" spans="1:23" ht="15.5">
      <c r="A13" s="488"/>
      <c r="B13" s="521"/>
      <c r="C13" s="517"/>
      <c r="D13" s="512"/>
      <c r="E13" s="519"/>
      <c r="F13" s="522"/>
      <c r="G13" s="515" t="s">
        <v>48</v>
      </c>
      <c r="H13" s="203">
        <v>1</v>
      </c>
      <c r="I13" s="204">
        <v>1</v>
      </c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4">
        <v>2</v>
      </c>
      <c r="U13" s="204">
        <v>2</v>
      </c>
      <c r="V13" s="204">
        <v>1</v>
      </c>
      <c r="W13" s="476"/>
    </row>
    <row r="14" spans="1:23" s="224" customFormat="1" ht="15.5">
      <c r="A14" s="488"/>
      <c r="B14" s="521"/>
      <c r="C14" s="517"/>
      <c r="D14" s="512"/>
      <c r="E14" s="519"/>
      <c r="F14" s="522"/>
      <c r="G14" s="523" t="s">
        <v>117</v>
      </c>
      <c r="H14" s="203">
        <v>3</v>
      </c>
      <c r="I14" s="204">
        <v>1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4">
        <v>1</v>
      </c>
      <c r="U14" s="204">
        <v>2</v>
      </c>
      <c r="V14" s="204">
        <v>1</v>
      </c>
      <c r="W14" s="476"/>
    </row>
    <row r="15" spans="1:23" s="224" customFormat="1" ht="15.5">
      <c r="A15" s="488"/>
      <c r="B15" s="521"/>
      <c r="C15" s="517"/>
      <c r="D15" s="512"/>
      <c r="E15" s="519"/>
      <c r="F15" s="522"/>
      <c r="G15" s="523" t="s">
        <v>118</v>
      </c>
      <c r="H15" s="203">
        <v>2</v>
      </c>
      <c r="I15" s="204">
        <v>1</v>
      </c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4">
        <v>1</v>
      </c>
      <c r="U15" s="204">
        <v>1</v>
      </c>
      <c r="V15" s="204">
        <v>2</v>
      </c>
      <c r="W15" s="476"/>
    </row>
    <row r="16" spans="1:23" ht="15.5">
      <c r="A16" s="488"/>
      <c r="B16" s="521"/>
      <c r="C16" s="517"/>
      <c r="D16" s="512"/>
      <c r="E16" s="519"/>
      <c r="F16" s="522"/>
      <c r="G16" s="524" t="s">
        <v>51</v>
      </c>
      <c r="H16" s="525">
        <v>2</v>
      </c>
      <c r="I16" s="526">
        <v>1</v>
      </c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>
        <v>2</v>
      </c>
      <c r="U16" s="526">
        <v>2</v>
      </c>
      <c r="V16" s="526">
        <v>2</v>
      </c>
      <c r="W16" s="476"/>
    </row>
    <row r="17" spans="1:23" ht="15.5">
      <c r="A17" s="488"/>
      <c r="B17" s="521"/>
      <c r="C17" s="517"/>
      <c r="D17" s="512"/>
      <c r="E17" s="519"/>
      <c r="F17" s="522"/>
      <c r="G17" s="527" t="s">
        <v>52</v>
      </c>
      <c r="H17" s="203">
        <v>3</v>
      </c>
      <c r="I17" s="204">
        <v>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>
        <v>3</v>
      </c>
      <c r="U17" s="204">
        <v>3</v>
      </c>
      <c r="V17" s="204">
        <v>3</v>
      </c>
      <c r="W17" s="476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L1" zoomScale="86" zoomScaleNormal="86" workbookViewId="0">
      <selection activeCell="H15" sqref="H15:V15"/>
    </sheetView>
  </sheetViews>
  <sheetFormatPr defaultColWidth="8.6328125" defaultRowHeight="14.5"/>
  <cols>
    <col min="2" max="2" width="14.453125" customWidth="1"/>
  </cols>
  <sheetData>
    <row r="1" spans="1:23">
      <c r="A1" s="883" t="s">
        <v>56</v>
      </c>
      <c r="B1" s="883"/>
      <c r="C1" s="883"/>
      <c r="D1" s="883"/>
      <c r="E1" s="883"/>
      <c r="F1" s="529"/>
      <c r="G1" s="884"/>
      <c r="H1" s="884"/>
      <c r="I1" s="884"/>
      <c r="J1" s="884"/>
      <c r="K1" s="884"/>
      <c r="L1" s="884"/>
      <c r="M1" s="884"/>
      <c r="N1" s="530"/>
      <c r="O1" s="530"/>
      <c r="P1" s="530"/>
      <c r="Q1" s="530"/>
      <c r="R1" s="530"/>
      <c r="S1" s="530"/>
      <c r="T1" s="530"/>
      <c r="U1" s="530"/>
      <c r="V1" s="530"/>
      <c r="W1" s="530"/>
    </row>
    <row r="2" spans="1:23">
      <c r="A2" s="883" t="s">
        <v>1</v>
      </c>
      <c r="B2" s="883"/>
      <c r="C2" s="883"/>
      <c r="D2" s="883"/>
      <c r="E2" s="883"/>
      <c r="F2" s="531"/>
      <c r="G2" s="532" t="s">
        <v>2</v>
      </c>
      <c r="H2" s="533"/>
      <c r="I2" s="534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3" ht="58" customHeight="1">
      <c r="A3" s="883" t="s">
        <v>119</v>
      </c>
      <c r="B3" s="883"/>
      <c r="C3" s="883"/>
      <c r="D3" s="883"/>
      <c r="E3" s="883"/>
      <c r="F3" s="531"/>
      <c r="G3" s="532" t="s">
        <v>4</v>
      </c>
      <c r="H3" s="533"/>
      <c r="I3" s="535" t="s">
        <v>5</v>
      </c>
      <c r="J3" s="530"/>
      <c r="K3" s="536" t="s">
        <v>6</v>
      </c>
      <c r="L3" s="536" t="s">
        <v>7</v>
      </c>
      <c r="M3" s="530"/>
      <c r="N3" s="536" t="s">
        <v>8</v>
      </c>
      <c r="O3" s="885" t="s">
        <v>102</v>
      </c>
      <c r="P3" s="885"/>
      <c r="Q3" s="885"/>
      <c r="R3" s="885"/>
      <c r="S3" s="885"/>
      <c r="T3" s="885"/>
      <c r="U3" s="885"/>
      <c r="V3" s="885"/>
      <c r="W3" s="885"/>
    </row>
    <row r="4" spans="1:23" ht="21">
      <c r="A4" s="883" t="s">
        <v>120</v>
      </c>
      <c r="B4" s="883"/>
      <c r="C4" s="883"/>
      <c r="D4" s="883"/>
      <c r="E4" s="883"/>
      <c r="F4" s="531"/>
      <c r="G4" s="532" t="s">
        <v>11</v>
      </c>
      <c r="H4" s="533"/>
      <c r="I4" s="534"/>
      <c r="J4" s="530"/>
      <c r="K4" s="537" t="s">
        <v>12</v>
      </c>
      <c r="L4" s="537">
        <v>3</v>
      </c>
      <c r="M4" s="530"/>
      <c r="N4" s="538">
        <v>3</v>
      </c>
      <c r="O4" s="885"/>
      <c r="P4" s="885"/>
      <c r="Q4" s="885"/>
      <c r="R4" s="885"/>
      <c r="S4" s="885"/>
      <c r="T4" s="885"/>
      <c r="U4" s="885"/>
      <c r="V4" s="885"/>
      <c r="W4" s="885"/>
    </row>
    <row r="5" spans="1:23" ht="21">
      <c r="A5" s="528" t="s">
        <v>85</v>
      </c>
      <c r="B5" s="528"/>
      <c r="C5" s="528"/>
      <c r="D5" s="528"/>
      <c r="E5" s="528"/>
      <c r="F5" s="531"/>
      <c r="G5" s="532" t="s">
        <v>14</v>
      </c>
      <c r="H5" s="539">
        <v>92.54</v>
      </c>
      <c r="I5" s="534"/>
      <c r="J5" s="530"/>
      <c r="K5" s="540" t="s">
        <v>15</v>
      </c>
      <c r="L5" s="540">
        <v>2</v>
      </c>
      <c r="M5" s="530"/>
      <c r="N5" s="541">
        <v>2</v>
      </c>
      <c r="O5" s="885"/>
      <c r="P5" s="885"/>
      <c r="Q5" s="885"/>
      <c r="R5" s="885"/>
      <c r="S5" s="885"/>
      <c r="T5" s="885"/>
      <c r="U5" s="885"/>
      <c r="V5" s="885"/>
      <c r="W5" s="885"/>
    </row>
    <row r="6" spans="1:23" ht="21">
      <c r="A6" s="542"/>
      <c r="B6" s="543" t="s">
        <v>60</v>
      </c>
      <c r="C6" s="544" t="s">
        <v>16</v>
      </c>
      <c r="D6" s="544" t="s">
        <v>17</v>
      </c>
      <c r="E6" s="544" t="s">
        <v>18</v>
      </c>
      <c r="F6" s="544" t="s">
        <v>17</v>
      </c>
      <c r="G6" s="532" t="s">
        <v>18</v>
      </c>
      <c r="H6" s="545">
        <v>91.045000000000002</v>
      </c>
      <c r="I6" s="534"/>
      <c r="J6" s="530"/>
      <c r="K6" s="546" t="s">
        <v>19</v>
      </c>
      <c r="L6" s="546">
        <v>1</v>
      </c>
      <c r="M6" s="530"/>
      <c r="N6" s="547">
        <v>1</v>
      </c>
      <c r="O6" s="885"/>
      <c r="P6" s="885"/>
      <c r="Q6" s="885"/>
      <c r="R6" s="885"/>
      <c r="S6" s="885"/>
      <c r="T6" s="885"/>
      <c r="U6" s="885"/>
      <c r="V6" s="885"/>
      <c r="W6" s="885"/>
    </row>
    <row r="7" spans="1:23" ht="58">
      <c r="A7" s="542"/>
      <c r="B7" s="548" t="s">
        <v>20</v>
      </c>
      <c r="C7" s="549" t="s">
        <v>21</v>
      </c>
      <c r="D7" s="549"/>
      <c r="E7" s="550" t="s">
        <v>21</v>
      </c>
      <c r="F7" s="550"/>
      <c r="G7" s="551" t="s">
        <v>22</v>
      </c>
      <c r="H7" s="552">
        <v>91.792500000000004</v>
      </c>
      <c r="I7" s="553">
        <v>0.6</v>
      </c>
      <c r="J7" s="530"/>
      <c r="K7" s="554" t="s">
        <v>23</v>
      </c>
      <c r="L7" s="554">
        <v>0</v>
      </c>
      <c r="M7" s="530"/>
      <c r="N7" s="555"/>
      <c r="O7" s="885"/>
      <c r="P7" s="885"/>
      <c r="Q7" s="885"/>
      <c r="R7" s="885"/>
      <c r="S7" s="885"/>
      <c r="T7" s="885"/>
      <c r="U7" s="885"/>
      <c r="V7" s="885"/>
      <c r="W7" s="885"/>
    </row>
    <row r="8" spans="1:23">
      <c r="A8" s="542"/>
      <c r="B8" s="548" t="s">
        <v>24</v>
      </c>
      <c r="C8" s="550" t="s">
        <v>25</v>
      </c>
      <c r="D8" s="550"/>
      <c r="E8" s="550" t="s">
        <v>26</v>
      </c>
      <c r="F8" s="550"/>
      <c r="G8" s="551" t="s">
        <v>27</v>
      </c>
      <c r="H8" s="532" t="s">
        <v>87</v>
      </c>
      <c r="I8" s="534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</row>
    <row r="9" spans="1:23">
      <c r="A9" s="542"/>
      <c r="B9" s="548" t="s">
        <v>28</v>
      </c>
      <c r="C9" s="556" t="s">
        <v>121</v>
      </c>
      <c r="D9" s="550"/>
      <c r="E9" s="556" t="s">
        <v>121</v>
      </c>
      <c r="F9" s="557"/>
      <c r="G9" s="542"/>
      <c r="H9" s="558"/>
      <c r="I9" s="558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</row>
    <row r="10" spans="1:23" ht="15.5">
      <c r="A10" s="542"/>
      <c r="B10" s="548" t="s">
        <v>45</v>
      </c>
      <c r="C10" s="550">
        <v>50</v>
      </c>
      <c r="D10" s="559">
        <v>27.5</v>
      </c>
      <c r="E10" s="550">
        <v>50</v>
      </c>
      <c r="F10" s="560">
        <v>27.5</v>
      </c>
      <c r="G10" s="561"/>
      <c r="H10" s="562" t="s">
        <v>30</v>
      </c>
      <c r="I10" s="562" t="s">
        <v>31</v>
      </c>
      <c r="J10" s="563" t="s">
        <v>32</v>
      </c>
      <c r="K10" s="563" t="s">
        <v>33</v>
      </c>
      <c r="L10" s="563" t="s">
        <v>34</v>
      </c>
      <c r="M10" s="563" t="s">
        <v>35</v>
      </c>
      <c r="N10" s="563" t="s">
        <v>36</v>
      </c>
      <c r="O10" s="563" t="s">
        <v>37</v>
      </c>
      <c r="P10" s="563" t="s">
        <v>38</v>
      </c>
      <c r="Q10" s="563" t="s">
        <v>39</v>
      </c>
      <c r="R10" s="563" t="s">
        <v>40</v>
      </c>
      <c r="S10" s="563" t="s">
        <v>41</v>
      </c>
      <c r="T10" s="563" t="s">
        <v>42</v>
      </c>
      <c r="U10" s="563" t="s">
        <v>43</v>
      </c>
      <c r="V10" s="563" t="s">
        <v>44</v>
      </c>
      <c r="W10" s="530"/>
    </row>
    <row r="11" spans="1:23" ht="15.5">
      <c r="A11" s="542">
        <v>1</v>
      </c>
      <c r="B11" s="564">
        <v>170301120027</v>
      </c>
      <c r="C11" s="565">
        <v>39</v>
      </c>
      <c r="D11" s="566">
        <v>62</v>
      </c>
      <c r="E11" s="567">
        <v>38</v>
      </c>
      <c r="F11" s="568">
        <v>61</v>
      </c>
      <c r="G11" s="569" t="s">
        <v>47</v>
      </c>
      <c r="H11" s="194">
        <v>3</v>
      </c>
      <c r="I11" s="195">
        <v>1</v>
      </c>
      <c r="J11" s="196"/>
      <c r="K11" s="196"/>
      <c r="L11" s="196"/>
      <c r="M11" s="195">
        <v>2</v>
      </c>
      <c r="N11" s="196"/>
      <c r="O11" s="196"/>
      <c r="P11" s="195">
        <v>2</v>
      </c>
      <c r="Q11" s="195"/>
      <c r="R11" s="195"/>
      <c r="S11" s="196">
        <v>3</v>
      </c>
      <c r="T11" s="197">
        <v>3</v>
      </c>
      <c r="U11" s="197">
        <v>1</v>
      </c>
      <c r="V11" s="197">
        <v>1</v>
      </c>
      <c r="W11" s="530"/>
    </row>
    <row r="12" spans="1:23" ht="15.5">
      <c r="A12" s="542">
        <v>2</v>
      </c>
      <c r="B12" s="570">
        <v>170301120046</v>
      </c>
      <c r="C12" s="571">
        <v>36</v>
      </c>
      <c r="D12" s="572">
        <v>92.537313429999998</v>
      </c>
      <c r="E12" s="573">
        <v>44</v>
      </c>
      <c r="F12" s="574">
        <v>91.044776119999995</v>
      </c>
      <c r="G12" s="575"/>
      <c r="H12" s="576"/>
      <c r="I12" s="577"/>
      <c r="J12" s="578"/>
      <c r="K12" s="579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30"/>
    </row>
    <row r="13" spans="1:23" ht="15.5">
      <c r="A13" s="542">
        <v>3</v>
      </c>
      <c r="B13" s="570">
        <v>170301120107</v>
      </c>
      <c r="C13" s="571">
        <v>42</v>
      </c>
      <c r="D13" s="566"/>
      <c r="E13" s="573">
        <v>34</v>
      </c>
      <c r="F13" s="580"/>
      <c r="G13" s="575"/>
      <c r="H13" s="576"/>
      <c r="I13" s="577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30"/>
    </row>
    <row r="14" spans="1:23" ht="15.5">
      <c r="A14" s="542">
        <v>4</v>
      </c>
      <c r="B14" s="570">
        <v>170301120145</v>
      </c>
      <c r="C14" s="571">
        <v>33</v>
      </c>
      <c r="D14" s="566"/>
      <c r="E14" s="573">
        <v>37</v>
      </c>
      <c r="F14" s="580"/>
      <c r="G14" s="581" t="s">
        <v>51</v>
      </c>
      <c r="H14" s="525">
        <v>3</v>
      </c>
      <c r="I14" s="526">
        <v>1</v>
      </c>
      <c r="J14" s="582"/>
      <c r="K14" s="582"/>
      <c r="L14" s="196"/>
      <c r="M14" s="526">
        <v>2</v>
      </c>
      <c r="N14" s="526"/>
      <c r="O14" s="526"/>
      <c r="P14" s="526">
        <v>2</v>
      </c>
      <c r="Q14" s="526"/>
      <c r="R14" s="526"/>
      <c r="S14" s="526">
        <v>3</v>
      </c>
      <c r="T14" s="197">
        <v>3</v>
      </c>
      <c r="U14" s="197">
        <v>1</v>
      </c>
      <c r="V14" s="197">
        <v>1</v>
      </c>
      <c r="W14" s="530"/>
    </row>
    <row r="15" spans="1:23" ht="15.5">
      <c r="A15" s="542">
        <v>5</v>
      </c>
      <c r="B15" s="570">
        <v>170301120164</v>
      </c>
      <c r="C15" s="571">
        <v>36</v>
      </c>
      <c r="D15" s="566"/>
      <c r="E15" s="573">
        <v>43</v>
      </c>
      <c r="F15" s="580"/>
      <c r="G15" s="583" t="s">
        <v>52</v>
      </c>
      <c r="H15" s="203">
        <v>3</v>
      </c>
      <c r="I15" s="204">
        <v>3</v>
      </c>
      <c r="J15" s="205"/>
      <c r="K15" s="205"/>
      <c r="L15" s="205"/>
      <c r="M15" s="204">
        <v>3</v>
      </c>
      <c r="N15" s="204"/>
      <c r="O15" s="204"/>
      <c r="P15" s="204">
        <v>3</v>
      </c>
      <c r="Q15" s="204"/>
      <c r="R15" s="204"/>
      <c r="S15" s="204">
        <v>3</v>
      </c>
      <c r="T15" s="206">
        <v>3</v>
      </c>
      <c r="U15" s="206">
        <v>3</v>
      </c>
      <c r="V15" s="206">
        <v>3</v>
      </c>
      <c r="W15" s="530"/>
    </row>
    <row r="16" spans="1:23">
      <c r="A16" s="542">
        <v>6</v>
      </c>
      <c r="B16" s="570">
        <v>170101120048</v>
      </c>
      <c r="C16" s="571">
        <v>33</v>
      </c>
      <c r="D16" s="566"/>
      <c r="E16" s="573">
        <v>31</v>
      </c>
      <c r="F16" s="580"/>
      <c r="G16" s="584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30"/>
    </row>
    <row r="17" spans="1:23">
      <c r="A17" s="542">
        <v>7</v>
      </c>
      <c r="B17" s="570">
        <v>170101120004</v>
      </c>
      <c r="C17" s="571">
        <v>44</v>
      </c>
      <c r="D17" s="566"/>
      <c r="E17" s="573">
        <v>43</v>
      </c>
      <c r="F17" s="566"/>
      <c r="G17" s="542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</row>
    <row r="18" spans="1:23">
      <c r="A18" s="542">
        <v>8</v>
      </c>
      <c r="B18" s="570">
        <v>170101120015</v>
      </c>
      <c r="C18" s="571">
        <v>42</v>
      </c>
      <c r="D18" s="566"/>
      <c r="E18" s="573">
        <v>39</v>
      </c>
      <c r="F18" s="586"/>
      <c r="G18" s="542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</row>
    <row r="19" spans="1:23">
      <c r="A19" s="542">
        <v>9</v>
      </c>
      <c r="B19" s="570">
        <v>170101120023</v>
      </c>
      <c r="C19" s="571">
        <v>43</v>
      </c>
      <c r="D19" s="566"/>
      <c r="E19" s="573">
        <v>42</v>
      </c>
      <c r="F19" s="586"/>
      <c r="G19" s="542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</row>
    <row r="20" spans="1:23">
      <c r="A20" s="542">
        <v>10</v>
      </c>
      <c r="B20" s="570">
        <v>170101120028</v>
      </c>
      <c r="C20" s="571">
        <v>44</v>
      </c>
      <c r="D20" s="566"/>
      <c r="E20" s="573">
        <v>44</v>
      </c>
      <c r="F20" s="586"/>
      <c r="G20" s="542"/>
      <c r="H20" s="530"/>
      <c r="I20" s="530"/>
      <c r="J20" s="558"/>
      <c r="K20" s="558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</row>
    <row r="21" spans="1:23">
      <c r="A21" s="542">
        <v>11</v>
      </c>
      <c r="B21" s="570">
        <v>170101120030</v>
      </c>
      <c r="C21" s="571">
        <v>37</v>
      </c>
      <c r="D21" s="566"/>
      <c r="E21" s="573">
        <v>41</v>
      </c>
      <c r="F21" s="586"/>
      <c r="G21" s="542"/>
      <c r="H21" s="587"/>
      <c r="I21" s="882"/>
      <c r="J21" s="882"/>
      <c r="K21" s="530"/>
      <c r="L21" s="530"/>
      <c r="M21" s="558"/>
      <c r="N21" s="558"/>
      <c r="O21" s="558"/>
      <c r="P21" s="558"/>
      <c r="Q21" s="558"/>
      <c r="R21" s="530"/>
      <c r="S21" s="530"/>
      <c r="T21" s="530"/>
      <c r="U21" s="530"/>
      <c r="V21" s="530"/>
      <c r="W21" s="530"/>
    </row>
    <row r="22" spans="1:23">
      <c r="A22" s="542">
        <v>12</v>
      </c>
      <c r="B22" s="570">
        <v>170101120040</v>
      </c>
      <c r="C22" s="571">
        <v>42</v>
      </c>
      <c r="D22" s="566"/>
      <c r="E22" s="573">
        <v>42</v>
      </c>
      <c r="F22" s="586"/>
      <c r="G22" s="542"/>
      <c r="H22" s="588"/>
      <c r="I22" s="589"/>
      <c r="J22" s="589"/>
      <c r="K22" s="530"/>
      <c r="L22" s="530"/>
      <c r="M22" s="558"/>
      <c r="N22" s="558"/>
      <c r="O22" s="558"/>
      <c r="P22" s="558"/>
      <c r="Q22" s="558"/>
      <c r="R22" s="530"/>
      <c r="S22" s="530"/>
      <c r="T22" s="530"/>
      <c r="U22" s="530"/>
      <c r="V22" s="530"/>
      <c r="W22" s="530"/>
    </row>
    <row r="23" spans="1:23">
      <c r="A23" s="542">
        <v>13</v>
      </c>
      <c r="B23" s="570">
        <v>170101120055</v>
      </c>
      <c r="C23" s="571">
        <v>41</v>
      </c>
      <c r="D23" s="566"/>
      <c r="E23" s="573">
        <v>41</v>
      </c>
      <c r="F23" s="586"/>
      <c r="G23" s="542"/>
      <c r="H23" s="542"/>
      <c r="I23" s="530"/>
      <c r="J23" s="530"/>
      <c r="K23" s="530"/>
      <c r="L23" s="530"/>
      <c r="M23" s="530"/>
      <c r="N23" s="558"/>
      <c r="O23" s="558"/>
      <c r="P23" s="558"/>
      <c r="Q23" s="558"/>
      <c r="R23" s="558"/>
      <c r="S23" s="530"/>
      <c r="T23" s="530"/>
      <c r="U23" s="530"/>
      <c r="V23" s="530"/>
      <c r="W23" s="530"/>
    </row>
    <row r="24" spans="1:23">
      <c r="A24" s="542">
        <v>14</v>
      </c>
      <c r="B24" s="570">
        <v>170301120021</v>
      </c>
      <c r="C24" s="571">
        <v>42</v>
      </c>
      <c r="D24" s="566"/>
      <c r="E24" s="573">
        <v>42</v>
      </c>
      <c r="F24" s="586"/>
      <c r="G24" s="542"/>
      <c r="H24" s="530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30"/>
    </row>
    <row r="25" spans="1:23" ht="15.5">
      <c r="A25" s="542">
        <v>15</v>
      </c>
      <c r="B25" s="570">
        <v>170301120043</v>
      </c>
      <c r="C25" s="571">
        <v>44</v>
      </c>
      <c r="D25" s="590"/>
      <c r="E25" s="573">
        <v>39</v>
      </c>
      <c r="F25" s="591"/>
      <c r="G25" s="592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30"/>
    </row>
    <row r="26" spans="1:23" ht="15.5">
      <c r="A26" s="542">
        <v>16</v>
      </c>
      <c r="B26" s="570">
        <v>170301120053</v>
      </c>
      <c r="C26" s="571">
        <v>40</v>
      </c>
      <c r="D26" s="566"/>
      <c r="E26" s="573">
        <v>41</v>
      </c>
      <c r="F26" s="586"/>
      <c r="G26" s="592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30"/>
    </row>
    <row r="27" spans="1:23" ht="15.5">
      <c r="A27" s="542">
        <v>17</v>
      </c>
      <c r="B27" s="570">
        <v>170301120057</v>
      </c>
      <c r="C27" s="571">
        <v>44</v>
      </c>
      <c r="D27" s="566"/>
      <c r="E27" s="573">
        <v>38</v>
      </c>
      <c r="F27" s="586"/>
      <c r="G27" s="592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30"/>
    </row>
    <row r="28" spans="1:23" ht="15.5">
      <c r="A28" s="542">
        <v>18</v>
      </c>
      <c r="B28" s="570">
        <v>170301120058</v>
      </c>
      <c r="C28" s="571">
        <v>44</v>
      </c>
      <c r="D28" s="566"/>
      <c r="E28" s="573">
        <v>46</v>
      </c>
      <c r="F28" s="586"/>
      <c r="G28" s="592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30"/>
    </row>
    <row r="29" spans="1:23" ht="15.5">
      <c r="A29" s="542">
        <v>19</v>
      </c>
      <c r="B29" s="570">
        <v>170301120062</v>
      </c>
      <c r="C29" s="571">
        <v>44</v>
      </c>
      <c r="D29" s="566"/>
      <c r="E29" s="573">
        <v>41</v>
      </c>
      <c r="F29" s="586"/>
      <c r="G29" s="592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30"/>
    </row>
    <row r="30" spans="1:23" ht="15.5">
      <c r="A30" s="542">
        <v>20</v>
      </c>
      <c r="B30" s="570">
        <v>170301120064</v>
      </c>
      <c r="C30" s="571">
        <v>42</v>
      </c>
      <c r="D30" s="566"/>
      <c r="E30" s="573">
        <v>42</v>
      </c>
      <c r="F30" s="586"/>
      <c r="G30" s="592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30"/>
    </row>
    <row r="31" spans="1:23" ht="15.5">
      <c r="A31" s="542">
        <v>21</v>
      </c>
      <c r="B31" s="570">
        <v>170301120065</v>
      </c>
      <c r="C31" s="571">
        <v>41</v>
      </c>
      <c r="D31" s="566"/>
      <c r="E31" s="573">
        <v>40</v>
      </c>
      <c r="F31" s="586"/>
      <c r="G31" s="592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30"/>
    </row>
    <row r="32" spans="1:23" ht="15.5">
      <c r="A32" s="542">
        <v>22</v>
      </c>
      <c r="B32" s="570">
        <v>170301120066</v>
      </c>
      <c r="C32" s="571">
        <v>42</v>
      </c>
      <c r="D32" s="566"/>
      <c r="E32" s="573">
        <v>38</v>
      </c>
      <c r="F32" s="586"/>
      <c r="G32" s="592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30"/>
    </row>
    <row r="33" spans="1:23" ht="15.5">
      <c r="A33" s="542">
        <v>23</v>
      </c>
      <c r="B33" s="570">
        <v>170301120075</v>
      </c>
      <c r="C33" s="571">
        <v>42</v>
      </c>
      <c r="D33" s="566"/>
      <c r="E33" s="573">
        <v>44</v>
      </c>
      <c r="F33" s="586"/>
      <c r="G33" s="592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30"/>
    </row>
    <row r="34" spans="1:23" ht="15.5">
      <c r="A34" s="542">
        <v>24</v>
      </c>
      <c r="B34" s="570">
        <v>170301120088</v>
      </c>
      <c r="C34" s="571">
        <v>41</v>
      </c>
      <c r="D34" s="566"/>
      <c r="E34" s="573">
        <v>42</v>
      </c>
      <c r="F34" s="586"/>
      <c r="G34" s="592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</row>
    <row r="35" spans="1:23">
      <c r="A35" s="542">
        <v>25</v>
      </c>
      <c r="B35" s="570">
        <v>170301120095</v>
      </c>
      <c r="C35" s="571">
        <v>44</v>
      </c>
      <c r="D35" s="566"/>
      <c r="E35" s="573">
        <v>44</v>
      </c>
      <c r="F35" s="586"/>
      <c r="G35" s="584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30"/>
    </row>
    <row r="36" spans="1:23">
      <c r="A36" s="542">
        <v>26</v>
      </c>
      <c r="B36" s="570">
        <v>170301120097</v>
      </c>
      <c r="C36" s="571">
        <v>44</v>
      </c>
      <c r="D36" s="566"/>
      <c r="E36" s="573">
        <v>43</v>
      </c>
      <c r="F36" s="586"/>
      <c r="G36" s="542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</row>
    <row r="37" spans="1:23">
      <c r="A37" s="542">
        <v>27</v>
      </c>
      <c r="B37" s="570">
        <v>170301120122</v>
      </c>
      <c r="C37" s="571">
        <v>40</v>
      </c>
      <c r="D37" s="566"/>
      <c r="E37" s="573">
        <v>41</v>
      </c>
      <c r="F37" s="586"/>
      <c r="G37" s="542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</row>
    <row r="38" spans="1:23" ht="15.5">
      <c r="A38" s="542">
        <v>28</v>
      </c>
      <c r="B38" s="570">
        <v>170301120129</v>
      </c>
      <c r="C38" s="571">
        <v>40</v>
      </c>
      <c r="D38" s="566"/>
      <c r="E38" s="573">
        <v>41</v>
      </c>
      <c r="F38" s="586"/>
      <c r="G38" s="592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30"/>
    </row>
    <row r="39" spans="1:23" ht="15.5">
      <c r="A39" s="542">
        <v>29</v>
      </c>
      <c r="B39" s="570">
        <v>170301120130</v>
      </c>
      <c r="C39" s="571">
        <v>40</v>
      </c>
      <c r="D39" s="566"/>
      <c r="E39" s="573">
        <v>43</v>
      </c>
      <c r="F39" s="586"/>
      <c r="G39" s="592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30"/>
    </row>
    <row r="40" spans="1:23" ht="15.5">
      <c r="A40" s="542">
        <v>30</v>
      </c>
      <c r="B40" s="570">
        <v>170301120132</v>
      </c>
      <c r="C40" s="571">
        <v>44</v>
      </c>
      <c r="D40" s="566"/>
      <c r="E40" s="573">
        <v>40</v>
      </c>
      <c r="F40" s="586"/>
      <c r="G40" s="592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30"/>
    </row>
    <row r="41" spans="1:23" ht="15.5">
      <c r="A41" s="542">
        <v>31</v>
      </c>
      <c r="B41" s="570">
        <v>170301120146</v>
      </c>
      <c r="C41" s="571">
        <v>44</v>
      </c>
      <c r="D41" s="566"/>
      <c r="E41" s="573">
        <v>39</v>
      </c>
      <c r="F41" s="586"/>
      <c r="G41" s="592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30"/>
    </row>
    <row r="42" spans="1:23" ht="15.5">
      <c r="A42" s="542">
        <v>32</v>
      </c>
      <c r="B42" s="570">
        <v>170301120153</v>
      </c>
      <c r="C42" s="571">
        <v>37</v>
      </c>
      <c r="D42" s="566"/>
      <c r="E42" s="573">
        <v>43</v>
      </c>
      <c r="F42" s="586"/>
      <c r="G42" s="592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30"/>
    </row>
    <row r="43" spans="1:23" ht="15.5">
      <c r="A43" s="542">
        <v>33</v>
      </c>
      <c r="B43" s="570">
        <v>170301120155</v>
      </c>
      <c r="C43" s="571">
        <v>41</v>
      </c>
      <c r="D43" s="566"/>
      <c r="E43" s="573">
        <v>41</v>
      </c>
      <c r="F43" s="586"/>
      <c r="G43" s="592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30"/>
    </row>
    <row r="44" spans="1:23" ht="15.5">
      <c r="A44" s="542">
        <v>34</v>
      </c>
      <c r="B44" s="570">
        <v>170301120156</v>
      </c>
      <c r="C44" s="571">
        <v>46</v>
      </c>
      <c r="D44" s="566"/>
      <c r="E44" s="573">
        <v>42</v>
      </c>
      <c r="F44" s="586"/>
      <c r="G44" s="592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30"/>
    </row>
    <row r="45" spans="1:23" ht="15.5">
      <c r="A45" s="542">
        <v>35</v>
      </c>
      <c r="B45" s="570">
        <v>170301120159</v>
      </c>
      <c r="C45" s="571">
        <v>40</v>
      </c>
      <c r="D45" s="566"/>
      <c r="E45" s="573">
        <v>45</v>
      </c>
      <c r="F45" s="586"/>
      <c r="G45" s="592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30"/>
    </row>
    <row r="46" spans="1:23" ht="15.5">
      <c r="A46" s="542">
        <v>36</v>
      </c>
      <c r="B46" s="570">
        <v>170301120161</v>
      </c>
      <c r="C46" s="571">
        <v>47</v>
      </c>
      <c r="D46" s="566"/>
      <c r="E46" s="573">
        <v>41</v>
      </c>
      <c r="F46" s="586"/>
      <c r="G46" s="592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30"/>
    </row>
    <row r="47" spans="1:23" ht="15.5">
      <c r="A47" s="542">
        <v>37</v>
      </c>
      <c r="B47" s="570">
        <v>170301120169</v>
      </c>
      <c r="C47" s="571">
        <v>41</v>
      </c>
      <c r="D47" s="566"/>
      <c r="E47" s="573">
        <v>41</v>
      </c>
      <c r="F47" s="586"/>
      <c r="G47" s="592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30"/>
    </row>
    <row r="48" spans="1:23" ht="15.5">
      <c r="A48" s="542">
        <v>38</v>
      </c>
      <c r="B48" s="570">
        <v>170101120029</v>
      </c>
      <c r="C48" s="571">
        <v>46</v>
      </c>
      <c r="D48" s="566"/>
      <c r="E48" s="573">
        <v>46</v>
      </c>
      <c r="F48" s="586"/>
      <c r="G48" s="592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30"/>
    </row>
    <row r="49" spans="1:23">
      <c r="A49" s="542">
        <v>39</v>
      </c>
      <c r="B49" s="570">
        <v>170101120038</v>
      </c>
      <c r="C49" s="571">
        <v>48</v>
      </c>
      <c r="D49" s="566"/>
      <c r="E49" s="573">
        <v>44</v>
      </c>
      <c r="F49" s="586"/>
      <c r="G49" s="584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30"/>
    </row>
    <row r="50" spans="1:23">
      <c r="A50" s="542">
        <v>40</v>
      </c>
      <c r="B50" s="570">
        <v>170101120064</v>
      </c>
      <c r="C50" s="571">
        <v>47</v>
      </c>
      <c r="D50" s="566"/>
      <c r="E50" s="573">
        <v>46</v>
      </c>
      <c r="F50" s="586"/>
      <c r="G50" s="542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</row>
    <row r="51" spans="1:23">
      <c r="A51" s="542">
        <v>41</v>
      </c>
      <c r="B51" s="570">
        <v>170301120006</v>
      </c>
      <c r="C51" s="571">
        <v>48</v>
      </c>
      <c r="D51" s="566"/>
      <c r="E51" s="573">
        <v>45</v>
      </c>
      <c r="F51" s="586"/>
      <c r="G51" s="542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</row>
    <row r="52" spans="1:23" ht="15.5">
      <c r="A52" s="542">
        <v>42</v>
      </c>
      <c r="B52" s="570">
        <v>170301120024</v>
      </c>
      <c r="C52" s="571">
        <v>46</v>
      </c>
      <c r="D52" s="590"/>
      <c r="E52" s="573">
        <v>44</v>
      </c>
      <c r="F52" s="591"/>
      <c r="G52" s="592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30"/>
    </row>
    <row r="53" spans="1:23" ht="15.5">
      <c r="A53" s="542">
        <v>43</v>
      </c>
      <c r="B53" s="570">
        <v>170301120054</v>
      </c>
      <c r="C53" s="571">
        <v>46</v>
      </c>
      <c r="D53" s="590"/>
      <c r="E53" s="573">
        <v>45</v>
      </c>
      <c r="F53" s="591"/>
      <c r="G53" s="592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30"/>
    </row>
    <row r="54" spans="1:23" ht="15.5">
      <c r="A54" s="542">
        <v>44</v>
      </c>
      <c r="B54" s="570">
        <v>170301120098</v>
      </c>
      <c r="C54" s="571">
        <v>48</v>
      </c>
      <c r="D54" s="566"/>
      <c r="E54" s="573">
        <v>46</v>
      </c>
      <c r="F54" s="586"/>
      <c r="G54" s="592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30"/>
    </row>
    <row r="55" spans="1:23" ht="15.5">
      <c r="A55" s="542">
        <v>45</v>
      </c>
      <c r="B55" s="570">
        <v>170301120105</v>
      </c>
      <c r="C55" s="571">
        <v>46</v>
      </c>
      <c r="D55" s="566"/>
      <c r="E55" s="573">
        <v>44</v>
      </c>
      <c r="F55" s="586"/>
      <c r="G55" s="592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30"/>
    </row>
    <row r="56" spans="1:23" ht="15.5">
      <c r="A56" s="542">
        <v>46</v>
      </c>
      <c r="B56" s="570">
        <v>170301120112</v>
      </c>
      <c r="C56" s="571">
        <v>48</v>
      </c>
      <c r="D56" s="566"/>
      <c r="E56" s="573">
        <v>46</v>
      </c>
      <c r="F56" s="586"/>
      <c r="G56" s="592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30"/>
    </row>
    <row r="57" spans="1:23" ht="15.5">
      <c r="A57" s="542">
        <v>47</v>
      </c>
      <c r="B57" s="570">
        <v>170301120127</v>
      </c>
      <c r="C57" s="571">
        <v>46</v>
      </c>
      <c r="D57" s="566"/>
      <c r="E57" s="573">
        <v>45</v>
      </c>
      <c r="F57" s="586"/>
      <c r="G57" s="592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30"/>
    </row>
    <row r="58" spans="1:23" ht="15.5">
      <c r="A58" s="542">
        <v>48</v>
      </c>
      <c r="B58" s="570">
        <v>170301120138</v>
      </c>
      <c r="C58" s="571">
        <v>47</v>
      </c>
      <c r="D58" s="566"/>
      <c r="E58" s="573">
        <v>47</v>
      </c>
      <c r="F58" s="586"/>
      <c r="G58" s="592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588"/>
      <c r="S58" s="588"/>
      <c r="T58" s="588"/>
      <c r="U58" s="588"/>
      <c r="V58" s="588"/>
      <c r="W58" s="530"/>
    </row>
    <row r="59" spans="1:23" ht="15.5">
      <c r="A59" s="542">
        <v>49</v>
      </c>
      <c r="B59" s="570">
        <v>170301120140</v>
      </c>
      <c r="C59" s="571">
        <v>48</v>
      </c>
      <c r="D59" s="566"/>
      <c r="E59" s="573">
        <v>46</v>
      </c>
      <c r="F59" s="586"/>
      <c r="G59" s="592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30"/>
    </row>
    <row r="60" spans="1:23" ht="15.5">
      <c r="A60" s="542">
        <v>50</v>
      </c>
      <c r="B60" s="570">
        <v>170301120142</v>
      </c>
      <c r="C60" s="571">
        <v>48</v>
      </c>
      <c r="D60" s="566"/>
      <c r="E60" s="573">
        <v>47</v>
      </c>
      <c r="F60" s="586"/>
      <c r="G60" s="592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30"/>
    </row>
    <row r="61" spans="1:23" ht="15.5">
      <c r="A61" s="542">
        <v>51</v>
      </c>
      <c r="B61" s="570">
        <v>170301120149</v>
      </c>
      <c r="C61" s="571">
        <v>48</v>
      </c>
      <c r="D61" s="566"/>
      <c r="E61" s="573">
        <v>46</v>
      </c>
      <c r="F61" s="586"/>
      <c r="G61" s="592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30"/>
    </row>
    <row r="62" spans="1:23" ht="15.5">
      <c r="A62" s="542">
        <v>52</v>
      </c>
      <c r="B62" s="570">
        <v>170301120166</v>
      </c>
      <c r="C62" s="571">
        <v>48</v>
      </c>
      <c r="D62" s="566"/>
      <c r="E62" s="573">
        <v>44</v>
      </c>
      <c r="F62" s="586"/>
      <c r="G62" s="592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30"/>
    </row>
    <row r="63" spans="1:23">
      <c r="A63" s="542">
        <v>53</v>
      </c>
      <c r="B63" s="570">
        <v>170301120171</v>
      </c>
      <c r="C63" s="571">
        <v>46</v>
      </c>
      <c r="D63" s="566"/>
      <c r="E63" s="573">
        <v>46</v>
      </c>
      <c r="F63" s="586"/>
      <c r="G63" s="542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</row>
    <row r="64" spans="1:23">
      <c r="A64" s="542">
        <v>54</v>
      </c>
      <c r="B64" s="570">
        <v>170101120060</v>
      </c>
      <c r="C64" s="571">
        <v>4</v>
      </c>
      <c r="D64" s="566"/>
      <c r="E64" s="573">
        <v>14</v>
      </c>
      <c r="F64" s="586"/>
      <c r="G64" s="542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</row>
    <row r="65" spans="1:23">
      <c r="A65" s="542">
        <v>55</v>
      </c>
      <c r="B65" s="570">
        <v>170101120061</v>
      </c>
      <c r="C65" s="571">
        <v>4</v>
      </c>
      <c r="D65" s="566"/>
      <c r="E65" s="573">
        <v>16</v>
      </c>
      <c r="F65" s="586"/>
      <c r="G65" s="542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</row>
    <row r="66" spans="1:23">
      <c r="A66" s="542">
        <v>56</v>
      </c>
      <c r="B66" s="570">
        <v>170301120040</v>
      </c>
      <c r="C66" s="571">
        <v>3</v>
      </c>
      <c r="D66" s="566"/>
      <c r="E66" s="573">
        <v>0</v>
      </c>
      <c r="F66" s="586"/>
      <c r="G66" s="542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</row>
    <row r="67" spans="1:23">
      <c r="A67" s="542">
        <v>57</v>
      </c>
      <c r="B67" s="570">
        <v>170101120020</v>
      </c>
      <c r="C67" s="571">
        <v>40</v>
      </c>
      <c r="D67" s="566"/>
      <c r="E67" s="573">
        <v>26</v>
      </c>
      <c r="F67" s="586"/>
      <c r="G67" s="542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0"/>
      <c r="W67" s="530"/>
    </row>
    <row r="68" spans="1:23">
      <c r="A68" s="542">
        <v>58</v>
      </c>
      <c r="B68" s="570">
        <v>170101120053</v>
      </c>
      <c r="C68" s="571">
        <v>26</v>
      </c>
      <c r="D68" s="566"/>
      <c r="E68" s="573">
        <v>0</v>
      </c>
      <c r="F68" s="586"/>
      <c r="G68" s="542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</row>
    <row r="69" spans="1:23">
      <c r="A69" s="542">
        <v>59</v>
      </c>
      <c r="B69" s="570">
        <v>170101120054</v>
      </c>
      <c r="C69" s="571">
        <v>0</v>
      </c>
      <c r="D69" s="566"/>
      <c r="E69" s="573">
        <v>0</v>
      </c>
      <c r="F69" s="586"/>
      <c r="G69" s="542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</row>
    <row r="70" spans="1:23">
      <c r="A70" s="542">
        <v>60</v>
      </c>
      <c r="B70" s="570">
        <v>170101120058</v>
      </c>
      <c r="C70" s="571">
        <v>40</v>
      </c>
      <c r="D70" s="566"/>
      <c r="E70" s="573">
        <v>28</v>
      </c>
      <c r="F70" s="586"/>
      <c r="G70" s="542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</row>
    <row r="71" spans="1:23">
      <c r="A71" s="542">
        <v>61</v>
      </c>
      <c r="B71" s="570">
        <v>170301120019</v>
      </c>
      <c r="C71" s="571">
        <v>40</v>
      </c>
      <c r="D71" s="566"/>
      <c r="E71" s="573">
        <v>37</v>
      </c>
      <c r="F71" s="586"/>
      <c r="G71" s="542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</row>
    <row r="72" spans="1:23">
      <c r="A72" s="542">
        <v>62</v>
      </c>
      <c r="B72" s="570">
        <v>170301120050</v>
      </c>
      <c r="C72" s="571">
        <v>37</v>
      </c>
      <c r="D72" s="566"/>
      <c r="E72" s="573">
        <v>36</v>
      </c>
      <c r="F72" s="586"/>
      <c r="G72" s="542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</row>
    <row r="73" spans="1:23">
      <c r="A73" s="542">
        <v>63</v>
      </c>
      <c r="B73" s="570">
        <v>170301120070</v>
      </c>
      <c r="C73" s="571">
        <v>36</v>
      </c>
      <c r="D73" s="566"/>
      <c r="E73" s="573">
        <v>29</v>
      </c>
      <c r="F73" s="586"/>
      <c r="G73" s="542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</row>
    <row r="74" spans="1:23">
      <c r="A74" s="542">
        <v>64</v>
      </c>
      <c r="B74" s="570">
        <v>170301120080</v>
      </c>
      <c r="C74" s="571">
        <v>39</v>
      </c>
      <c r="D74" s="566"/>
      <c r="E74" s="573">
        <v>33</v>
      </c>
      <c r="F74" s="586"/>
      <c r="G74" s="542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</row>
    <row r="75" spans="1:23">
      <c r="A75" s="542">
        <v>65</v>
      </c>
      <c r="B75" s="570">
        <v>170301120103</v>
      </c>
      <c r="C75" s="571">
        <v>41</v>
      </c>
      <c r="D75" s="566"/>
      <c r="E75" s="573">
        <v>38</v>
      </c>
      <c r="F75" s="586"/>
      <c r="G75" s="542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</row>
    <row r="76" spans="1:23">
      <c r="A76" s="542">
        <v>66</v>
      </c>
      <c r="B76" s="570">
        <v>170301120106</v>
      </c>
      <c r="C76" s="571">
        <v>37</v>
      </c>
      <c r="D76" s="566"/>
      <c r="E76" s="573">
        <v>30</v>
      </c>
      <c r="F76" s="586"/>
      <c r="G76" s="542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</row>
    <row r="77" spans="1:23">
      <c r="A77" s="542">
        <v>67</v>
      </c>
      <c r="B77" s="570">
        <v>170301120157</v>
      </c>
      <c r="C77" s="571">
        <v>36</v>
      </c>
      <c r="D77" s="566"/>
      <c r="E77" s="573">
        <v>36</v>
      </c>
      <c r="F77" s="586"/>
      <c r="G77" s="542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" zoomScale="86" zoomScaleNormal="86" workbookViewId="0">
      <selection activeCell="V17" sqref="H17:V17"/>
    </sheetView>
  </sheetViews>
  <sheetFormatPr defaultColWidth="8.6328125" defaultRowHeight="14.5"/>
  <cols>
    <col min="2" max="2" width="16.54296875" customWidth="1"/>
  </cols>
  <sheetData>
    <row r="1" spans="1:23">
      <c r="A1" s="886" t="s">
        <v>56</v>
      </c>
      <c r="B1" s="886"/>
      <c r="C1" s="886"/>
      <c r="D1" s="886"/>
      <c r="E1" s="886"/>
      <c r="F1" s="594"/>
      <c r="G1" s="887"/>
      <c r="H1" s="887"/>
      <c r="I1" s="887"/>
      <c r="J1" s="887"/>
      <c r="K1" s="887"/>
      <c r="L1" s="887"/>
      <c r="M1" s="887"/>
      <c r="N1" s="595"/>
      <c r="O1" s="595"/>
      <c r="P1" s="595"/>
      <c r="Q1" s="595"/>
      <c r="R1" s="595"/>
      <c r="S1" s="595"/>
      <c r="T1" s="595"/>
      <c r="U1" s="595"/>
      <c r="V1" s="595"/>
      <c r="W1" s="595"/>
    </row>
    <row r="2" spans="1:23">
      <c r="A2" s="886" t="s">
        <v>1</v>
      </c>
      <c r="B2" s="886"/>
      <c r="C2" s="886"/>
      <c r="D2" s="886"/>
      <c r="E2" s="886"/>
      <c r="F2" s="596"/>
      <c r="G2" s="597" t="s">
        <v>2</v>
      </c>
      <c r="H2" s="598"/>
      <c r="I2" s="599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</row>
    <row r="3" spans="1:23" ht="58" customHeight="1">
      <c r="A3" s="886" t="s">
        <v>122</v>
      </c>
      <c r="B3" s="886"/>
      <c r="C3" s="886"/>
      <c r="D3" s="886"/>
      <c r="E3" s="886"/>
      <c r="F3" s="596"/>
      <c r="G3" s="597" t="s">
        <v>4</v>
      </c>
      <c r="H3" s="598"/>
      <c r="I3" s="600" t="s">
        <v>5</v>
      </c>
      <c r="J3" s="595"/>
      <c r="K3" s="601" t="s">
        <v>6</v>
      </c>
      <c r="L3" s="601" t="s">
        <v>7</v>
      </c>
      <c r="M3" s="595"/>
      <c r="N3" s="601" t="s">
        <v>8</v>
      </c>
      <c r="O3" s="888" t="s">
        <v>102</v>
      </c>
      <c r="P3" s="888"/>
      <c r="Q3" s="888"/>
      <c r="R3" s="888"/>
      <c r="S3" s="888"/>
      <c r="T3" s="888"/>
      <c r="U3" s="888"/>
      <c r="V3" s="888"/>
      <c r="W3" s="888"/>
    </row>
    <row r="4" spans="1:23" ht="21">
      <c r="A4" s="886" t="s">
        <v>123</v>
      </c>
      <c r="B4" s="886"/>
      <c r="C4" s="886"/>
      <c r="D4" s="886"/>
      <c r="E4" s="886"/>
      <c r="F4" s="596"/>
      <c r="G4" s="597" t="s">
        <v>11</v>
      </c>
      <c r="H4" s="598"/>
      <c r="I4" s="599"/>
      <c r="J4" s="595"/>
      <c r="K4" s="602" t="s">
        <v>12</v>
      </c>
      <c r="L4" s="602">
        <v>3</v>
      </c>
      <c r="M4" s="595"/>
      <c r="N4" s="603">
        <v>3</v>
      </c>
      <c r="O4" s="888"/>
      <c r="P4" s="888"/>
      <c r="Q4" s="888"/>
      <c r="R4" s="888"/>
      <c r="S4" s="888"/>
      <c r="T4" s="888"/>
      <c r="U4" s="888"/>
      <c r="V4" s="888"/>
      <c r="W4" s="888"/>
    </row>
    <row r="5" spans="1:23" ht="21">
      <c r="A5" s="593" t="s">
        <v>85</v>
      </c>
      <c r="B5" s="593"/>
      <c r="C5" s="593"/>
      <c r="D5" s="593"/>
      <c r="E5" s="593"/>
      <c r="F5" s="596"/>
      <c r="G5" s="597" t="s">
        <v>14</v>
      </c>
      <c r="H5" s="604">
        <v>100</v>
      </c>
      <c r="I5" s="599"/>
      <c r="J5" s="595"/>
      <c r="K5" s="605" t="s">
        <v>15</v>
      </c>
      <c r="L5" s="605">
        <v>2</v>
      </c>
      <c r="M5" s="595"/>
      <c r="N5" s="606">
        <v>2</v>
      </c>
      <c r="O5" s="888"/>
      <c r="P5" s="888"/>
      <c r="Q5" s="888"/>
      <c r="R5" s="888"/>
      <c r="S5" s="888"/>
      <c r="T5" s="888"/>
      <c r="U5" s="888"/>
      <c r="V5" s="888"/>
      <c r="W5" s="888"/>
    </row>
    <row r="6" spans="1:23" ht="21">
      <c r="A6" s="607"/>
      <c r="B6" s="608" t="s">
        <v>60</v>
      </c>
      <c r="C6" s="609" t="s">
        <v>16</v>
      </c>
      <c r="D6" s="609" t="s">
        <v>17</v>
      </c>
      <c r="E6" s="609" t="s">
        <v>18</v>
      </c>
      <c r="F6" s="609" t="s">
        <v>17</v>
      </c>
      <c r="G6" s="597" t="s">
        <v>18</v>
      </c>
      <c r="H6" s="610">
        <v>100</v>
      </c>
      <c r="I6" s="599"/>
      <c r="J6" s="595"/>
      <c r="K6" s="611" t="s">
        <v>19</v>
      </c>
      <c r="L6" s="611">
        <v>1</v>
      </c>
      <c r="M6" s="595"/>
      <c r="N6" s="612">
        <v>1</v>
      </c>
      <c r="O6" s="888"/>
      <c r="P6" s="888"/>
      <c r="Q6" s="888"/>
      <c r="R6" s="888"/>
      <c r="S6" s="888"/>
      <c r="T6" s="888"/>
      <c r="U6" s="888"/>
      <c r="V6" s="888"/>
      <c r="W6" s="888"/>
    </row>
    <row r="7" spans="1:23" ht="58">
      <c r="A7" s="607"/>
      <c r="B7" s="613" t="s">
        <v>20</v>
      </c>
      <c r="C7" s="614" t="s">
        <v>21</v>
      </c>
      <c r="D7" s="614"/>
      <c r="E7" s="615" t="s">
        <v>21</v>
      </c>
      <c r="F7" s="615"/>
      <c r="G7" s="616" t="s">
        <v>22</v>
      </c>
      <c r="H7" s="617">
        <v>100</v>
      </c>
      <c r="I7" s="618">
        <v>0.6</v>
      </c>
      <c r="J7" s="595"/>
      <c r="K7" s="619" t="s">
        <v>23</v>
      </c>
      <c r="L7" s="619">
        <v>0</v>
      </c>
      <c r="M7" s="595"/>
      <c r="N7" s="620"/>
      <c r="O7" s="888"/>
      <c r="P7" s="888"/>
      <c r="Q7" s="888"/>
      <c r="R7" s="888"/>
      <c r="S7" s="888"/>
      <c r="T7" s="888"/>
      <c r="U7" s="888"/>
      <c r="V7" s="888"/>
      <c r="W7" s="888"/>
    </row>
    <row r="8" spans="1:23">
      <c r="A8" s="607"/>
      <c r="B8" s="613" t="s">
        <v>24</v>
      </c>
      <c r="C8" s="615" t="s">
        <v>25</v>
      </c>
      <c r="D8" s="615"/>
      <c r="E8" s="615" t="s">
        <v>26</v>
      </c>
      <c r="F8" s="615"/>
      <c r="G8" s="616" t="s">
        <v>27</v>
      </c>
      <c r="H8" s="597" t="s">
        <v>87</v>
      </c>
      <c r="I8" s="599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</row>
    <row r="9" spans="1:23">
      <c r="A9" s="607"/>
      <c r="B9" s="613" t="s">
        <v>28</v>
      </c>
      <c r="C9" s="621" t="s">
        <v>124</v>
      </c>
      <c r="D9" s="615"/>
      <c r="E9" s="621" t="s">
        <v>125</v>
      </c>
      <c r="F9" s="622"/>
      <c r="G9" s="607"/>
      <c r="H9" s="623"/>
      <c r="I9" s="623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</row>
    <row r="10" spans="1:23" ht="15.5">
      <c r="A10" s="607"/>
      <c r="B10" s="613" t="s">
        <v>45</v>
      </c>
      <c r="C10" s="615">
        <v>50</v>
      </c>
      <c r="D10" s="624">
        <v>27.5</v>
      </c>
      <c r="E10" s="615">
        <v>50</v>
      </c>
      <c r="F10" s="625">
        <v>27.5</v>
      </c>
      <c r="G10" s="626"/>
      <c r="H10" s="627" t="s">
        <v>30</v>
      </c>
      <c r="I10" s="627" t="s">
        <v>31</v>
      </c>
      <c r="J10" s="628" t="s">
        <v>32</v>
      </c>
      <c r="K10" s="628" t="s">
        <v>33</v>
      </c>
      <c r="L10" s="628" t="s">
        <v>34</v>
      </c>
      <c r="M10" s="628" t="s">
        <v>35</v>
      </c>
      <c r="N10" s="628" t="s">
        <v>36</v>
      </c>
      <c r="O10" s="628" t="s">
        <v>37</v>
      </c>
      <c r="P10" s="628" t="s">
        <v>38</v>
      </c>
      <c r="Q10" s="628" t="s">
        <v>39</v>
      </c>
      <c r="R10" s="628" t="s">
        <v>40</v>
      </c>
      <c r="S10" s="628" t="s">
        <v>41</v>
      </c>
      <c r="T10" s="628" t="s">
        <v>42</v>
      </c>
      <c r="U10" s="628" t="s">
        <v>43</v>
      </c>
      <c r="V10" s="628" t="s">
        <v>44</v>
      </c>
      <c r="W10" s="595"/>
    </row>
    <row r="11" spans="1:23" ht="15.5">
      <c r="A11" s="607">
        <v>1</v>
      </c>
      <c r="B11" s="629">
        <v>170101120057</v>
      </c>
      <c r="C11" s="630">
        <v>40</v>
      </c>
      <c r="D11" s="631">
        <v>1</v>
      </c>
      <c r="E11" s="632">
        <v>39</v>
      </c>
      <c r="F11" s="633">
        <v>1</v>
      </c>
      <c r="G11" s="634" t="s">
        <v>46</v>
      </c>
      <c r="H11" s="194">
        <v>2</v>
      </c>
      <c r="I11" s="195">
        <v>3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7">
        <v>2</v>
      </c>
      <c r="U11" s="197">
        <v>3</v>
      </c>
      <c r="V11" s="197">
        <v>2</v>
      </c>
      <c r="W11" s="595"/>
    </row>
    <row r="12" spans="1:23" ht="15.5">
      <c r="A12" s="607"/>
      <c r="B12" s="635"/>
      <c r="C12" s="636"/>
      <c r="D12" s="637">
        <v>100</v>
      </c>
      <c r="E12" s="638"/>
      <c r="F12" s="639">
        <v>100</v>
      </c>
      <c r="G12" s="634" t="s">
        <v>47</v>
      </c>
      <c r="H12" s="203">
        <v>3</v>
      </c>
      <c r="I12" s="204">
        <v>1</v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6">
        <v>2</v>
      </c>
      <c r="U12" s="206">
        <v>3</v>
      </c>
      <c r="V12" s="206">
        <v>3</v>
      </c>
      <c r="W12" s="595"/>
    </row>
    <row r="13" spans="1:23" ht="15.5">
      <c r="A13" s="607"/>
      <c r="B13" s="635"/>
      <c r="C13" s="636"/>
      <c r="D13" s="631"/>
      <c r="E13" s="638"/>
      <c r="F13" s="640"/>
      <c r="G13" s="634" t="s">
        <v>48</v>
      </c>
      <c r="H13" s="203">
        <v>1</v>
      </c>
      <c r="I13" s="204">
        <v>1</v>
      </c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6">
        <v>2</v>
      </c>
      <c r="U13" s="206">
        <v>3</v>
      </c>
      <c r="V13" s="206">
        <v>2</v>
      </c>
      <c r="W13" s="595"/>
    </row>
    <row r="14" spans="1:23" s="224" customFormat="1" ht="15.5">
      <c r="A14" s="607"/>
      <c r="B14" s="635"/>
      <c r="C14" s="636"/>
      <c r="D14" s="631"/>
      <c r="E14" s="638"/>
      <c r="F14" s="640"/>
      <c r="G14" s="641" t="s">
        <v>49</v>
      </c>
      <c r="H14" s="203">
        <v>3</v>
      </c>
      <c r="I14" s="204">
        <v>1</v>
      </c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6">
        <v>2</v>
      </c>
      <c r="U14" s="206">
        <v>3</v>
      </c>
      <c r="V14" s="206">
        <v>2</v>
      </c>
      <c r="W14" s="595"/>
    </row>
    <row r="15" spans="1:23" s="224" customFormat="1" ht="15.5">
      <c r="A15" s="607"/>
      <c r="B15" s="635"/>
      <c r="C15" s="636"/>
      <c r="D15" s="631"/>
      <c r="E15" s="638"/>
      <c r="F15" s="640"/>
      <c r="G15" s="641" t="s">
        <v>50</v>
      </c>
      <c r="H15" s="203">
        <v>2</v>
      </c>
      <c r="I15" s="204">
        <v>1</v>
      </c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6">
        <v>2</v>
      </c>
      <c r="U15" s="206">
        <v>3</v>
      </c>
      <c r="V15" s="206">
        <v>3</v>
      </c>
      <c r="W15" s="595"/>
    </row>
    <row r="16" spans="1:23" ht="15.5">
      <c r="A16" s="607"/>
      <c r="B16" s="635"/>
      <c r="C16" s="636"/>
      <c r="D16" s="631"/>
      <c r="E16" s="638"/>
      <c r="F16" s="640"/>
      <c r="G16" s="642" t="s">
        <v>51</v>
      </c>
      <c r="H16" s="525">
        <v>2</v>
      </c>
      <c r="I16" s="526">
        <v>1</v>
      </c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>
        <v>2</v>
      </c>
      <c r="U16" s="526">
        <v>3</v>
      </c>
      <c r="V16" s="526">
        <v>2</v>
      </c>
      <c r="W16" s="595"/>
    </row>
    <row r="17" spans="1:23" ht="15.5">
      <c r="A17" s="607"/>
      <c r="B17" s="635"/>
      <c r="C17" s="636"/>
      <c r="D17" s="631"/>
      <c r="E17" s="638"/>
      <c r="F17" s="640"/>
      <c r="G17" s="643" t="s">
        <v>52</v>
      </c>
      <c r="H17" s="203">
        <v>3</v>
      </c>
      <c r="I17" s="204">
        <v>3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>
        <v>3</v>
      </c>
      <c r="U17" s="204">
        <v>3</v>
      </c>
      <c r="V17" s="204">
        <v>3</v>
      </c>
      <c r="W17" s="595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L1" zoomScale="86" zoomScaleNormal="86" workbookViewId="0">
      <selection activeCell="H16" sqref="H16:V16"/>
    </sheetView>
  </sheetViews>
  <sheetFormatPr defaultColWidth="8.6328125" defaultRowHeight="14.5"/>
  <cols>
    <col min="2" max="2" width="14.453125" customWidth="1"/>
    <col min="3" max="3" width="12.36328125" customWidth="1"/>
  </cols>
  <sheetData>
    <row r="1" spans="1:23">
      <c r="A1" s="889" t="s">
        <v>56</v>
      </c>
      <c r="B1" s="889"/>
      <c r="C1" s="889"/>
      <c r="D1" s="889"/>
      <c r="E1" s="889"/>
      <c r="F1" s="645"/>
      <c r="G1" s="890"/>
      <c r="H1" s="890"/>
      <c r="I1" s="890"/>
      <c r="J1" s="890"/>
      <c r="K1" s="890"/>
      <c r="L1" s="890"/>
      <c r="M1" s="890"/>
      <c r="N1" s="646"/>
      <c r="O1" s="646"/>
      <c r="P1" s="646"/>
      <c r="Q1" s="646"/>
      <c r="R1" s="646"/>
      <c r="S1" s="646"/>
      <c r="T1" s="646"/>
      <c r="U1" s="646"/>
      <c r="V1" s="646"/>
      <c r="W1" s="646"/>
    </row>
    <row r="2" spans="1:23">
      <c r="A2" s="889" t="s">
        <v>1</v>
      </c>
      <c r="B2" s="889"/>
      <c r="C2" s="889"/>
      <c r="D2" s="889"/>
      <c r="E2" s="889"/>
      <c r="F2" s="647"/>
      <c r="G2" s="648" t="s">
        <v>2</v>
      </c>
      <c r="H2" s="649"/>
      <c r="I2" s="650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</row>
    <row r="3" spans="1:23" ht="58" customHeight="1">
      <c r="A3" s="889" t="s">
        <v>126</v>
      </c>
      <c r="B3" s="889"/>
      <c r="C3" s="889"/>
      <c r="D3" s="889"/>
      <c r="E3" s="889"/>
      <c r="F3" s="647"/>
      <c r="G3" s="648" t="s">
        <v>4</v>
      </c>
      <c r="H3" s="649"/>
      <c r="I3" s="651" t="s">
        <v>5</v>
      </c>
      <c r="J3" s="646"/>
      <c r="K3" s="652" t="s">
        <v>6</v>
      </c>
      <c r="L3" s="652" t="s">
        <v>7</v>
      </c>
      <c r="M3" s="646"/>
      <c r="N3" s="652" t="s">
        <v>8</v>
      </c>
      <c r="O3" s="891" t="s">
        <v>102</v>
      </c>
      <c r="P3" s="891"/>
      <c r="Q3" s="891"/>
      <c r="R3" s="891"/>
      <c r="S3" s="891"/>
      <c r="T3" s="891"/>
      <c r="U3" s="891"/>
      <c r="V3" s="891"/>
      <c r="W3" s="891"/>
    </row>
    <row r="4" spans="1:23" ht="21">
      <c r="A4" s="889" t="s">
        <v>127</v>
      </c>
      <c r="B4" s="889"/>
      <c r="C4" s="889"/>
      <c r="D4" s="889"/>
      <c r="E4" s="889"/>
      <c r="F4" s="647"/>
      <c r="G4" s="648" t="s">
        <v>11</v>
      </c>
      <c r="H4" s="649"/>
      <c r="I4" s="650"/>
      <c r="J4" s="646"/>
      <c r="K4" s="653" t="s">
        <v>12</v>
      </c>
      <c r="L4" s="653">
        <v>3</v>
      </c>
      <c r="M4" s="646"/>
      <c r="N4" s="654">
        <v>3</v>
      </c>
      <c r="O4" s="891"/>
      <c r="P4" s="891"/>
      <c r="Q4" s="891"/>
      <c r="R4" s="891"/>
      <c r="S4" s="891"/>
      <c r="T4" s="891"/>
      <c r="U4" s="891"/>
      <c r="V4" s="891"/>
      <c r="W4" s="891"/>
    </row>
    <row r="5" spans="1:23" ht="21">
      <c r="A5" s="644" t="s">
        <v>85</v>
      </c>
      <c r="B5" s="644"/>
      <c r="C5" s="644"/>
      <c r="D5" s="644"/>
      <c r="E5" s="644"/>
      <c r="F5" s="647"/>
      <c r="G5" s="648" t="s">
        <v>14</v>
      </c>
      <c r="H5" s="655">
        <v>100</v>
      </c>
      <c r="I5" s="650"/>
      <c r="J5" s="646"/>
      <c r="K5" s="656" t="s">
        <v>15</v>
      </c>
      <c r="L5" s="656">
        <v>2</v>
      </c>
      <c r="M5" s="646"/>
      <c r="N5" s="657">
        <v>2</v>
      </c>
      <c r="O5" s="891"/>
      <c r="P5" s="891"/>
      <c r="Q5" s="891"/>
      <c r="R5" s="891"/>
      <c r="S5" s="891"/>
      <c r="T5" s="891"/>
      <c r="U5" s="891"/>
      <c r="V5" s="891"/>
      <c r="W5" s="891"/>
    </row>
    <row r="6" spans="1:23" ht="21">
      <c r="A6" s="658"/>
      <c r="B6" s="659" t="s">
        <v>60</v>
      </c>
      <c r="C6" s="660" t="s">
        <v>16</v>
      </c>
      <c r="D6" s="660" t="s">
        <v>17</v>
      </c>
      <c r="E6" s="660" t="s">
        <v>18</v>
      </c>
      <c r="F6" s="660" t="s">
        <v>17</v>
      </c>
      <c r="G6" s="648" t="s">
        <v>18</v>
      </c>
      <c r="H6" s="661">
        <v>100</v>
      </c>
      <c r="I6" s="650"/>
      <c r="J6" s="646"/>
      <c r="K6" s="662" t="s">
        <v>19</v>
      </c>
      <c r="L6" s="662">
        <v>1</v>
      </c>
      <c r="M6" s="646"/>
      <c r="N6" s="663">
        <v>1</v>
      </c>
      <c r="O6" s="891"/>
      <c r="P6" s="891"/>
      <c r="Q6" s="891"/>
      <c r="R6" s="891"/>
      <c r="S6" s="891"/>
      <c r="T6" s="891"/>
      <c r="U6" s="891"/>
      <c r="V6" s="891"/>
      <c r="W6" s="891"/>
    </row>
    <row r="7" spans="1:23" ht="58">
      <c r="A7" s="658"/>
      <c r="B7" s="664" t="s">
        <v>20</v>
      </c>
      <c r="C7" s="665" t="s">
        <v>21</v>
      </c>
      <c r="D7" s="665"/>
      <c r="E7" s="666" t="s">
        <v>21</v>
      </c>
      <c r="F7" s="666"/>
      <c r="G7" s="667" t="s">
        <v>22</v>
      </c>
      <c r="H7" s="668">
        <v>100</v>
      </c>
      <c r="I7" s="669">
        <v>0.6</v>
      </c>
      <c r="J7" s="646"/>
      <c r="K7" s="670" t="s">
        <v>23</v>
      </c>
      <c r="L7" s="670">
        <v>0</v>
      </c>
      <c r="M7" s="646"/>
      <c r="N7" s="671"/>
      <c r="O7" s="891"/>
      <c r="P7" s="891"/>
      <c r="Q7" s="891"/>
      <c r="R7" s="891"/>
      <c r="S7" s="891"/>
      <c r="T7" s="891"/>
      <c r="U7" s="891"/>
      <c r="V7" s="891"/>
      <c r="W7" s="891"/>
    </row>
    <row r="8" spans="1:23">
      <c r="A8" s="658"/>
      <c r="B8" s="664" t="s">
        <v>24</v>
      </c>
      <c r="C8" s="666" t="s">
        <v>25</v>
      </c>
      <c r="D8" s="666"/>
      <c r="E8" s="666" t="s">
        <v>26</v>
      </c>
      <c r="F8" s="666"/>
      <c r="G8" s="667" t="s">
        <v>27</v>
      </c>
      <c r="H8" s="648" t="s">
        <v>87</v>
      </c>
      <c r="I8" s="650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</row>
    <row r="9" spans="1:23">
      <c r="A9" s="658"/>
      <c r="B9" s="664" t="s">
        <v>28</v>
      </c>
      <c r="C9" s="672" t="s">
        <v>128</v>
      </c>
      <c r="D9" s="666"/>
      <c r="E9" s="672" t="s">
        <v>128</v>
      </c>
      <c r="F9" s="673"/>
      <c r="G9" s="658"/>
      <c r="H9" s="674"/>
      <c r="I9" s="674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</row>
    <row r="10" spans="1:23" ht="15.5">
      <c r="A10" s="658"/>
      <c r="B10" s="664" t="s">
        <v>45</v>
      </c>
      <c r="C10" s="666">
        <v>50</v>
      </c>
      <c r="D10" s="675">
        <v>27.5</v>
      </c>
      <c r="E10" s="666">
        <v>50</v>
      </c>
      <c r="F10" s="676">
        <v>27.5</v>
      </c>
      <c r="G10" s="677"/>
      <c r="H10" s="678" t="s">
        <v>30</v>
      </c>
      <c r="I10" s="678" t="s">
        <v>31</v>
      </c>
      <c r="J10" s="679" t="s">
        <v>32</v>
      </c>
      <c r="K10" s="679" t="s">
        <v>33</v>
      </c>
      <c r="L10" s="679" t="s">
        <v>34</v>
      </c>
      <c r="M10" s="679" t="s">
        <v>35</v>
      </c>
      <c r="N10" s="679" t="s">
        <v>36</v>
      </c>
      <c r="O10" s="679" t="s">
        <v>37</v>
      </c>
      <c r="P10" s="679" t="s">
        <v>38</v>
      </c>
      <c r="Q10" s="679" t="s">
        <v>39</v>
      </c>
      <c r="R10" s="679" t="s">
        <v>40</v>
      </c>
      <c r="S10" s="679" t="s">
        <v>41</v>
      </c>
      <c r="T10" s="679" t="s">
        <v>42</v>
      </c>
      <c r="U10" s="679" t="s">
        <v>43</v>
      </c>
      <c r="V10" s="679" t="s">
        <v>44</v>
      </c>
      <c r="W10" s="646"/>
    </row>
    <row r="11" spans="1:23" ht="15.5">
      <c r="A11" s="658">
        <v>1</v>
      </c>
      <c r="B11" s="680">
        <v>170101120057</v>
      </c>
      <c r="C11" s="681">
        <v>41</v>
      </c>
      <c r="D11" s="682">
        <v>1</v>
      </c>
      <c r="E11" s="683">
        <v>41</v>
      </c>
      <c r="F11" s="684">
        <v>1</v>
      </c>
      <c r="G11" s="685" t="s">
        <v>46</v>
      </c>
      <c r="H11" s="194">
        <v>3</v>
      </c>
      <c r="I11" s="195">
        <v>3</v>
      </c>
      <c r="J11" s="197">
        <v>3</v>
      </c>
      <c r="K11" s="196"/>
      <c r="L11" s="196"/>
      <c r="M11" s="196"/>
      <c r="N11" s="197">
        <v>3</v>
      </c>
      <c r="O11" s="196"/>
      <c r="P11" s="196"/>
      <c r="Q11" s="196"/>
      <c r="R11" s="196"/>
      <c r="S11" s="196"/>
      <c r="T11" s="197">
        <v>3</v>
      </c>
      <c r="U11" s="197">
        <v>3</v>
      </c>
      <c r="V11" s="197">
        <v>2</v>
      </c>
      <c r="W11" s="646"/>
    </row>
    <row r="12" spans="1:23" ht="15.5">
      <c r="A12" s="658"/>
      <c r="B12" s="686"/>
      <c r="C12" s="687"/>
      <c r="D12" s="688">
        <v>100</v>
      </c>
      <c r="E12" s="689"/>
      <c r="F12" s="690">
        <v>100</v>
      </c>
      <c r="G12" s="685" t="s">
        <v>47</v>
      </c>
      <c r="H12" s="203">
        <v>3</v>
      </c>
      <c r="I12" s="204">
        <v>2</v>
      </c>
      <c r="J12" s="206">
        <v>3</v>
      </c>
      <c r="K12" s="205"/>
      <c r="L12" s="205"/>
      <c r="M12" s="205"/>
      <c r="N12" s="206">
        <v>3</v>
      </c>
      <c r="O12" s="205"/>
      <c r="P12" s="205"/>
      <c r="Q12" s="205"/>
      <c r="R12" s="205"/>
      <c r="S12" s="205"/>
      <c r="T12" s="206">
        <v>3</v>
      </c>
      <c r="U12" s="206">
        <v>3</v>
      </c>
      <c r="V12" s="206">
        <v>2</v>
      </c>
      <c r="W12" s="646"/>
    </row>
    <row r="13" spans="1:23" ht="15.5">
      <c r="A13" s="658"/>
      <c r="B13" s="691"/>
      <c r="C13" s="687"/>
      <c r="D13" s="682"/>
      <c r="E13" s="689"/>
      <c r="F13" s="692"/>
      <c r="G13" s="685" t="s">
        <v>48</v>
      </c>
      <c r="H13" s="203">
        <v>2</v>
      </c>
      <c r="I13" s="204">
        <v>2</v>
      </c>
      <c r="J13" s="206">
        <v>2</v>
      </c>
      <c r="K13" s="205"/>
      <c r="L13" s="205"/>
      <c r="M13" s="205"/>
      <c r="N13" s="206">
        <v>3</v>
      </c>
      <c r="O13" s="205"/>
      <c r="P13" s="205"/>
      <c r="Q13" s="205"/>
      <c r="R13" s="205"/>
      <c r="S13" s="205"/>
      <c r="T13" s="206">
        <v>3</v>
      </c>
      <c r="U13" s="206">
        <v>3</v>
      </c>
      <c r="V13" s="206">
        <v>2</v>
      </c>
      <c r="W13" s="646"/>
    </row>
    <row r="14" spans="1:23" s="224" customFormat="1" ht="15.5">
      <c r="A14" s="658"/>
      <c r="B14" s="691"/>
      <c r="C14" s="687"/>
      <c r="D14" s="682"/>
      <c r="E14" s="689"/>
      <c r="F14" s="692"/>
      <c r="G14" s="693" t="s">
        <v>50</v>
      </c>
      <c r="H14" s="203">
        <v>3</v>
      </c>
      <c r="I14" s="204">
        <v>2</v>
      </c>
      <c r="J14" s="206">
        <v>3</v>
      </c>
      <c r="K14" s="205"/>
      <c r="L14" s="205"/>
      <c r="M14" s="205"/>
      <c r="N14" s="206">
        <v>3</v>
      </c>
      <c r="O14" s="205"/>
      <c r="P14" s="205"/>
      <c r="Q14" s="205"/>
      <c r="R14" s="205"/>
      <c r="S14" s="205"/>
      <c r="T14" s="206">
        <v>2</v>
      </c>
      <c r="U14" s="206">
        <v>3</v>
      </c>
      <c r="V14" s="206">
        <v>3</v>
      </c>
      <c r="W14" s="646"/>
    </row>
    <row r="15" spans="1:23" ht="15.5">
      <c r="A15" s="658"/>
      <c r="B15" s="691"/>
      <c r="C15" s="687"/>
      <c r="D15" s="682"/>
      <c r="E15" s="689"/>
      <c r="F15" s="692"/>
      <c r="G15" s="694" t="s">
        <v>51</v>
      </c>
      <c r="H15" s="525">
        <v>3</v>
      </c>
      <c r="I15" s="526">
        <v>2</v>
      </c>
      <c r="J15" s="526">
        <v>3</v>
      </c>
      <c r="K15" s="526"/>
      <c r="L15" s="526"/>
      <c r="M15" s="526"/>
      <c r="N15" s="526">
        <v>3</v>
      </c>
      <c r="O15" s="526"/>
      <c r="P15" s="526"/>
      <c r="Q15" s="526"/>
      <c r="R15" s="526"/>
      <c r="S15" s="526"/>
      <c r="T15" s="526">
        <v>3</v>
      </c>
      <c r="U15" s="526">
        <v>3</v>
      </c>
      <c r="V15" s="526">
        <v>2</v>
      </c>
      <c r="W15" s="646"/>
    </row>
    <row r="16" spans="1:23" ht="15.5">
      <c r="A16" s="658"/>
      <c r="B16" s="691"/>
      <c r="C16" s="687"/>
      <c r="D16" s="682"/>
      <c r="E16" s="689"/>
      <c r="F16" s="692"/>
      <c r="G16" s="695" t="s">
        <v>52</v>
      </c>
      <c r="H16" s="203">
        <v>3</v>
      </c>
      <c r="I16" s="204">
        <v>3</v>
      </c>
      <c r="J16" s="204">
        <v>3</v>
      </c>
      <c r="K16" s="204"/>
      <c r="L16" s="204"/>
      <c r="M16" s="204"/>
      <c r="N16" s="204">
        <v>3</v>
      </c>
      <c r="O16" s="204"/>
      <c r="P16" s="204"/>
      <c r="Q16" s="204"/>
      <c r="R16" s="204"/>
      <c r="S16" s="204"/>
      <c r="T16" s="204">
        <v>3</v>
      </c>
      <c r="U16" s="204">
        <v>3</v>
      </c>
      <c r="V16" s="204">
        <v>3</v>
      </c>
      <c r="W16" s="646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K1" zoomScale="86" zoomScaleNormal="86" workbookViewId="0">
      <selection activeCell="H17" sqref="H17:V17"/>
    </sheetView>
  </sheetViews>
  <sheetFormatPr defaultColWidth="8.6328125" defaultRowHeight="14.5"/>
  <cols>
    <col min="2" max="2" width="16" customWidth="1"/>
  </cols>
  <sheetData>
    <row r="1" spans="1:23">
      <c r="A1" s="861" t="s">
        <v>56</v>
      </c>
      <c r="B1" s="861"/>
      <c r="C1" s="861"/>
      <c r="D1" s="861"/>
      <c r="E1" s="861"/>
      <c r="F1" s="154"/>
      <c r="G1" s="862"/>
      <c r="H1" s="862"/>
      <c r="I1" s="862"/>
      <c r="J1" s="862"/>
      <c r="K1" s="862"/>
      <c r="L1" s="862"/>
      <c r="M1" s="862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>
      <c r="A2" s="861" t="s">
        <v>1</v>
      </c>
      <c r="B2" s="861"/>
      <c r="C2" s="861"/>
      <c r="D2" s="861"/>
      <c r="E2" s="861"/>
      <c r="F2" s="156"/>
      <c r="G2" s="157" t="s">
        <v>2</v>
      </c>
      <c r="H2" s="158"/>
      <c r="I2" s="159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58" customHeight="1">
      <c r="A3" s="861" t="s">
        <v>129</v>
      </c>
      <c r="B3" s="861"/>
      <c r="C3" s="861"/>
      <c r="D3" s="861"/>
      <c r="E3" s="861"/>
      <c r="F3" s="156"/>
      <c r="G3" s="157" t="s">
        <v>4</v>
      </c>
      <c r="H3" s="158"/>
      <c r="I3" s="160" t="s">
        <v>5</v>
      </c>
      <c r="J3" s="155"/>
      <c r="K3" s="161" t="s">
        <v>6</v>
      </c>
      <c r="L3" s="161" t="s">
        <v>7</v>
      </c>
      <c r="M3" s="155"/>
      <c r="N3" s="161" t="s">
        <v>8</v>
      </c>
      <c r="O3" s="863" t="s">
        <v>102</v>
      </c>
      <c r="P3" s="863"/>
      <c r="Q3" s="863"/>
      <c r="R3" s="863"/>
      <c r="S3" s="863"/>
      <c r="T3" s="863"/>
      <c r="U3" s="863"/>
      <c r="V3" s="863"/>
      <c r="W3" s="863"/>
    </row>
    <row r="4" spans="1:23" ht="21">
      <c r="A4" s="861" t="s">
        <v>130</v>
      </c>
      <c r="B4" s="861"/>
      <c r="C4" s="861"/>
      <c r="D4" s="861"/>
      <c r="E4" s="861"/>
      <c r="F4" s="156"/>
      <c r="G4" s="157" t="s">
        <v>11</v>
      </c>
      <c r="H4" s="158"/>
      <c r="I4" s="159"/>
      <c r="J4" s="155"/>
      <c r="K4" s="162" t="s">
        <v>12</v>
      </c>
      <c r="L4" s="162">
        <v>3</v>
      </c>
      <c r="M4" s="155"/>
      <c r="N4" s="163">
        <v>3</v>
      </c>
      <c r="O4" s="863"/>
      <c r="P4" s="863"/>
      <c r="Q4" s="863"/>
      <c r="R4" s="863"/>
      <c r="S4" s="863"/>
      <c r="T4" s="863"/>
      <c r="U4" s="863"/>
      <c r="V4" s="863"/>
      <c r="W4" s="863"/>
    </row>
    <row r="5" spans="1:23" ht="21">
      <c r="A5" s="153" t="s">
        <v>85</v>
      </c>
      <c r="B5" s="153"/>
      <c r="C5" s="153"/>
      <c r="D5" s="153"/>
      <c r="E5" s="153"/>
      <c r="F5" s="156"/>
      <c r="G5" s="157" t="s">
        <v>14</v>
      </c>
      <c r="H5" s="164">
        <v>100</v>
      </c>
      <c r="I5" s="159"/>
      <c r="J5" s="155"/>
      <c r="K5" s="165" t="s">
        <v>15</v>
      </c>
      <c r="L5" s="165">
        <v>2</v>
      </c>
      <c r="M5" s="155"/>
      <c r="N5" s="166">
        <v>2</v>
      </c>
      <c r="O5" s="863"/>
      <c r="P5" s="863"/>
      <c r="Q5" s="863"/>
      <c r="R5" s="863"/>
      <c r="S5" s="863"/>
      <c r="T5" s="863"/>
      <c r="U5" s="863"/>
      <c r="V5" s="863"/>
      <c r="W5" s="863"/>
    </row>
    <row r="6" spans="1:23" ht="21">
      <c r="A6" s="167"/>
      <c r="B6" s="168" t="s">
        <v>60</v>
      </c>
      <c r="C6" s="169" t="s">
        <v>16</v>
      </c>
      <c r="D6" s="169" t="s">
        <v>17</v>
      </c>
      <c r="E6" s="169" t="s">
        <v>18</v>
      </c>
      <c r="F6" s="169" t="s">
        <v>17</v>
      </c>
      <c r="G6" s="157" t="s">
        <v>18</v>
      </c>
      <c r="H6" s="170">
        <v>100</v>
      </c>
      <c r="I6" s="159"/>
      <c r="J6" s="155"/>
      <c r="K6" s="171" t="s">
        <v>19</v>
      </c>
      <c r="L6" s="171">
        <v>1</v>
      </c>
      <c r="M6" s="155"/>
      <c r="N6" s="172">
        <v>1</v>
      </c>
      <c r="O6" s="863"/>
      <c r="P6" s="863"/>
      <c r="Q6" s="863"/>
      <c r="R6" s="863"/>
      <c r="S6" s="863"/>
      <c r="T6" s="863"/>
      <c r="U6" s="863"/>
      <c r="V6" s="863"/>
      <c r="W6" s="863"/>
    </row>
    <row r="7" spans="1:23" ht="58">
      <c r="A7" s="167"/>
      <c r="B7" s="173" t="s">
        <v>20</v>
      </c>
      <c r="C7" s="174" t="s">
        <v>21</v>
      </c>
      <c r="D7" s="174"/>
      <c r="E7" s="175" t="s">
        <v>21</v>
      </c>
      <c r="F7" s="175"/>
      <c r="G7" s="176" t="s">
        <v>22</v>
      </c>
      <c r="H7" s="177">
        <f>AVERAGE(H5:H6)</f>
        <v>100</v>
      </c>
      <c r="I7" s="178">
        <v>0.6</v>
      </c>
      <c r="J7" s="155"/>
      <c r="K7" s="179" t="s">
        <v>23</v>
      </c>
      <c r="L7" s="179">
        <v>0</v>
      </c>
      <c r="M7" s="155"/>
      <c r="N7" s="180"/>
      <c r="O7" s="863"/>
      <c r="P7" s="863"/>
      <c r="Q7" s="863"/>
      <c r="R7" s="863"/>
      <c r="S7" s="863"/>
      <c r="T7" s="863"/>
      <c r="U7" s="863"/>
      <c r="V7" s="863"/>
      <c r="W7" s="863"/>
    </row>
    <row r="8" spans="1:23">
      <c r="A8" s="167"/>
      <c r="B8" s="173" t="s">
        <v>24</v>
      </c>
      <c r="C8" s="175" t="s">
        <v>25</v>
      </c>
      <c r="D8" s="175"/>
      <c r="E8" s="175" t="s">
        <v>26</v>
      </c>
      <c r="F8" s="175"/>
      <c r="G8" s="176" t="s">
        <v>27</v>
      </c>
      <c r="H8" s="157" t="s">
        <v>87</v>
      </c>
      <c r="I8" s="159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1:23">
      <c r="A9" s="167"/>
      <c r="B9" s="173" t="s">
        <v>28</v>
      </c>
      <c r="C9" s="125" t="s">
        <v>125</v>
      </c>
      <c r="D9" s="175"/>
      <c r="E9" s="125" t="s">
        <v>125</v>
      </c>
      <c r="F9" s="181"/>
      <c r="G9" s="167"/>
      <c r="H9" s="182"/>
      <c r="I9" s="182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</row>
    <row r="10" spans="1:23" ht="15.5">
      <c r="A10" s="167"/>
      <c r="B10" s="173" t="s">
        <v>45</v>
      </c>
      <c r="C10" s="175">
        <v>50</v>
      </c>
      <c r="D10" s="183">
        <f>(0.55*50)</f>
        <v>27.500000000000004</v>
      </c>
      <c r="E10" s="175">
        <v>50</v>
      </c>
      <c r="F10" s="184">
        <f>(0.55*50)</f>
        <v>27.500000000000004</v>
      </c>
      <c r="G10" s="185"/>
      <c r="H10" s="186" t="s">
        <v>30</v>
      </c>
      <c r="I10" s="186" t="s">
        <v>31</v>
      </c>
      <c r="J10" s="187" t="s">
        <v>32</v>
      </c>
      <c r="K10" s="187" t="s">
        <v>33</v>
      </c>
      <c r="L10" s="187" t="s">
        <v>34</v>
      </c>
      <c r="M10" s="187" t="s">
        <v>35</v>
      </c>
      <c r="N10" s="187" t="s">
        <v>36</v>
      </c>
      <c r="O10" s="187" t="s">
        <v>37</v>
      </c>
      <c r="P10" s="187" t="s">
        <v>38</v>
      </c>
      <c r="Q10" s="187" t="s">
        <v>39</v>
      </c>
      <c r="R10" s="187" t="s">
        <v>40</v>
      </c>
      <c r="S10" s="187" t="s">
        <v>41</v>
      </c>
      <c r="T10" s="187" t="s">
        <v>42</v>
      </c>
      <c r="U10" s="187" t="s">
        <v>43</v>
      </c>
      <c r="V10" s="187" t="s">
        <v>44</v>
      </c>
      <c r="W10" s="155"/>
    </row>
    <row r="11" spans="1:23" ht="15.5">
      <c r="A11" s="167">
        <v>1</v>
      </c>
      <c r="B11" s="696">
        <v>170301120049</v>
      </c>
      <c r="C11" s="697">
        <v>44</v>
      </c>
      <c r="D11" s="190">
        <v>1</v>
      </c>
      <c r="E11" s="191">
        <v>42</v>
      </c>
      <c r="F11" s="192">
        <f>COUNTIF(E11:E84,"&gt;="&amp;F10)</f>
        <v>1</v>
      </c>
      <c r="G11" s="193" t="s">
        <v>46</v>
      </c>
      <c r="H11" s="194">
        <v>2</v>
      </c>
      <c r="I11" s="195">
        <v>3</v>
      </c>
      <c r="J11" s="196"/>
      <c r="K11" s="196"/>
      <c r="L11" s="196"/>
      <c r="M11" s="195">
        <v>3</v>
      </c>
      <c r="N11" s="196"/>
      <c r="O11" s="195">
        <v>3</v>
      </c>
      <c r="P11" s="196"/>
      <c r="Q11" s="196"/>
      <c r="R11" s="196"/>
      <c r="S11" s="196"/>
      <c r="T11" s="195">
        <v>2</v>
      </c>
      <c r="U11" s="195">
        <v>2</v>
      </c>
      <c r="V11" s="195">
        <v>2</v>
      </c>
      <c r="W11" s="155"/>
    </row>
    <row r="12" spans="1:23" ht="15.5">
      <c r="A12" s="167"/>
      <c r="B12" s="198"/>
      <c r="C12" s="199"/>
      <c r="D12" s="200">
        <f>1/1*100</f>
        <v>100</v>
      </c>
      <c r="E12" s="201"/>
      <c r="F12" s="202">
        <f>1/1*100</f>
        <v>100</v>
      </c>
      <c r="G12" s="193" t="s">
        <v>47</v>
      </c>
      <c r="H12" s="203">
        <v>3</v>
      </c>
      <c r="I12" s="204">
        <v>1</v>
      </c>
      <c r="J12" s="205"/>
      <c r="K12" s="205"/>
      <c r="L12" s="205"/>
      <c r="M12" s="204">
        <v>1</v>
      </c>
      <c r="N12" s="205"/>
      <c r="O12" s="204">
        <v>1</v>
      </c>
      <c r="P12" s="205"/>
      <c r="Q12" s="205"/>
      <c r="R12" s="205"/>
      <c r="S12" s="205"/>
      <c r="T12" s="204">
        <v>2</v>
      </c>
      <c r="U12" s="204">
        <v>3</v>
      </c>
      <c r="V12" s="204">
        <v>3</v>
      </c>
      <c r="W12" s="155"/>
    </row>
    <row r="13" spans="1:23" ht="15.5">
      <c r="A13" s="167"/>
      <c r="B13" s="207"/>
      <c r="C13" s="199"/>
      <c r="D13" s="190"/>
      <c r="E13" s="201"/>
      <c r="F13" s="208"/>
      <c r="G13" s="193" t="s">
        <v>48</v>
      </c>
      <c r="H13" s="203">
        <v>1</v>
      </c>
      <c r="I13" s="204">
        <v>1</v>
      </c>
      <c r="J13" s="205"/>
      <c r="K13" s="205"/>
      <c r="L13" s="205"/>
      <c r="M13" s="204">
        <v>1</v>
      </c>
      <c r="N13" s="205"/>
      <c r="O13" s="204">
        <v>1</v>
      </c>
      <c r="P13" s="205"/>
      <c r="Q13" s="205"/>
      <c r="R13" s="205"/>
      <c r="S13" s="205"/>
      <c r="T13" s="204">
        <v>1</v>
      </c>
      <c r="U13" s="204">
        <v>2</v>
      </c>
      <c r="V13" s="204">
        <v>1</v>
      </c>
      <c r="W13" s="155"/>
    </row>
    <row r="14" spans="1:23" s="224" customFormat="1" ht="15.5">
      <c r="A14" s="167"/>
      <c r="B14" s="207"/>
      <c r="C14" s="199"/>
      <c r="D14" s="190"/>
      <c r="E14" s="201"/>
      <c r="F14" s="208"/>
      <c r="G14" s="31" t="s">
        <v>49</v>
      </c>
      <c r="H14" s="203">
        <v>3</v>
      </c>
      <c r="I14" s="204">
        <v>1</v>
      </c>
      <c r="J14" s="205"/>
      <c r="K14" s="205"/>
      <c r="L14" s="205"/>
      <c r="M14" s="204">
        <v>1</v>
      </c>
      <c r="N14" s="205"/>
      <c r="O14" s="204">
        <v>1</v>
      </c>
      <c r="P14" s="205"/>
      <c r="Q14" s="205"/>
      <c r="R14" s="205"/>
      <c r="S14" s="205"/>
      <c r="T14" s="204">
        <v>3</v>
      </c>
      <c r="U14" s="204">
        <v>3</v>
      </c>
      <c r="V14" s="204">
        <v>2</v>
      </c>
      <c r="W14" s="155"/>
    </row>
    <row r="15" spans="1:23" s="224" customFormat="1" ht="15.5">
      <c r="A15" s="167"/>
      <c r="B15" s="207"/>
      <c r="C15" s="199"/>
      <c r="D15" s="190"/>
      <c r="E15" s="201"/>
      <c r="F15" s="208"/>
      <c r="G15" s="31" t="s">
        <v>50</v>
      </c>
      <c r="H15" s="203">
        <v>2</v>
      </c>
      <c r="I15" s="204">
        <v>1</v>
      </c>
      <c r="J15" s="205"/>
      <c r="K15" s="205"/>
      <c r="L15" s="205"/>
      <c r="M15" s="204">
        <v>1</v>
      </c>
      <c r="N15" s="205"/>
      <c r="O15" s="204">
        <v>1</v>
      </c>
      <c r="P15" s="205"/>
      <c r="Q15" s="205"/>
      <c r="R15" s="205"/>
      <c r="S15" s="205"/>
      <c r="T15" s="204">
        <v>2</v>
      </c>
      <c r="U15" s="204">
        <v>2</v>
      </c>
      <c r="V15" s="204">
        <v>2</v>
      </c>
      <c r="W15" s="155"/>
    </row>
    <row r="16" spans="1:23" ht="15.5">
      <c r="A16" s="167"/>
      <c r="B16" s="207"/>
      <c r="C16" s="199"/>
      <c r="D16" s="190"/>
      <c r="E16" s="201"/>
      <c r="F16" s="208"/>
      <c r="G16" s="209" t="s">
        <v>51</v>
      </c>
      <c r="H16" s="525">
        <v>2</v>
      </c>
      <c r="I16" s="526">
        <v>1</v>
      </c>
      <c r="J16" s="582"/>
      <c r="K16" s="582"/>
      <c r="L16" s="196"/>
      <c r="M16" s="526">
        <v>1</v>
      </c>
      <c r="N16" s="196"/>
      <c r="O16" s="526">
        <v>1</v>
      </c>
      <c r="P16" s="526"/>
      <c r="Q16" s="526"/>
      <c r="R16" s="526"/>
      <c r="S16" s="526"/>
      <c r="T16" s="526">
        <v>2</v>
      </c>
      <c r="U16" s="526">
        <v>2</v>
      </c>
      <c r="V16" s="526">
        <v>2</v>
      </c>
      <c r="W16" s="155"/>
    </row>
    <row r="17" spans="1:23" ht="15.5">
      <c r="A17" s="167"/>
      <c r="B17" s="207"/>
      <c r="C17" s="199"/>
      <c r="D17" s="190"/>
      <c r="E17" s="201"/>
      <c r="F17" s="208"/>
      <c r="G17" s="211" t="s">
        <v>52</v>
      </c>
      <c r="H17" s="203">
        <v>3</v>
      </c>
      <c r="I17" s="204">
        <v>3</v>
      </c>
      <c r="J17" s="204"/>
      <c r="K17" s="204"/>
      <c r="L17" s="204"/>
      <c r="M17" s="204">
        <v>3</v>
      </c>
      <c r="N17" s="204"/>
      <c r="O17" s="204">
        <v>3</v>
      </c>
      <c r="P17" s="204"/>
      <c r="Q17" s="204"/>
      <c r="R17" s="204"/>
      <c r="S17" s="204"/>
      <c r="T17" s="204">
        <v>3</v>
      </c>
      <c r="U17" s="204">
        <v>3</v>
      </c>
      <c r="V17" s="204">
        <v>3</v>
      </c>
      <c r="W17" s="155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M1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5" t="s">
        <v>131</v>
      </c>
      <c r="B3" s="895"/>
      <c r="C3" s="895"/>
      <c r="D3" s="895"/>
      <c r="E3" s="701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132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93.333333333333329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93.333333333333329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93.333333333333329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80" t="s">
        <v>29</v>
      </c>
      <c r="D9" s="52"/>
      <c r="E9" s="80" t="s">
        <v>29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170301120006</v>
      </c>
      <c r="C11" s="80">
        <v>47</v>
      </c>
      <c r="D11" s="704">
        <f>COUNTIF(C11:C91,"&gt;="&amp;D10)</f>
        <v>28</v>
      </c>
      <c r="E11" s="80">
        <v>45</v>
      </c>
      <c r="F11" s="705">
        <f>COUNTIF(E11:E91,"&gt;="&amp;F10)</f>
        <v>28</v>
      </c>
      <c r="G11" s="31" t="s">
        <v>46</v>
      </c>
      <c r="H11" s="41">
        <v>3</v>
      </c>
      <c r="I11" s="41">
        <v>3</v>
      </c>
      <c r="J11" s="706">
        <v>3</v>
      </c>
      <c r="K11" s="707"/>
      <c r="L11" s="41"/>
      <c r="M11" s="41"/>
      <c r="N11" s="41"/>
      <c r="O11" s="41"/>
      <c r="P11" s="41"/>
      <c r="Q11" s="41"/>
      <c r="R11" s="41"/>
      <c r="S11" s="41"/>
      <c r="T11" s="36">
        <v>3</v>
      </c>
      <c r="U11" s="36">
        <v>3</v>
      </c>
      <c r="V11" s="36">
        <v>3</v>
      </c>
      <c r="W11" s="104"/>
    </row>
    <row r="12" spans="1:23" ht="24.75" customHeight="1">
      <c r="A12" s="698">
        <v>2</v>
      </c>
      <c r="B12" s="95">
        <v>170301120019</v>
      </c>
      <c r="C12" s="80">
        <v>46</v>
      </c>
      <c r="D12" s="708">
        <f>(D11/COUNT(C11:C91))*100</f>
        <v>93.333333333333329</v>
      </c>
      <c r="E12" s="80">
        <v>44</v>
      </c>
      <c r="F12" s="709">
        <f>(F11/COUNT(E11:E91))*100</f>
        <v>93.333333333333329</v>
      </c>
      <c r="G12" s="31" t="s">
        <v>47</v>
      </c>
      <c r="H12" s="41">
        <v>2</v>
      </c>
      <c r="I12" s="41">
        <v>2</v>
      </c>
      <c r="J12" s="706">
        <v>2</v>
      </c>
      <c r="K12" s="707"/>
      <c r="L12" s="41"/>
      <c r="M12" s="41"/>
      <c r="N12" s="41"/>
      <c r="O12" s="41"/>
      <c r="P12" s="41"/>
      <c r="Q12" s="41"/>
      <c r="R12" s="41"/>
      <c r="S12" s="41"/>
      <c r="T12" s="36">
        <v>3</v>
      </c>
      <c r="U12" s="36">
        <v>3</v>
      </c>
      <c r="V12" s="36">
        <v>3</v>
      </c>
      <c r="W12" s="104"/>
    </row>
    <row r="13" spans="1:23" ht="24.75" customHeight="1">
      <c r="A13" s="698">
        <v>3</v>
      </c>
      <c r="B13" s="95">
        <v>170301120035</v>
      </c>
      <c r="C13" s="80">
        <v>46</v>
      </c>
      <c r="D13" s="704"/>
      <c r="E13" s="80">
        <v>44</v>
      </c>
      <c r="F13" s="703"/>
      <c r="G13" s="31" t="s">
        <v>48</v>
      </c>
      <c r="H13" s="41">
        <v>2</v>
      </c>
      <c r="I13" s="41">
        <v>3</v>
      </c>
      <c r="J13" s="706">
        <v>3</v>
      </c>
      <c r="K13" s="707"/>
      <c r="L13" s="41"/>
      <c r="M13" s="41"/>
      <c r="N13" s="41"/>
      <c r="O13" s="41"/>
      <c r="P13" s="41"/>
      <c r="Q13" s="41"/>
      <c r="R13" s="41"/>
      <c r="S13" s="41"/>
      <c r="T13" s="36">
        <v>3</v>
      </c>
      <c r="U13" s="36">
        <v>3</v>
      </c>
      <c r="V13" s="36">
        <v>3</v>
      </c>
      <c r="W13" s="104"/>
    </row>
    <row r="14" spans="1:23" ht="24.75" customHeight="1">
      <c r="A14" s="698">
        <v>4</v>
      </c>
      <c r="B14" s="95">
        <v>170301120036</v>
      </c>
      <c r="C14" s="80">
        <v>44</v>
      </c>
      <c r="D14" s="704"/>
      <c r="E14" s="80">
        <v>46</v>
      </c>
      <c r="F14" s="703"/>
      <c r="G14" s="31" t="s">
        <v>50</v>
      </c>
      <c r="H14" s="41">
        <v>3</v>
      </c>
      <c r="I14" s="41">
        <v>3</v>
      </c>
      <c r="J14" s="706">
        <v>2</v>
      </c>
      <c r="K14" s="707"/>
      <c r="L14" s="41"/>
      <c r="M14" s="41"/>
      <c r="N14" s="41"/>
      <c r="O14" s="41"/>
      <c r="P14" s="41"/>
      <c r="Q14" s="41"/>
      <c r="R14" s="41"/>
      <c r="S14" s="41"/>
      <c r="T14" s="36">
        <v>3</v>
      </c>
      <c r="U14" s="36">
        <v>3</v>
      </c>
      <c r="V14" s="36">
        <v>3</v>
      </c>
      <c r="W14" s="104"/>
    </row>
    <row r="15" spans="1:23" ht="35.25" customHeight="1">
      <c r="A15" s="698">
        <v>5</v>
      </c>
      <c r="B15" s="95">
        <v>170301120040</v>
      </c>
      <c r="C15" s="80">
        <v>40</v>
      </c>
      <c r="D15" s="704"/>
      <c r="E15" s="80">
        <v>30</v>
      </c>
      <c r="F15" s="703"/>
      <c r="G15" s="65" t="s">
        <v>133</v>
      </c>
      <c r="H15" s="41">
        <v>3</v>
      </c>
      <c r="I15" s="41">
        <v>2</v>
      </c>
      <c r="J15" s="706">
        <v>3</v>
      </c>
      <c r="K15" s="707"/>
      <c r="L15" s="41"/>
      <c r="M15" s="41"/>
      <c r="N15" s="41"/>
      <c r="O15" s="41"/>
      <c r="P15" s="41"/>
      <c r="Q15" s="41"/>
      <c r="R15" s="41"/>
      <c r="S15" s="41"/>
      <c r="T15" s="36">
        <v>3</v>
      </c>
      <c r="U15" s="36">
        <v>3</v>
      </c>
      <c r="V15" s="36">
        <v>3</v>
      </c>
      <c r="W15" s="104"/>
    </row>
    <row r="16" spans="1:23" ht="37.5" customHeight="1">
      <c r="A16" s="698">
        <v>6</v>
      </c>
      <c r="B16" s="95">
        <v>170301120050</v>
      </c>
      <c r="C16" s="80">
        <v>42</v>
      </c>
      <c r="D16" s="704"/>
      <c r="E16" s="80">
        <v>38</v>
      </c>
      <c r="F16" s="703"/>
      <c r="G16" s="65" t="s">
        <v>51</v>
      </c>
      <c r="H16" s="66">
        <f>AVERAGE(H11:H14)</f>
        <v>2.5</v>
      </c>
      <c r="I16" s="66">
        <f>AVERAGE(I11:I14)</f>
        <v>2.75</v>
      </c>
      <c r="J16" s="710">
        <f>AVERAGE(J11:J14)</f>
        <v>2.5</v>
      </c>
      <c r="K16" s="66"/>
      <c r="L16" s="66"/>
      <c r="M16" s="66"/>
      <c r="N16" s="66"/>
      <c r="O16" s="66"/>
      <c r="P16" s="66"/>
      <c r="Q16" s="66"/>
      <c r="R16" s="66"/>
      <c r="S16" s="66"/>
      <c r="T16" s="66">
        <f>AVERAGE(T11:T14)</f>
        <v>3</v>
      </c>
      <c r="U16" s="66">
        <f>AVERAGE(U11:U14)</f>
        <v>3</v>
      </c>
      <c r="V16" s="66">
        <f>AVERAGE(V11:V14)</f>
        <v>3</v>
      </c>
      <c r="W16" s="104"/>
    </row>
    <row r="17" spans="1:24" ht="24.75" customHeight="1">
      <c r="A17" s="698">
        <v>7</v>
      </c>
      <c r="B17" s="95">
        <v>170301120052</v>
      </c>
      <c r="C17" s="80">
        <v>42</v>
      </c>
      <c r="D17" s="704"/>
      <c r="E17" s="80">
        <v>41</v>
      </c>
      <c r="F17" s="703"/>
      <c r="G17" s="92" t="s">
        <v>52</v>
      </c>
      <c r="H17" s="67">
        <f>(H7*H16)/100</f>
        <v>2.333333333333333</v>
      </c>
      <c r="I17" s="67">
        <f>(H7*I16)/100</f>
        <v>2.5666666666666664</v>
      </c>
      <c r="J17" s="67">
        <f>(H7*J16)/100</f>
        <v>2.333333333333333</v>
      </c>
      <c r="K17" s="67">
        <f>(H7*K16)/100</f>
        <v>0</v>
      </c>
      <c r="L17" s="67">
        <f>(H7*L16)/100</f>
        <v>0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2.8</v>
      </c>
      <c r="U17" s="67">
        <f>(H7*U16)/100</f>
        <v>2.8</v>
      </c>
      <c r="V17" s="67">
        <f>(H7*V16)/100</f>
        <v>2.8</v>
      </c>
    </row>
    <row r="18" spans="1:24" ht="40.5" customHeight="1">
      <c r="A18" s="698">
        <v>8</v>
      </c>
      <c r="B18" s="95">
        <v>170301120054</v>
      </c>
      <c r="C18" s="80">
        <v>46</v>
      </c>
      <c r="D18" s="704"/>
      <c r="E18" s="80">
        <v>47</v>
      </c>
      <c r="F18" s="704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4" ht="24.75" customHeight="1">
      <c r="A19" s="698">
        <v>9</v>
      </c>
      <c r="B19" s="95">
        <v>170301120057</v>
      </c>
      <c r="C19" s="80">
        <v>38</v>
      </c>
      <c r="D19" s="704"/>
      <c r="E19" s="80">
        <v>34</v>
      </c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4" ht="24.75" customHeight="1">
      <c r="A20" s="698">
        <v>10</v>
      </c>
      <c r="B20" s="95">
        <v>170301120058</v>
      </c>
      <c r="C20" s="80">
        <v>46</v>
      </c>
      <c r="D20" s="704"/>
      <c r="E20" s="80">
        <v>45</v>
      </c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4" ht="24.75" customHeight="1">
      <c r="A21" s="698">
        <v>11</v>
      </c>
      <c r="B21" s="95">
        <v>170301120060</v>
      </c>
      <c r="C21" s="80">
        <v>41</v>
      </c>
      <c r="D21" s="704"/>
      <c r="E21" s="80">
        <v>43</v>
      </c>
      <c r="F21" s="704"/>
      <c r="H21" s="104"/>
      <c r="I21" s="104"/>
      <c r="J21" s="104"/>
    </row>
    <row r="22" spans="1:24" ht="31.5" customHeight="1">
      <c r="A22" s="698">
        <v>12</v>
      </c>
      <c r="B22" s="95">
        <v>170301120065</v>
      </c>
      <c r="C22" s="80">
        <v>47</v>
      </c>
      <c r="D22" s="704"/>
      <c r="E22" s="80">
        <v>46</v>
      </c>
      <c r="F22" s="704"/>
      <c r="I22" s="104"/>
      <c r="J22" s="105"/>
      <c r="K22" s="105"/>
    </row>
    <row r="23" spans="1:24" ht="24.75" customHeight="1">
      <c r="A23" s="698">
        <v>13</v>
      </c>
      <c r="B23" s="95">
        <v>170301120069</v>
      </c>
      <c r="C23" s="80">
        <v>47</v>
      </c>
      <c r="D23" s="704"/>
      <c r="E23" s="80">
        <v>44</v>
      </c>
      <c r="F23" s="704"/>
      <c r="H23" s="712"/>
      <c r="I23" s="893"/>
      <c r="J23" s="893"/>
      <c r="M23" s="55"/>
      <c r="N23" s="55"/>
      <c r="O23" s="55"/>
      <c r="P23" s="55"/>
      <c r="Q23" s="55"/>
    </row>
    <row r="24" spans="1:24" ht="24.75" customHeight="1">
      <c r="A24" s="698">
        <v>14</v>
      </c>
      <c r="B24" s="95">
        <v>170301120071</v>
      </c>
      <c r="C24" s="80">
        <v>42</v>
      </c>
      <c r="D24" s="704"/>
      <c r="E24" s="80">
        <v>43</v>
      </c>
      <c r="F24" s="704"/>
      <c r="H24" s="106"/>
      <c r="I24" s="713"/>
      <c r="J24" s="713"/>
      <c r="M24" s="55"/>
      <c r="N24" s="55"/>
      <c r="O24" s="55"/>
      <c r="P24" s="55"/>
      <c r="Q24" s="55"/>
      <c r="W24" s="104"/>
      <c r="X24" s="104"/>
    </row>
    <row r="25" spans="1:24" ht="24.75" customHeight="1">
      <c r="A25" s="698">
        <v>15</v>
      </c>
      <c r="B25" s="95">
        <v>170301120073</v>
      </c>
      <c r="C25" s="80">
        <v>46</v>
      </c>
      <c r="D25" s="714"/>
      <c r="E25" s="80">
        <v>47</v>
      </c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1:24" ht="24.75" customHeight="1">
      <c r="A26" s="698">
        <v>16</v>
      </c>
      <c r="B26" s="95">
        <v>170301120074</v>
      </c>
      <c r="C26" s="80">
        <v>48</v>
      </c>
      <c r="D26" s="704"/>
      <c r="E26" s="80">
        <v>48</v>
      </c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1:24" ht="24.75" customHeight="1">
      <c r="A27" s="698">
        <v>17</v>
      </c>
      <c r="B27" s="95">
        <v>170301120075</v>
      </c>
      <c r="C27" s="80">
        <v>46</v>
      </c>
      <c r="D27" s="704"/>
      <c r="E27" s="80">
        <v>45</v>
      </c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1:24" ht="24.75" customHeight="1">
      <c r="A28" s="698">
        <v>18</v>
      </c>
      <c r="B28" s="95">
        <v>170301120078</v>
      </c>
      <c r="C28" s="80">
        <v>43</v>
      </c>
      <c r="D28" s="704"/>
      <c r="E28" s="80">
        <v>28</v>
      </c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1:24" ht="24.75" customHeight="1">
      <c r="A29" s="698">
        <v>19</v>
      </c>
      <c r="B29" s="95">
        <v>170301120079</v>
      </c>
      <c r="C29" s="80">
        <v>44</v>
      </c>
      <c r="D29" s="704"/>
      <c r="E29" s="80">
        <v>41</v>
      </c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1:24" ht="24.75" customHeight="1">
      <c r="A30" s="698">
        <v>20</v>
      </c>
      <c r="B30" s="95">
        <v>170301120080</v>
      </c>
      <c r="C30" s="80">
        <v>41</v>
      </c>
      <c r="D30" s="704"/>
      <c r="E30" s="80">
        <v>35</v>
      </c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1:24" ht="24.75" customHeight="1">
      <c r="A31" s="698">
        <v>21</v>
      </c>
      <c r="B31" s="95">
        <v>170301120081</v>
      </c>
      <c r="C31" s="80">
        <v>0</v>
      </c>
      <c r="D31" s="704"/>
      <c r="E31" s="80">
        <v>0</v>
      </c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1:24" ht="24.75" customHeight="1">
      <c r="A32" s="698">
        <v>22</v>
      </c>
      <c r="B32" s="95">
        <v>170301120088</v>
      </c>
      <c r="C32" s="80">
        <v>45</v>
      </c>
      <c r="D32" s="704"/>
      <c r="E32" s="80">
        <v>46</v>
      </c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1:24" ht="24.75" customHeight="1">
      <c r="A33" s="698">
        <v>23</v>
      </c>
      <c r="B33" s="95">
        <v>170301120096</v>
      </c>
      <c r="C33" s="80">
        <v>0</v>
      </c>
      <c r="D33" s="704"/>
      <c r="E33" s="80">
        <v>0</v>
      </c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1:24" ht="24.75" customHeight="1">
      <c r="A34" s="698">
        <v>24</v>
      </c>
      <c r="B34" s="95">
        <v>170301120121</v>
      </c>
      <c r="C34" s="80">
        <v>39</v>
      </c>
      <c r="D34" s="704"/>
      <c r="E34" s="80">
        <v>39</v>
      </c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1:24" ht="24.75" customHeight="1">
      <c r="A35" s="698">
        <v>25</v>
      </c>
      <c r="B35" s="95">
        <v>170301120145</v>
      </c>
      <c r="C35" s="80">
        <v>41</v>
      </c>
      <c r="D35" s="704"/>
      <c r="E35" s="80">
        <v>37</v>
      </c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1:24" ht="24.75" customHeight="1">
      <c r="A36" s="698">
        <v>26</v>
      </c>
      <c r="B36" s="95">
        <v>170301120152</v>
      </c>
      <c r="C36" s="80">
        <v>36</v>
      </c>
      <c r="D36" s="704"/>
      <c r="E36" s="80">
        <v>29</v>
      </c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  <c r="X36" s="104"/>
    </row>
    <row r="37" spans="1:24" ht="24.75" customHeight="1">
      <c r="A37" s="698">
        <v>27</v>
      </c>
      <c r="B37" s="95">
        <v>170301120162</v>
      </c>
      <c r="C37" s="80">
        <v>37</v>
      </c>
      <c r="D37" s="704"/>
      <c r="E37" s="80">
        <v>32</v>
      </c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1:24" ht="24.75" customHeight="1">
      <c r="A38" s="698">
        <v>28</v>
      </c>
      <c r="B38" s="95">
        <v>170301120163</v>
      </c>
      <c r="C38" s="80">
        <v>39</v>
      </c>
      <c r="D38" s="704"/>
      <c r="E38" s="80">
        <v>41</v>
      </c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24.75" customHeight="1">
      <c r="A39" s="698">
        <v>29</v>
      </c>
      <c r="B39" s="95">
        <v>170301120170</v>
      </c>
      <c r="C39" s="80">
        <v>40</v>
      </c>
      <c r="D39" s="704"/>
      <c r="E39" s="80">
        <v>40</v>
      </c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4.75" customHeight="1">
      <c r="A40" s="698">
        <v>30</v>
      </c>
      <c r="B40" s="95">
        <v>170301120174</v>
      </c>
      <c r="C40" s="80">
        <v>29</v>
      </c>
      <c r="D40" s="704"/>
      <c r="E40" s="80">
        <v>30</v>
      </c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1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1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1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1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1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1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1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1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>
      <c r="B87" s="79"/>
      <c r="C87" s="80"/>
      <c r="D87" s="704"/>
      <c r="E87" s="80"/>
      <c r="F87" s="704"/>
      <c r="G87" s="720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D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topLeftCell="M1" zoomScale="86" zoomScaleNormal="86" workbookViewId="0">
      <selection activeCell="H16" sqref="H16:V16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54" t="s">
        <v>134</v>
      </c>
      <c r="B3" s="854"/>
      <c r="C3" s="854"/>
      <c r="D3" s="854"/>
      <c r="E3" s="854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4" t="s">
        <v>135</v>
      </c>
      <c r="B4" s="854"/>
      <c r="C4" s="854"/>
      <c r="D4" s="854"/>
      <c r="E4" s="854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87.654320987654316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81.481481481481481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84.567901234567898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86</v>
      </c>
      <c r="D8" s="52"/>
      <c r="E8" s="52" t="s">
        <v>86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128</v>
      </c>
      <c r="D9" s="52"/>
      <c r="E9" s="52" t="s">
        <v>128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95">
        <v>170101120015</v>
      </c>
      <c r="C11" s="80">
        <v>1</v>
      </c>
      <c r="D11" s="704">
        <f>COUNTIF(C11:C91,"&gt;="&amp;D10)</f>
        <v>71</v>
      </c>
      <c r="E11" s="80">
        <v>0</v>
      </c>
      <c r="F11" s="704">
        <f>COUNTIF(E11:E91,"&gt;="&amp;F10)</f>
        <v>66</v>
      </c>
      <c r="G11" s="31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721">
        <v>3</v>
      </c>
      <c r="U11" s="721">
        <v>3</v>
      </c>
      <c r="V11" s="721">
        <v>3</v>
      </c>
      <c r="W11" s="104"/>
    </row>
    <row r="12" spans="1:23" ht="24.75" customHeight="1">
      <c r="A12" s="698">
        <v>2</v>
      </c>
      <c r="B12" s="95">
        <v>170101120025</v>
      </c>
      <c r="C12" s="80">
        <v>5</v>
      </c>
      <c r="D12" s="708">
        <f>(D11/COUNT(C11:C91))*100</f>
        <v>87.654320987654316</v>
      </c>
      <c r="E12" s="80">
        <v>0</v>
      </c>
      <c r="F12" s="722">
        <f>(F11/COUNT(E11:E91))*100</f>
        <v>81.481481481481481</v>
      </c>
      <c r="G12" s="31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721">
        <v>3</v>
      </c>
      <c r="U12" s="721">
        <v>3</v>
      </c>
      <c r="V12" s="721">
        <v>3</v>
      </c>
      <c r="W12" s="104"/>
    </row>
    <row r="13" spans="1:23" ht="24.75" customHeight="1">
      <c r="A13" s="698">
        <v>3</v>
      </c>
      <c r="B13" s="95">
        <v>170101120030</v>
      </c>
      <c r="C13" s="80">
        <v>4</v>
      </c>
      <c r="D13" s="704"/>
      <c r="E13" s="80">
        <v>0</v>
      </c>
      <c r="F13" s="704"/>
      <c r="G13" s="31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721">
        <v>3</v>
      </c>
      <c r="U13" s="721">
        <v>3</v>
      </c>
      <c r="V13" s="721">
        <v>3</v>
      </c>
      <c r="W13" s="104"/>
    </row>
    <row r="14" spans="1:23" ht="24.75" customHeight="1">
      <c r="A14" s="698">
        <v>4</v>
      </c>
      <c r="B14" s="95">
        <v>170101120046</v>
      </c>
      <c r="C14" s="80">
        <v>6</v>
      </c>
      <c r="D14" s="704"/>
      <c r="E14" s="80">
        <v>0</v>
      </c>
      <c r="F14" s="704"/>
      <c r="G14" s="31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721">
        <v>3</v>
      </c>
      <c r="U14" s="721">
        <v>3</v>
      </c>
      <c r="V14" s="721">
        <v>3</v>
      </c>
      <c r="W14" s="104"/>
    </row>
    <row r="15" spans="1:23" ht="35.25" customHeight="1">
      <c r="A15" s="698">
        <v>5</v>
      </c>
      <c r="B15" s="95">
        <v>170101120048</v>
      </c>
      <c r="C15" s="80">
        <v>3</v>
      </c>
      <c r="D15" s="704"/>
      <c r="E15" s="80">
        <v>0</v>
      </c>
      <c r="F15" s="704"/>
      <c r="G15" s="65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104"/>
    </row>
    <row r="16" spans="1:23" ht="37.5" customHeight="1">
      <c r="A16" s="698">
        <v>6</v>
      </c>
      <c r="B16" s="95">
        <v>170101120052</v>
      </c>
      <c r="C16" s="80">
        <v>4</v>
      </c>
      <c r="D16" s="704"/>
      <c r="E16" s="80">
        <v>0</v>
      </c>
      <c r="F16" s="704"/>
      <c r="G16" s="40" t="s">
        <v>52</v>
      </c>
      <c r="H16" s="67">
        <f>(H7*H15)/100</f>
        <v>2.3256172839506171</v>
      </c>
      <c r="I16" s="67">
        <f>(H7*I15)/100</f>
        <v>2.1141975308641974</v>
      </c>
      <c r="J16" s="67">
        <f>(H7*J15)/100</f>
        <v>0</v>
      </c>
      <c r="K16" s="67">
        <f>(H7*K15)/100</f>
        <v>0</v>
      </c>
      <c r="L16" s="67">
        <f>(H7*L15)/100</f>
        <v>2.3256172839506171</v>
      </c>
      <c r="M16" s="67">
        <f>(H7*M15)/100</f>
        <v>0</v>
      </c>
      <c r="N16" s="67">
        <f>(H7*N15)/100</f>
        <v>0</v>
      </c>
      <c r="O16" s="67">
        <f>(H7*O15)/100</f>
        <v>0</v>
      </c>
      <c r="P16" s="67">
        <f>(H7*P15)/100</f>
        <v>0</v>
      </c>
      <c r="Q16" s="67">
        <f>(H7*Q15)/100</f>
        <v>0</v>
      </c>
      <c r="R16" s="67">
        <f>(H7*R15)/100</f>
        <v>0</v>
      </c>
      <c r="S16" s="67">
        <f>(H7*S15)/100</f>
        <v>0</v>
      </c>
      <c r="T16" s="67">
        <f>(H7*T15)/100</f>
        <v>2.5370370370370368</v>
      </c>
      <c r="U16" s="67">
        <f>(H7*U15)/100</f>
        <v>2.5370370370370368</v>
      </c>
      <c r="V16" s="67">
        <f>(H7*V15)/100</f>
        <v>2.5370370370370368</v>
      </c>
      <c r="W16" s="104"/>
    </row>
    <row r="17" spans="1:24" ht="24.75" customHeight="1">
      <c r="A17" s="698">
        <v>7</v>
      </c>
      <c r="B17" s="95">
        <v>170101120055</v>
      </c>
      <c r="C17" s="80">
        <v>6</v>
      </c>
      <c r="D17" s="704"/>
      <c r="E17" s="80">
        <v>0</v>
      </c>
      <c r="F17" s="704"/>
      <c r="G17" s="71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0.5" customHeight="1">
      <c r="A18" s="698">
        <v>8</v>
      </c>
      <c r="B18" s="95">
        <v>170101120060</v>
      </c>
      <c r="C18" s="80">
        <v>4</v>
      </c>
      <c r="D18" s="704"/>
      <c r="E18" s="80">
        <v>0</v>
      </c>
      <c r="F18" s="7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4" ht="24.75" customHeight="1">
      <c r="A19" s="698">
        <v>9</v>
      </c>
      <c r="B19" s="95">
        <v>170101120061</v>
      </c>
      <c r="C19" s="80">
        <v>6</v>
      </c>
      <c r="D19" s="704"/>
      <c r="E19" s="80">
        <v>0</v>
      </c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4" ht="24.75" customHeight="1">
      <c r="A20" s="698">
        <v>10</v>
      </c>
      <c r="B20" s="95">
        <v>170101120001</v>
      </c>
      <c r="C20" s="80">
        <v>41</v>
      </c>
      <c r="D20" s="704"/>
      <c r="E20" s="80">
        <v>33</v>
      </c>
      <c r="F20" s="704"/>
      <c r="H20" s="104"/>
      <c r="I20" s="104"/>
      <c r="J20" s="104"/>
      <c r="W20" s="104"/>
    </row>
    <row r="21" spans="1:24" ht="24.75" customHeight="1">
      <c r="A21" s="698">
        <v>11</v>
      </c>
      <c r="B21" s="95">
        <v>170101120002</v>
      </c>
      <c r="C21" s="80">
        <v>39</v>
      </c>
      <c r="D21" s="704"/>
      <c r="E21" s="80">
        <v>32</v>
      </c>
      <c r="F21" s="704"/>
      <c r="I21" s="104"/>
      <c r="J21" s="105"/>
      <c r="K21" s="105"/>
    </row>
    <row r="22" spans="1:24" ht="31.5" customHeight="1">
      <c r="A22" s="698">
        <v>12</v>
      </c>
      <c r="B22" s="95">
        <v>170101120003</v>
      </c>
      <c r="C22" s="80">
        <v>44</v>
      </c>
      <c r="D22" s="704"/>
      <c r="E22" s="80">
        <v>34</v>
      </c>
      <c r="F22" s="704"/>
      <c r="H22" s="712"/>
      <c r="I22" s="893"/>
      <c r="J22" s="893"/>
      <c r="M22" s="55"/>
      <c r="N22" s="55"/>
      <c r="O22" s="55"/>
      <c r="P22" s="55"/>
      <c r="Q22" s="55"/>
    </row>
    <row r="23" spans="1:24" ht="24.75" customHeight="1">
      <c r="A23" s="698">
        <v>13</v>
      </c>
      <c r="B23" s="95">
        <v>170101120004</v>
      </c>
      <c r="C23" s="80">
        <v>38</v>
      </c>
      <c r="D23" s="704"/>
      <c r="E23" s="80">
        <v>31</v>
      </c>
      <c r="F23" s="704"/>
      <c r="H23" s="106"/>
      <c r="I23" s="713"/>
      <c r="J23" s="713"/>
      <c r="M23" s="55"/>
      <c r="N23" s="55"/>
      <c r="O23" s="55"/>
      <c r="P23" s="55"/>
      <c r="Q23" s="55"/>
    </row>
    <row r="24" spans="1:24" ht="24.75" customHeight="1">
      <c r="A24" s="698">
        <v>14</v>
      </c>
      <c r="B24" s="95">
        <v>170101120006</v>
      </c>
      <c r="C24" s="80">
        <v>44</v>
      </c>
      <c r="D24" s="704"/>
      <c r="E24" s="80">
        <v>41</v>
      </c>
      <c r="F24" s="704"/>
      <c r="H24" s="715"/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4"/>
      <c r="T24" s="104"/>
      <c r="U24" s="104"/>
      <c r="V24" s="104"/>
      <c r="W24" s="104"/>
      <c r="X24" s="104"/>
    </row>
    <row r="25" spans="1:24" ht="24.75" customHeight="1">
      <c r="A25" s="698">
        <v>15</v>
      </c>
      <c r="B25" s="95">
        <v>170101120007</v>
      </c>
      <c r="C25" s="80">
        <v>39</v>
      </c>
      <c r="D25" s="704"/>
      <c r="E25" s="80">
        <v>39</v>
      </c>
      <c r="F25" s="704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104"/>
      <c r="X25" s="104"/>
    </row>
    <row r="26" spans="1:24" ht="24.75" customHeight="1">
      <c r="A26" s="698">
        <v>16</v>
      </c>
      <c r="B26" s="95">
        <v>170101120011</v>
      </c>
      <c r="C26" s="80">
        <v>33</v>
      </c>
      <c r="D26" s="704"/>
      <c r="E26" s="80">
        <v>34</v>
      </c>
      <c r="F26" s="704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4"/>
      <c r="X26" s="104"/>
    </row>
    <row r="27" spans="1:24" ht="24.75" customHeight="1">
      <c r="A27" s="698">
        <v>17</v>
      </c>
      <c r="B27" s="95">
        <v>170101120012</v>
      </c>
      <c r="C27" s="80">
        <v>47</v>
      </c>
      <c r="D27" s="704"/>
      <c r="E27" s="80">
        <v>47</v>
      </c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1:24" ht="24.75" customHeight="1">
      <c r="A28" s="698">
        <v>18</v>
      </c>
      <c r="B28" s="95">
        <v>170101120013</v>
      </c>
      <c r="C28" s="80">
        <v>38</v>
      </c>
      <c r="D28" s="704"/>
      <c r="E28" s="80">
        <v>31</v>
      </c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1:24" ht="24.75" customHeight="1">
      <c r="A29" s="698">
        <v>19</v>
      </c>
      <c r="B29" s="95">
        <v>170101120015</v>
      </c>
      <c r="C29" s="80">
        <v>33</v>
      </c>
      <c r="D29" s="704"/>
      <c r="E29" s="80">
        <v>29</v>
      </c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1:24" ht="24.75" customHeight="1">
      <c r="A30" s="698">
        <v>20</v>
      </c>
      <c r="B30" s="95">
        <v>170101120016</v>
      </c>
      <c r="C30" s="80">
        <v>39</v>
      </c>
      <c r="D30" s="704"/>
      <c r="E30" s="80">
        <v>34</v>
      </c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1:24" ht="24.75" customHeight="1">
      <c r="A31" s="698">
        <v>21</v>
      </c>
      <c r="B31" s="95">
        <v>170101120017</v>
      </c>
      <c r="C31" s="80">
        <v>44</v>
      </c>
      <c r="D31" s="704"/>
      <c r="E31" s="80">
        <v>38</v>
      </c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1:24" ht="24.75" customHeight="1">
      <c r="A32" s="698">
        <v>22</v>
      </c>
      <c r="B32" s="95">
        <v>170101120019</v>
      </c>
      <c r="C32" s="80">
        <v>40</v>
      </c>
      <c r="D32" s="704"/>
      <c r="E32" s="80">
        <v>41</v>
      </c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1:24" ht="24.75" customHeight="1">
      <c r="A33" s="698">
        <v>23</v>
      </c>
      <c r="B33" s="95">
        <v>170101120020</v>
      </c>
      <c r="C33" s="80">
        <v>37</v>
      </c>
      <c r="D33" s="704"/>
      <c r="E33" s="80">
        <v>30</v>
      </c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1:24" ht="24.75" customHeight="1">
      <c r="A34" s="698">
        <v>24</v>
      </c>
      <c r="B34" s="95">
        <v>170101120021</v>
      </c>
      <c r="C34" s="80">
        <v>48</v>
      </c>
      <c r="D34" s="704"/>
      <c r="E34" s="80">
        <v>47</v>
      </c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1:24" ht="24.75" customHeight="1">
      <c r="A35" s="698">
        <v>25</v>
      </c>
      <c r="B35" s="95">
        <v>170101120022</v>
      </c>
      <c r="C35" s="80">
        <v>49</v>
      </c>
      <c r="D35" s="704"/>
      <c r="E35" s="80">
        <v>39</v>
      </c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1:24" ht="24.75" customHeight="1">
      <c r="A36" s="698">
        <v>26</v>
      </c>
      <c r="B36" s="95">
        <v>170101120023</v>
      </c>
      <c r="C36" s="80">
        <v>44</v>
      </c>
      <c r="D36" s="704"/>
      <c r="E36" s="80">
        <v>41</v>
      </c>
      <c r="F36" s="704"/>
      <c r="G36" s="71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X36" s="104"/>
    </row>
    <row r="37" spans="1:24" ht="24.75" customHeight="1">
      <c r="A37" s="698">
        <v>27</v>
      </c>
      <c r="B37" s="95">
        <v>170101120024</v>
      </c>
      <c r="C37" s="80">
        <v>43</v>
      </c>
      <c r="D37" s="704"/>
      <c r="E37" s="80">
        <v>40</v>
      </c>
      <c r="F37" s="704"/>
      <c r="G37" s="71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24.75" customHeight="1">
      <c r="A38" s="698">
        <v>28</v>
      </c>
      <c r="B38" s="95">
        <v>170101120025</v>
      </c>
      <c r="C38" s="80">
        <v>6</v>
      </c>
      <c r="D38" s="704"/>
      <c r="E38" s="80">
        <v>0</v>
      </c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24.75" customHeight="1">
      <c r="A39" s="698">
        <v>29</v>
      </c>
      <c r="B39" s="95">
        <v>170101120026</v>
      </c>
      <c r="C39" s="80">
        <v>44</v>
      </c>
      <c r="D39" s="704"/>
      <c r="E39" s="80">
        <v>37</v>
      </c>
      <c r="F39" s="704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4"/>
      <c r="X39" s="104"/>
    </row>
    <row r="40" spans="1:24" ht="24.75" customHeight="1">
      <c r="A40" s="698">
        <v>30</v>
      </c>
      <c r="B40" s="95">
        <v>170101120028</v>
      </c>
      <c r="C40" s="80">
        <v>41</v>
      </c>
      <c r="D40" s="704"/>
      <c r="E40" s="80">
        <v>37</v>
      </c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1:24" ht="24.75" customHeight="1">
      <c r="A41" s="698">
        <v>31</v>
      </c>
      <c r="B41" s="95">
        <v>170101120029</v>
      </c>
      <c r="C41" s="80">
        <v>42</v>
      </c>
      <c r="D41" s="704"/>
      <c r="E41" s="80">
        <v>36</v>
      </c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1:24" ht="24.75" customHeight="1">
      <c r="A42" s="698">
        <v>32</v>
      </c>
      <c r="B42" s="95">
        <v>170101120030</v>
      </c>
      <c r="C42" s="80">
        <v>35</v>
      </c>
      <c r="D42" s="704"/>
      <c r="E42" s="80">
        <v>30</v>
      </c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1:24" ht="24.75" customHeight="1">
      <c r="A43" s="698">
        <v>33</v>
      </c>
      <c r="B43" s="95">
        <v>170101120032</v>
      </c>
      <c r="C43" s="80">
        <v>42</v>
      </c>
      <c r="D43" s="704"/>
      <c r="E43" s="80">
        <v>38</v>
      </c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1:24" ht="24.75" customHeight="1">
      <c r="A44" s="698">
        <v>34</v>
      </c>
      <c r="B44" s="95">
        <v>170101120034</v>
      </c>
      <c r="C44" s="80">
        <v>43</v>
      </c>
      <c r="D44" s="704"/>
      <c r="E44" s="80">
        <v>37</v>
      </c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1:24" ht="24.75" customHeight="1">
      <c r="A45" s="698">
        <v>35</v>
      </c>
      <c r="B45" s="95">
        <v>170101120035</v>
      </c>
      <c r="C45" s="80">
        <v>45</v>
      </c>
      <c r="D45" s="704"/>
      <c r="E45" s="80">
        <v>34</v>
      </c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1:24" ht="24.75" customHeight="1">
      <c r="A46" s="698">
        <v>36</v>
      </c>
      <c r="B46" s="95">
        <v>170101120036</v>
      </c>
      <c r="C46" s="80">
        <v>45</v>
      </c>
      <c r="D46" s="704"/>
      <c r="E46" s="80">
        <v>43</v>
      </c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1:24" ht="24.75" customHeight="1">
      <c r="A47" s="698">
        <v>37</v>
      </c>
      <c r="B47" s="95">
        <v>170101120038</v>
      </c>
      <c r="C47" s="80">
        <v>41</v>
      </c>
      <c r="D47" s="704"/>
      <c r="E47" s="80">
        <v>39</v>
      </c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1:24" ht="24.75" customHeight="1">
      <c r="A48" s="698">
        <v>38</v>
      </c>
      <c r="B48" s="95">
        <v>170101120039</v>
      </c>
      <c r="C48" s="80">
        <v>42</v>
      </c>
      <c r="D48" s="704"/>
      <c r="E48" s="80">
        <v>38</v>
      </c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1:24" ht="24.75" customHeight="1">
      <c r="A49" s="698">
        <v>39</v>
      </c>
      <c r="B49" s="95">
        <v>170101120043</v>
      </c>
      <c r="C49" s="80">
        <v>50</v>
      </c>
      <c r="D49" s="704"/>
      <c r="E49" s="80">
        <v>47</v>
      </c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1:24" ht="24.75" customHeight="1">
      <c r="A50" s="698">
        <v>40</v>
      </c>
      <c r="B50" s="95">
        <v>170101120044</v>
      </c>
      <c r="C50" s="80">
        <v>50</v>
      </c>
      <c r="D50" s="704"/>
      <c r="E50" s="80">
        <v>46</v>
      </c>
      <c r="F50" s="704"/>
      <c r="G50" s="711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4"/>
      <c r="X50" s="104"/>
    </row>
    <row r="51" spans="1:24" ht="24.75" customHeight="1">
      <c r="A51" s="698">
        <v>41</v>
      </c>
      <c r="B51" s="95">
        <v>170101120045</v>
      </c>
      <c r="C51" s="80">
        <v>36</v>
      </c>
      <c r="D51" s="704"/>
      <c r="E51" s="80">
        <v>29</v>
      </c>
      <c r="F51" s="704"/>
      <c r="G51" s="715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24.75" customHeight="1">
      <c r="A52" s="698">
        <v>42</v>
      </c>
      <c r="B52" s="95">
        <v>170101120046</v>
      </c>
      <c r="C52" s="80">
        <v>35</v>
      </c>
      <c r="D52" s="704"/>
      <c r="E52" s="80">
        <v>31</v>
      </c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ht="24.75" customHeight="1">
      <c r="A53" s="698">
        <v>43</v>
      </c>
      <c r="B53" s="95">
        <v>170101120049</v>
      </c>
      <c r="C53" s="80">
        <v>29</v>
      </c>
      <c r="D53" s="704"/>
      <c r="E53" s="80">
        <v>25</v>
      </c>
      <c r="F53" s="704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4"/>
      <c r="X53" s="104"/>
    </row>
    <row r="54" spans="1:24" ht="24.75" customHeight="1">
      <c r="A54" s="698">
        <v>44</v>
      </c>
      <c r="B54" s="95">
        <v>170101120050</v>
      </c>
      <c r="C54" s="80">
        <v>35</v>
      </c>
      <c r="D54" s="704"/>
      <c r="E54" s="80">
        <v>24</v>
      </c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1:24" ht="24.75" customHeight="1">
      <c r="A55" s="698">
        <v>45</v>
      </c>
      <c r="B55" s="95">
        <v>170101120051</v>
      </c>
      <c r="C55" s="80">
        <v>44</v>
      </c>
      <c r="D55" s="704"/>
      <c r="E55" s="80">
        <v>43</v>
      </c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1:24" ht="24.75" customHeight="1">
      <c r="A56" s="698">
        <v>46</v>
      </c>
      <c r="B56" s="95">
        <v>170101120052</v>
      </c>
      <c r="C56" s="80">
        <v>40</v>
      </c>
      <c r="D56" s="704"/>
      <c r="E56" s="80">
        <v>34</v>
      </c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1:24" ht="24.75" customHeight="1">
      <c r="A57" s="698">
        <v>47</v>
      </c>
      <c r="B57" s="95">
        <v>170101120053</v>
      </c>
      <c r="C57" s="80">
        <v>30</v>
      </c>
      <c r="D57" s="704"/>
      <c r="E57" s="80">
        <v>28</v>
      </c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1:24" ht="24.75" customHeight="1">
      <c r="A58" s="698">
        <v>48</v>
      </c>
      <c r="B58" s="95">
        <v>170101120054</v>
      </c>
      <c r="C58" s="80">
        <v>32</v>
      </c>
      <c r="D58" s="704"/>
      <c r="E58" s="80">
        <v>27</v>
      </c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1:24" ht="24.75" customHeight="1">
      <c r="A59" s="698">
        <v>49</v>
      </c>
      <c r="B59" s="95">
        <v>170101120055</v>
      </c>
      <c r="C59" s="80">
        <v>36</v>
      </c>
      <c r="D59" s="704"/>
      <c r="E59" s="80">
        <v>28</v>
      </c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1:24" ht="24.75" customHeight="1">
      <c r="A60" s="698">
        <v>50</v>
      </c>
      <c r="B60" s="95">
        <v>170101120056</v>
      </c>
      <c r="C60" s="80">
        <v>45</v>
      </c>
      <c r="D60" s="704"/>
      <c r="E60" s="80">
        <v>37</v>
      </c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1:24" ht="24.75" customHeight="1">
      <c r="A61" s="698">
        <v>51</v>
      </c>
      <c r="B61" s="95">
        <v>170101120058</v>
      </c>
      <c r="C61" s="80">
        <v>44</v>
      </c>
      <c r="D61" s="704"/>
      <c r="E61" s="80">
        <v>37</v>
      </c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1:24" ht="24.75" customHeight="1">
      <c r="A62" s="698">
        <v>52</v>
      </c>
      <c r="B62" s="95">
        <v>170101120060</v>
      </c>
      <c r="C62" s="80">
        <v>39</v>
      </c>
      <c r="D62" s="704"/>
      <c r="E62" s="80">
        <v>34</v>
      </c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1:24" ht="24.75" customHeight="1">
      <c r="A63" s="698">
        <v>53</v>
      </c>
      <c r="B63" s="95">
        <v>170101120061</v>
      </c>
      <c r="C63" s="80">
        <v>43</v>
      </c>
      <c r="D63" s="704"/>
      <c r="E63" s="80">
        <v>34</v>
      </c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1:24" ht="24.75" customHeight="1">
      <c r="A64" s="698">
        <v>54</v>
      </c>
      <c r="B64" s="95">
        <v>170101120062</v>
      </c>
      <c r="C64" s="80">
        <v>39</v>
      </c>
      <c r="D64" s="704"/>
      <c r="E64" s="80">
        <v>31</v>
      </c>
      <c r="F64" s="704"/>
      <c r="G64" s="71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24.75" customHeight="1">
      <c r="A65" s="698">
        <v>55</v>
      </c>
      <c r="B65" s="95">
        <v>170101120064</v>
      </c>
      <c r="C65" s="80">
        <v>46</v>
      </c>
      <c r="D65" s="704"/>
      <c r="E65" s="80">
        <v>44</v>
      </c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24.75" customHeight="1">
      <c r="A66" s="698">
        <v>56</v>
      </c>
      <c r="B66" s="95">
        <v>170101120067</v>
      </c>
      <c r="C66" s="80">
        <v>45</v>
      </c>
      <c r="D66" s="704"/>
      <c r="E66" s="80">
        <v>40</v>
      </c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24.75" customHeight="1">
      <c r="A67" s="698">
        <v>57</v>
      </c>
      <c r="B67" s="95">
        <v>170101120070</v>
      </c>
      <c r="C67" s="80">
        <v>46</v>
      </c>
      <c r="D67" s="704"/>
      <c r="E67" s="80">
        <v>43</v>
      </c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ht="24.75" customHeight="1">
      <c r="A68" s="698">
        <v>58</v>
      </c>
      <c r="B68" s="95">
        <v>170101120071</v>
      </c>
      <c r="C68" s="80">
        <v>45</v>
      </c>
      <c r="D68" s="704"/>
      <c r="E68" s="80">
        <v>39</v>
      </c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ht="24.75" customHeight="1">
      <c r="A69" s="698">
        <v>59</v>
      </c>
      <c r="B69" s="95">
        <v>170301200001</v>
      </c>
      <c r="C69" s="80">
        <v>39</v>
      </c>
      <c r="D69" s="704"/>
      <c r="E69" s="80">
        <v>34</v>
      </c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ht="24.75" customHeight="1">
      <c r="A70" s="698">
        <v>60</v>
      </c>
      <c r="B70" s="95">
        <v>170301200002</v>
      </c>
      <c r="C70" s="80">
        <v>46</v>
      </c>
      <c r="D70" s="704"/>
      <c r="E70" s="80">
        <v>35</v>
      </c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ht="24.75" customHeight="1">
      <c r="A71" s="698">
        <v>61</v>
      </c>
      <c r="B71" s="95">
        <v>170301200003</v>
      </c>
      <c r="C71" s="80">
        <v>42</v>
      </c>
      <c r="D71" s="704"/>
      <c r="E71" s="80">
        <v>35</v>
      </c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ht="24.75" customHeight="1">
      <c r="A72" s="698">
        <v>62</v>
      </c>
      <c r="B72" s="95">
        <v>170301200004</v>
      </c>
      <c r="C72" s="80">
        <v>45</v>
      </c>
      <c r="D72" s="704"/>
      <c r="E72" s="80">
        <v>35</v>
      </c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ht="24.75" customHeight="1">
      <c r="A73" s="698">
        <v>63</v>
      </c>
      <c r="B73" s="95">
        <v>170301200009</v>
      </c>
      <c r="C73" s="80">
        <v>36</v>
      </c>
      <c r="D73" s="704"/>
      <c r="E73" s="80">
        <v>31</v>
      </c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ht="24.75" customHeight="1">
      <c r="A74" s="698">
        <v>64</v>
      </c>
      <c r="B74" s="95">
        <v>170301200010</v>
      </c>
      <c r="C74" s="80">
        <v>45</v>
      </c>
      <c r="D74" s="704"/>
      <c r="E74" s="80">
        <v>38</v>
      </c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ht="24.75" customHeight="1">
      <c r="A75" s="698">
        <v>65</v>
      </c>
      <c r="B75" s="95">
        <v>170301200011</v>
      </c>
      <c r="C75" s="80">
        <v>48</v>
      </c>
      <c r="D75" s="704"/>
      <c r="E75" s="80">
        <v>41</v>
      </c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ht="24.75" customHeight="1">
      <c r="A76" s="698">
        <v>66</v>
      </c>
      <c r="B76" s="95">
        <v>170301200013</v>
      </c>
      <c r="C76" s="80">
        <v>49</v>
      </c>
      <c r="D76" s="704"/>
      <c r="E76" s="80">
        <v>39</v>
      </c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ht="24.75" customHeight="1">
      <c r="A77" s="698">
        <v>67</v>
      </c>
      <c r="B77" s="95">
        <v>170301200016</v>
      </c>
      <c r="C77" s="80">
        <v>36</v>
      </c>
      <c r="D77" s="704"/>
      <c r="E77" s="80">
        <v>25</v>
      </c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ht="24.75" customHeight="1">
      <c r="A78" s="698">
        <v>68</v>
      </c>
      <c r="B78" s="95">
        <v>170301200018</v>
      </c>
      <c r="C78" s="80">
        <v>48</v>
      </c>
      <c r="D78" s="704"/>
      <c r="E78" s="80">
        <v>46</v>
      </c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ht="24.75" customHeight="1">
      <c r="A79" s="698">
        <v>69</v>
      </c>
      <c r="B79" s="95">
        <v>170301200019</v>
      </c>
      <c r="C79" s="80">
        <v>41</v>
      </c>
      <c r="D79" s="704"/>
      <c r="E79" s="80">
        <v>36</v>
      </c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ht="24.75" customHeight="1">
      <c r="A80" s="698">
        <v>70</v>
      </c>
      <c r="B80" s="95">
        <v>170301200020</v>
      </c>
      <c r="C80" s="80">
        <v>46</v>
      </c>
      <c r="D80" s="704"/>
      <c r="E80" s="80">
        <v>36</v>
      </c>
      <c r="F80" s="704"/>
      <c r="G80" s="718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A81" s="698">
        <v>71</v>
      </c>
      <c r="B81" s="95">
        <v>170301200021</v>
      </c>
      <c r="C81" s="80">
        <v>39</v>
      </c>
      <c r="D81" s="704"/>
      <c r="E81" s="80">
        <v>31</v>
      </c>
      <c r="F81" s="704"/>
      <c r="G81" s="718"/>
      <c r="H81" s="719"/>
      <c r="I81" s="719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A82" s="698">
        <v>72</v>
      </c>
      <c r="B82" s="95">
        <v>170301200022</v>
      </c>
      <c r="C82" s="80">
        <v>39</v>
      </c>
      <c r="D82" s="704"/>
      <c r="E82" s="80">
        <v>36</v>
      </c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A83" s="698">
        <v>73</v>
      </c>
      <c r="B83" s="95">
        <v>170301200023</v>
      </c>
      <c r="C83" s="80">
        <v>43</v>
      </c>
      <c r="D83" s="704"/>
      <c r="E83" s="80">
        <v>34</v>
      </c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A84" s="698">
        <v>74</v>
      </c>
      <c r="B84" s="95">
        <v>170301200024</v>
      </c>
      <c r="C84" s="80">
        <v>34</v>
      </c>
      <c r="D84" s="704"/>
      <c r="E84" s="80">
        <v>30</v>
      </c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>
        <v>75</v>
      </c>
      <c r="B85" s="95">
        <v>170301200025</v>
      </c>
      <c r="C85" s="80">
        <v>39</v>
      </c>
      <c r="D85" s="704"/>
      <c r="E85" s="80">
        <v>30</v>
      </c>
      <c r="F85" s="704"/>
      <c r="G85" s="720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</row>
    <row r="86" spans="1:24" ht="15.5">
      <c r="A86" s="698">
        <v>76</v>
      </c>
      <c r="B86" s="95">
        <v>170301200026</v>
      </c>
      <c r="C86" s="80">
        <v>46</v>
      </c>
      <c r="D86" s="704"/>
      <c r="E86" s="80">
        <v>39</v>
      </c>
      <c r="F86" s="704"/>
      <c r="G86" s="720"/>
      <c r="W86" s="83"/>
    </row>
    <row r="87" spans="1:24" ht="15.5">
      <c r="A87" s="698">
        <v>77</v>
      </c>
      <c r="B87" s="95">
        <v>170301200027</v>
      </c>
      <c r="C87" s="80">
        <v>41</v>
      </c>
      <c r="D87" s="704"/>
      <c r="E87" s="80">
        <v>31</v>
      </c>
      <c r="F87" s="704"/>
      <c r="G87" s="720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A88" s="698">
        <v>78</v>
      </c>
      <c r="B88" s="95">
        <v>170301200029</v>
      </c>
      <c r="C88" s="80">
        <v>38</v>
      </c>
      <c r="D88" s="704"/>
      <c r="E88" s="80">
        <v>31</v>
      </c>
      <c r="F88" s="704"/>
      <c r="G88" s="720"/>
    </row>
    <row r="89" spans="1:24">
      <c r="A89" s="698">
        <v>79</v>
      </c>
      <c r="B89" s="95">
        <v>170301200030</v>
      </c>
      <c r="C89" s="80">
        <v>46</v>
      </c>
      <c r="D89" s="704"/>
      <c r="E89" s="80">
        <v>41</v>
      </c>
      <c r="F89" s="704"/>
      <c r="G89" s="720"/>
    </row>
    <row r="90" spans="1:24">
      <c r="A90" s="698">
        <v>80</v>
      </c>
      <c r="B90" s="95">
        <v>170301200032</v>
      </c>
      <c r="C90" s="80">
        <v>34</v>
      </c>
      <c r="D90" s="704"/>
      <c r="E90" s="80">
        <v>20</v>
      </c>
      <c r="F90" s="704"/>
      <c r="G90" s="720"/>
    </row>
    <row r="91" spans="1:24">
      <c r="A91" s="698">
        <v>81</v>
      </c>
      <c r="B91" s="95">
        <v>170301200033</v>
      </c>
      <c r="C91" s="80">
        <v>38</v>
      </c>
      <c r="D91" s="704"/>
      <c r="E91" s="80">
        <v>33</v>
      </c>
      <c r="F91" s="704"/>
      <c r="G91" s="720"/>
    </row>
    <row r="92" spans="1:24" ht="15.5">
      <c r="A92" s="720"/>
      <c r="B92" s="723"/>
      <c r="C92" s="704"/>
      <c r="D92" s="723"/>
      <c r="E92" s="724"/>
      <c r="F92" s="723"/>
      <c r="G92" s="720"/>
      <c r="W92" s="83"/>
    </row>
    <row r="93" spans="1:24" ht="15.5">
      <c r="A93" s="720"/>
      <c r="B93" s="720"/>
      <c r="C93" s="720"/>
      <c r="D93" s="720"/>
      <c r="E93" s="720"/>
      <c r="F93" s="720"/>
      <c r="G93" s="720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720"/>
      <c r="B94" s="720"/>
      <c r="C94" s="720"/>
      <c r="D94" s="720"/>
      <c r="E94" s="720"/>
      <c r="F94" s="720"/>
      <c r="G94" s="720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 ht="15.5">
      <c r="A101" s="720"/>
      <c r="B101" s="720"/>
      <c r="C101" s="720"/>
      <c r="D101" s="720"/>
      <c r="E101" s="720"/>
      <c r="F101" s="720"/>
      <c r="G101" s="720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720"/>
      <c r="B102" s="720"/>
      <c r="C102" s="720"/>
      <c r="D102" s="720"/>
      <c r="E102" s="720"/>
      <c r="F102" s="720"/>
      <c r="G102" s="720"/>
    </row>
    <row r="103" spans="1:23">
      <c r="G103" s="720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2"/>
  <sheetViews>
    <sheetView topLeftCell="M1" zoomScale="86" zoomScaleNormal="86" workbookViewId="0">
      <selection activeCell="H15" sqref="H15:V15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51" t="s">
        <v>136</v>
      </c>
      <c r="B3" s="851"/>
      <c r="C3" s="851"/>
      <c r="D3" s="851"/>
      <c r="E3" s="851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1" t="s">
        <v>137</v>
      </c>
      <c r="B4" s="851"/>
      <c r="C4" s="851"/>
      <c r="D4" s="851"/>
      <c r="E4" s="851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138</v>
      </c>
      <c r="D9" s="52"/>
      <c r="E9" s="52" t="s">
        <v>138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725">
        <v>170301120144</v>
      </c>
      <c r="C11" s="118">
        <v>48</v>
      </c>
      <c r="D11" s="704">
        <f>COUNTIF(C11:C91,"&gt;="&amp;D10)</f>
        <v>1</v>
      </c>
      <c r="E11" s="80">
        <v>48</v>
      </c>
      <c r="F11" s="705">
        <f>COUNTIF(E11:E91,"&gt;="&amp;F10)</f>
        <v>1</v>
      </c>
      <c r="G11" s="31" t="s">
        <v>46</v>
      </c>
      <c r="H11" s="100">
        <v>3</v>
      </c>
      <c r="I11" s="100">
        <v>3</v>
      </c>
      <c r="J11" s="101">
        <v>3</v>
      </c>
      <c r="K11" s="101"/>
      <c r="L11" s="100"/>
      <c r="M11" s="100"/>
      <c r="N11" s="100"/>
      <c r="O11" s="100"/>
      <c r="P11" s="100"/>
      <c r="Q11" s="100"/>
      <c r="R11" s="100"/>
      <c r="S11" s="100"/>
      <c r="T11" s="721">
        <v>3</v>
      </c>
      <c r="U11" s="721">
        <v>3</v>
      </c>
      <c r="V11" s="721">
        <v>3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48</v>
      </c>
      <c r="H12" s="100">
        <v>3</v>
      </c>
      <c r="I12" s="100">
        <v>2</v>
      </c>
      <c r="J12" s="101">
        <v>3</v>
      </c>
      <c r="K12" s="101"/>
      <c r="L12" s="100"/>
      <c r="M12" s="100"/>
      <c r="N12" s="100"/>
      <c r="O12" s="100"/>
      <c r="P12" s="100"/>
      <c r="Q12" s="100"/>
      <c r="R12" s="100"/>
      <c r="S12" s="100"/>
      <c r="T12" s="721">
        <v>3</v>
      </c>
      <c r="U12" s="721">
        <v>2</v>
      </c>
      <c r="V12" s="721">
        <v>3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50</v>
      </c>
      <c r="H13" s="100">
        <v>3</v>
      </c>
      <c r="I13" s="100">
        <v>3</v>
      </c>
      <c r="J13" s="101">
        <v>2</v>
      </c>
      <c r="K13" s="101"/>
      <c r="L13" s="100"/>
      <c r="M13" s="100"/>
      <c r="N13" s="100"/>
      <c r="O13" s="100"/>
      <c r="P13" s="100"/>
      <c r="Q13" s="100"/>
      <c r="R13" s="100"/>
      <c r="S13" s="100"/>
      <c r="T13" s="721">
        <v>3</v>
      </c>
      <c r="U13" s="721">
        <v>3</v>
      </c>
      <c r="V13" s="721">
        <v>3</v>
      </c>
      <c r="W13" s="104"/>
    </row>
    <row r="14" spans="1:23" ht="24.75" customHeight="1">
      <c r="B14" s="79"/>
      <c r="C14" s="80"/>
      <c r="D14" s="704"/>
      <c r="E14" s="80"/>
      <c r="F14" s="703"/>
      <c r="G14" s="65" t="s">
        <v>51</v>
      </c>
      <c r="H14" s="66">
        <f>AVERAGE(H11:H13)</f>
        <v>3</v>
      </c>
      <c r="I14" s="66">
        <f>AVERAGE(I11:I13)</f>
        <v>2.6666666666666665</v>
      </c>
      <c r="J14" s="66">
        <f>AVERAGE(J11:J13)</f>
        <v>2.6666666666666665</v>
      </c>
      <c r="K14" s="66"/>
      <c r="L14" s="66"/>
      <c r="M14" s="66"/>
      <c r="N14" s="66"/>
      <c r="O14" s="66"/>
      <c r="P14" s="66"/>
      <c r="Q14" s="66"/>
      <c r="R14" s="66"/>
      <c r="S14" s="66"/>
      <c r="T14" s="66">
        <f>AVERAGE(T11:T13)</f>
        <v>3</v>
      </c>
      <c r="U14" s="66">
        <f>AVERAGE(U11:U13)</f>
        <v>2.6666666666666665</v>
      </c>
      <c r="V14" s="66">
        <f>AVERAGE(V11:V13)</f>
        <v>3</v>
      </c>
      <c r="W14" s="104"/>
    </row>
    <row r="15" spans="1:23" ht="35.25" customHeight="1">
      <c r="B15" s="79"/>
      <c r="C15" s="80"/>
      <c r="D15" s="704"/>
      <c r="E15" s="80"/>
      <c r="F15" s="703"/>
      <c r="G15" s="92" t="s">
        <v>52</v>
      </c>
      <c r="H15" s="67">
        <f>(H7*H14)/100</f>
        <v>3</v>
      </c>
      <c r="I15" s="67">
        <f>(H7*I14)/100</f>
        <v>2.6666666666666661</v>
      </c>
      <c r="J15" s="67">
        <f>(H7*J14)/100</f>
        <v>2.6666666666666661</v>
      </c>
      <c r="K15" s="67">
        <f>(H7*K14)/100</f>
        <v>0</v>
      </c>
      <c r="L15" s="67">
        <f>(H7*L14)/100</f>
        <v>0</v>
      </c>
      <c r="M15" s="67">
        <f>(H7*M14)/100</f>
        <v>0</v>
      </c>
      <c r="N15" s="67">
        <f>(H7*N14)/100</f>
        <v>0</v>
      </c>
      <c r="O15" s="67">
        <f>(H7*O14)/100</f>
        <v>0</v>
      </c>
      <c r="P15" s="67">
        <f>(H7*P14)/100</f>
        <v>0</v>
      </c>
      <c r="Q15" s="67">
        <f>(H7*Q14)/100</f>
        <v>0</v>
      </c>
      <c r="R15" s="67">
        <f>(H7*R14)/100</f>
        <v>0</v>
      </c>
      <c r="S15" s="67">
        <f>(H7*S14)/100</f>
        <v>0</v>
      </c>
      <c r="T15" s="67">
        <f>(H7*T14)/100</f>
        <v>3</v>
      </c>
      <c r="U15" s="67">
        <f>(H7*U14)/100</f>
        <v>2.6666666666666661</v>
      </c>
      <c r="V15" s="67">
        <f>(H7*V14)/100</f>
        <v>3</v>
      </c>
      <c r="W15" s="104"/>
    </row>
    <row r="16" spans="1:23" ht="37.5" customHeight="1">
      <c r="B16" s="79"/>
      <c r="C16" s="80"/>
      <c r="D16" s="704"/>
      <c r="E16" s="80"/>
      <c r="F16" s="703"/>
      <c r="G16" s="71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</row>
    <row r="17" spans="2:24" ht="24.75" customHeight="1">
      <c r="B17" s="79"/>
      <c r="C17" s="80"/>
      <c r="D17" s="704"/>
      <c r="E17" s="80"/>
      <c r="F17" s="7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2:24" ht="40.5" customHeight="1">
      <c r="B18" s="79"/>
      <c r="C18" s="80"/>
      <c r="D18" s="704"/>
      <c r="E18" s="80"/>
      <c r="F18" s="7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W19" s="104"/>
    </row>
    <row r="20" spans="2:24" ht="24.75" customHeight="1">
      <c r="B20" s="79"/>
      <c r="C20" s="80"/>
      <c r="D20" s="704"/>
      <c r="E20" s="80"/>
      <c r="F20" s="704"/>
      <c r="I20" s="104"/>
      <c r="J20" s="105"/>
      <c r="K20" s="105"/>
      <c r="W20" s="104"/>
    </row>
    <row r="21" spans="2:24" ht="24.75" customHeight="1">
      <c r="B21" s="79"/>
      <c r="C21" s="80"/>
      <c r="D21" s="704"/>
      <c r="E21" s="80"/>
      <c r="F21" s="704"/>
      <c r="H21" s="712"/>
      <c r="I21" s="893"/>
      <c r="J21" s="893"/>
      <c r="M21" s="55"/>
      <c r="N21" s="55"/>
      <c r="O21" s="55"/>
      <c r="P21" s="55"/>
      <c r="Q21" s="55"/>
    </row>
    <row r="22" spans="2:24" ht="31.5" customHeight="1">
      <c r="B22" s="79"/>
      <c r="C22" s="80"/>
      <c r="D22" s="704"/>
      <c r="E22" s="80"/>
      <c r="F22" s="704"/>
      <c r="H22" s="106"/>
      <c r="I22" s="713"/>
      <c r="J22" s="713"/>
      <c r="M22" s="55"/>
      <c r="N22" s="55"/>
      <c r="O22" s="55"/>
      <c r="P22" s="55"/>
      <c r="Q22" s="55"/>
    </row>
    <row r="23" spans="2:24" ht="24.75" customHeight="1">
      <c r="B23" s="79"/>
      <c r="C23" s="80"/>
      <c r="D23" s="704"/>
      <c r="E23" s="80"/>
      <c r="F23" s="704"/>
      <c r="H23" s="715"/>
      <c r="I23" s="104"/>
      <c r="J23" s="104"/>
      <c r="K23" s="104"/>
      <c r="L23" s="104"/>
      <c r="M23" s="104"/>
      <c r="N23" s="105"/>
      <c r="O23" s="105"/>
      <c r="P23" s="105"/>
      <c r="Q23" s="105"/>
      <c r="R23" s="105"/>
      <c r="S23" s="104"/>
      <c r="T23" s="104"/>
      <c r="U23" s="104"/>
      <c r="V23" s="104"/>
    </row>
    <row r="24" spans="2:24" ht="24.75" customHeight="1">
      <c r="B24" s="79"/>
      <c r="C24" s="80"/>
      <c r="D24" s="704"/>
      <c r="E24" s="80"/>
      <c r="F24" s="704"/>
      <c r="I24" s="106"/>
      <c r="J24" s="106"/>
      <c r="K24" s="106"/>
      <c r="L24" s="106"/>
      <c r="M24" s="106"/>
      <c r="N24" s="106"/>
      <c r="O24" s="106"/>
      <c r="P24" s="106"/>
      <c r="Q24" s="716"/>
      <c r="R24" s="717"/>
      <c r="S24" s="717"/>
      <c r="T24" s="717"/>
      <c r="U24" s="106"/>
      <c r="V24" s="106"/>
      <c r="W24" s="104"/>
      <c r="X24" s="104"/>
    </row>
    <row r="25" spans="2:24" ht="24.75" customHeight="1">
      <c r="B25" s="79"/>
      <c r="C25" s="80"/>
      <c r="D25" s="714"/>
      <c r="E25" s="80"/>
      <c r="F25" s="70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4"/>
      <c r="X25" s="104"/>
    </row>
    <row r="26" spans="2:24" ht="24.75" customHeight="1">
      <c r="B26" s="79"/>
      <c r="C26" s="80"/>
      <c r="D26" s="704"/>
      <c r="E26" s="80"/>
      <c r="F26" s="704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711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6"/>
      <c r="X35" s="104"/>
    </row>
    <row r="36" spans="2:24" ht="24.75" customHeight="1">
      <c r="B36" s="79"/>
      <c r="C36" s="80"/>
      <c r="D36" s="704"/>
      <c r="E36" s="80"/>
      <c r="F36" s="704"/>
      <c r="G36" s="715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2:24" ht="24.75" customHeight="1">
      <c r="B38" s="79"/>
      <c r="C38" s="80"/>
      <c r="D38" s="704"/>
      <c r="E38" s="80"/>
      <c r="F38" s="704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4"/>
      <c r="X38" s="104"/>
    </row>
    <row r="39" spans="2:24" ht="24.75" customHeight="1">
      <c r="B39" s="79"/>
      <c r="C39" s="80"/>
      <c r="D39" s="704"/>
      <c r="E39" s="80"/>
      <c r="F39" s="704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711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104"/>
    </row>
    <row r="50" spans="2:24" ht="24.75" customHeight="1">
      <c r="B50" s="79"/>
      <c r="C50" s="80"/>
      <c r="D50" s="704"/>
      <c r="E50" s="80"/>
      <c r="F50" s="704"/>
      <c r="G50" s="715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5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2:24" ht="24.75" customHeight="1">
      <c r="B52" s="79"/>
      <c r="C52" s="80"/>
      <c r="D52" s="714"/>
      <c r="E52" s="80"/>
      <c r="F52" s="704"/>
      <c r="G52" s="109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4"/>
      <c r="X52" s="104"/>
    </row>
    <row r="53" spans="2:24" ht="24.75" customHeight="1">
      <c r="B53" s="79"/>
      <c r="C53" s="80"/>
      <c r="D53" s="714"/>
      <c r="E53" s="80"/>
      <c r="F53" s="704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715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2:24" ht="24.75" customHeight="1">
      <c r="B64" s="79"/>
      <c r="C64" s="80"/>
      <c r="D64" s="704"/>
      <c r="E64" s="80"/>
      <c r="F64" s="704"/>
      <c r="G64" s="71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8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8"/>
      <c r="H80" s="719"/>
      <c r="I80" s="719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719"/>
      <c r="I81" s="719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20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20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</row>
    <row r="86" spans="1:24" ht="15.5">
      <c r="B86" s="79"/>
      <c r="C86" s="80"/>
      <c r="D86" s="704"/>
      <c r="E86" s="80"/>
      <c r="F86" s="704"/>
      <c r="G86" s="720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4">
      <c r="B87" s="79"/>
      <c r="C87" s="80"/>
      <c r="D87" s="704"/>
      <c r="E87" s="80"/>
      <c r="F87" s="704"/>
      <c r="G87" s="720"/>
    </row>
    <row r="88" spans="1:24">
      <c r="B88" s="79"/>
      <c r="C88" s="80"/>
      <c r="D88" s="704"/>
      <c r="E88" s="80"/>
      <c r="F88" s="704"/>
      <c r="G88" s="720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>
      <c r="A94" s="720"/>
      <c r="B94" s="720"/>
      <c r="C94" s="720"/>
      <c r="D94" s="720"/>
      <c r="E94" s="720"/>
      <c r="F94" s="720"/>
      <c r="G94" s="720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>
      <c r="A102" s="720"/>
      <c r="B102" s="720"/>
      <c r="C102" s="720"/>
      <c r="D102" s="720"/>
      <c r="E102" s="720"/>
      <c r="F102" s="720"/>
      <c r="G102" s="720"/>
    </row>
  </sheetData>
  <mergeCells count="9">
    <mergeCell ref="O3:W7"/>
    <mergeCell ref="A4:E4"/>
    <mergeCell ref="I21:J21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zoomScale="67" zoomScaleNormal="67" workbookViewId="0">
      <selection activeCell="L17" sqref="L17:S17"/>
    </sheetView>
  </sheetViews>
  <sheetFormatPr defaultColWidth="8.81640625" defaultRowHeight="14.5"/>
  <cols>
    <col min="1" max="1" width="2.81640625" style="45" customWidth="1"/>
    <col min="2" max="2" width="14.90625" style="45" customWidth="1"/>
    <col min="3" max="3" width="12.81640625" style="45" customWidth="1"/>
    <col min="4" max="4" width="8" style="45" customWidth="1"/>
    <col min="5" max="5" width="12.81640625" style="45" customWidth="1"/>
    <col min="6" max="6" width="8" style="45" customWidth="1"/>
    <col min="7" max="7" width="28.81640625" style="45" customWidth="1"/>
    <col min="8" max="8" width="8.36328125" style="4" customWidth="1"/>
    <col min="9" max="9" width="13.453125" style="4" customWidth="1"/>
    <col min="10" max="10" width="5.36328125" style="4" customWidth="1"/>
    <col min="11" max="11" width="14.54296875" style="4" customWidth="1"/>
    <col min="12" max="12" width="11.1796875" style="4" customWidth="1"/>
    <col min="13" max="13" width="5.36328125" style="4" customWidth="1"/>
    <col min="14" max="14" width="14.1796875" style="4" customWidth="1"/>
    <col min="15" max="17" width="5.36328125" style="4" customWidth="1"/>
    <col min="18" max="18" width="5.6328125" style="4" customWidth="1"/>
    <col min="19" max="19" width="5.36328125" style="4" customWidth="1"/>
    <col min="20" max="22" width="5.54296875" style="4" customWidth="1"/>
    <col min="23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2.75" customHeight="1">
      <c r="A3" s="851" t="s">
        <v>57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58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4" t="s">
        <v>59</v>
      </c>
      <c r="B5" s="854"/>
      <c r="C5" s="854"/>
      <c r="D5" s="854"/>
      <c r="E5" s="854"/>
      <c r="F5" s="854"/>
      <c r="G5" s="1" t="s">
        <v>14</v>
      </c>
      <c r="H5" s="47">
        <f>D12</f>
        <v>95.833333333333343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79.166666666666657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87.5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Achieved</v>
      </c>
      <c r="I8" s="3"/>
    </row>
    <row r="9" spans="1:23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15.5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15.5">
      <c r="A11" s="45">
        <v>1</v>
      </c>
      <c r="B11" s="36">
        <v>170301200001</v>
      </c>
      <c r="C11" s="61">
        <v>40</v>
      </c>
      <c r="D11" s="62">
        <f>COUNTIF(C11:C34,"&gt;="&amp;D10)</f>
        <v>23</v>
      </c>
      <c r="E11" s="61">
        <v>35</v>
      </c>
      <c r="F11" s="62">
        <f>COUNTIF(E11:E34,"&gt;="&amp;F10)</f>
        <v>19</v>
      </c>
      <c r="G11" s="31" t="s">
        <v>46</v>
      </c>
      <c r="H11" s="41">
        <v>3</v>
      </c>
      <c r="I11" s="41">
        <v>3</v>
      </c>
      <c r="J11" s="41">
        <v>2</v>
      </c>
      <c r="K11" s="41">
        <v>2</v>
      </c>
      <c r="L11" s="32"/>
      <c r="M11" s="32"/>
      <c r="N11" s="32"/>
      <c r="O11" s="32"/>
      <c r="P11" s="32"/>
      <c r="Q11" s="32"/>
      <c r="R11" s="32"/>
      <c r="S11" s="32"/>
      <c r="T11" s="13">
        <v>2</v>
      </c>
      <c r="U11" s="13">
        <v>2</v>
      </c>
      <c r="V11" s="13">
        <v>2</v>
      </c>
    </row>
    <row r="12" spans="1:23" ht="15.5">
      <c r="A12" s="45">
        <v>2</v>
      </c>
      <c r="B12" s="36">
        <v>170301200002</v>
      </c>
      <c r="C12" s="61">
        <v>43</v>
      </c>
      <c r="D12" s="63">
        <f>(D11/COUNT(C11:C34))*100</f>
        <v>95.833333333333343</v>
      </c>
      <c r="E12" s="61">
        <v>41</v>
      </c>
      <c r="F12" s="64">
        <f>(F11/COUNT(E11:E34))*100</f>
        <v>79.166666666666657</v>
      </c>
      <c r="G12" s="31" t="s">
        <v>47</v>
      </c>
      <c r="H12" s="41">
        <v>2</v>
      </c>
      <c r="I12" s="41">
        <v>2</v>
      </c>
      <c r="J12" s="41">
        <v>3</v>
      </c>
      <c r="K12" s="41">
        <v>1</v>
      </c>
      <c r="L12" s="32"/>
      <c r="M12" s="32"/>
      <c r="N12" s="32"/>
      <c r="O12" s="32"/>
      <c r="P12" s="32"/>
      <c r="Q12" s="32"/>
      <c r="R12" s="32"/>
      <c r="S12" s="32"/>
      <c r="T12" s="13">
        <v>2</v>
      </c>
      <c r="U12" s="13">
        <v>2</v>
      </c>
      <c r="V12" s="13">
        <v>2</v>
      </c>
    </row>
    <row r="13" spans="1:23" ht="15.5">
      <c r="A13" s="45">
        <v>3</v>
      </c>
      <c r="B13" s="36">
        <v>170301200003</v>
      </c>
      <c r="C13" s="61">
        <v>45</v>
      </c>
      <c r="D13" s="62"/>
      <c r="E13" s="61">
        <v>41</v>
      </c>
      <c r="F13" s="62"/>
      <c r="G13" s="31" t="s">
        <v>48</v>
      </c>
      <c r="H13" s="41">
        <v>2</v>
      </c>
      <c r="I13" s="41">
        <v>1</v>
      </c>
      <c r="J13" s="41">
        <v>1</v>
      </c>
      <c r="K13" s="41">
        <v>2</v>
      </c>
      <c r="L13" s="32"/>
      <c r="M13" s="32"/>
      <c r="N13" s="32"/>
      <c r="O13" s="32"/>
      <c r="P13" s="32"/>
      <c r="Q13" s="32"/>
      <c r="R13" s="32"/>
      <c r="S13" s="32"/>
      <c r="T13" s="13">
        <v>2</v>
      </c>
      <c r="U13" s="13">
        <v>2</v>
      </c>
      <c r="V13" s="13">
        <v>2</v>
      </c>
    </row>
    <row r="14" spans="1:23" ht="15.5">
      <c r="A14" s="45">
        <v>4</v>
      </c>
      <c r="B14" s="36">
        <v>170301200004</v>
      </c>
      <c r="C14" s="61">
        <v>45</v>
      </c>
      <c r="D14" s="62"/>
      <c r="E14" s="61">
        <v>42</v>
      </c>
      <c r="F14" s="62"/>
      <c r="G14" s="31" t="s">
        <v>49</v>
      </c>
      <c r="H14" s="41">
        <v>3</v>
      </c>
      <c r="I14" s="41">
        <v>2</v>
      </c>
      <c r="J14" s="41">
        <v>1</v>
      </c>
      <c r="K14" s="41">
        <v>1</v>
      </c>
      <c r="L14" s="32"/>
      <c r="M14" s="32"/>
      <c r="N14" s="32"/>
      <c r="O14" s="32"/>
      <c r="P14" s="32"/>
      <c r="Q14" s="32"/>
      <c r="R14" s="32"/>
      <c r="S14" s="32"/>
      <c r="T14" s="13">
        <v>2</v>
      </c>
      <c r="U14" s="13">
        <v>2</v>
      </c>
      <c r="V14" s="13">
        <v>2</v>
      </c>
    </row>
    <row r="15" spans="1:23" ht="15.5">
      <c r="A15" s="45">
        <v>5</v>
      </c>
      <c r="B15" s="36">
        <v>170301200009</v>
      </c>
      <c r="C15" s="61">
        <v>42</v>
      </c>
      <c r="D15" s="62"/>
      <c r="E15" s="61">
        <v>41</v>
      </c>
      <c r="F15" s="62"/>
      <c r="G15" s="31" t="s">
        <v>50</v>
      </c>
      <c r="H15" s="41">
        <v>2</v>
      </c>
      <c r="I15" s="41">
        <v>1</v>
      </c>
      <c r="J15" s="41">
        <v>1</v>
      </c>
      <c r="K15" s="41">
        <v>2</v>
      </c>
      <c r="L15" s="32"/>
      <c r="M15" s="32"/>
      <c r="N15" s="32"/>
      <c r="O15" s="32"/>
      <c r="P15" s="32"/>
      <c r="Q15" s="32"/>
      <c r="R15" s="32"/>
      <c r="S15" s="32"/>
      <c r="T15" s="13">
        <v>2</v>
      </c>
      <c r="U15" s="13">
        <v>2</v>
      </c>
      <c r="V15" s="13">
        <v>2</v>
      </c>
    </row>
    <row r="16" spans="1:23" ht="15.5">
      <c r="A16" s="45">
        <v>6</v>
      </c>
      <c r="B16" s="36">
        <v>170301200010</v>
      </c>
      <c r="C16" s="61">
        <v>47</v>
      </c>
      <c r="D16" s="62"/>
      <c r="E16" s="61">
        <v>37</v>
      </c>
      <c r="F16" s="62"/>
      <c r="G16" s="65" t="s">
        <v>51</v>
      </c>
      <c r="H16" s="66">
        <f>AVERAGE(H11:H15)</f>
        <v>2.4</v>
      </c>
      <c r="I16" s="66">
        <f>AVERAGE(I11:I15)</f>
        <v>1.8</v>
      </c>
      <c r="J16" s="66">
        <f>AVERAGE(J11:J15)</f>
        <v>1.6</v>
      </c>
      <c r="K16" s="66">
        <f>AVERAGE(K11:K15)</f>
        <v>1.6</v>
      </c>
      <c r="L16" s="66"/>
      <c r="M16" s="66"/>
      <c r="N16" s="66"/>
      <c r="O16" s="66"/>
      <c r="P16" s="66"/>
      <c r="Q16" s="66"/>
      <c r="R16" s="66"/>
      <c r="S16" s="66"/>
      <c r="T16" s="66">
        <f>AVERAGE(T11:T15)</f>
        <v>2</v>
      </c>
      <c r="U16" s="66">
        <f>AVERAGE(U11:U15)</f>
        <v>2</v>
      </c>
      <c r="V16" s="66">
        <f>AVERAGE(V11:V15)</f>
        <v>2</v>
      </c>
    </row>
    <row r="17" spans="1:22" ht="15.5">
      <c r="A17" s="45">
        <v>7</v>
      </c>
      <c r="B17" s="36">
        <v>170301200011</v>
      </c>
      <c r="C17" s="61">
        <v>45</v>
      </c>
      <c r="D17" s="62"/>
      <c r="E17" s="61">
        <v>41</v>
      </c>
      <c r="F17" s="62"/>
      <c r="G17" s="40" t="s">
        <v>52</v>
      </c>
      <c r="H17" s="67">
        <f>(H7*H16)/100</f>
        <v>2.1</v>
      </c>
      <c r="I17" s="67">
        <f>(H7*I16)/100</f>
        <v>1.575</v>
      </c>
      <c r="J17" s="67">
        <f>(H7*J16)/100</f>
        <v>1.4</v>
      </c>
      <c r="K17" s="67">
        <f>(H7*K16)/100</f>
        <v>1.4</v>
      </c>
      <c r="L17" s="67"/>
      <c r="M17" s="67"/>
      <c r="N17" s="67"/>
      <c r="O17" s="67"/>
      <c r="P17" s="67"/>
      <c r="Q17" s="67"/>
      <c r="R17" s="67"/>
      <c r="S17" s="67"/>
      <c r="T17" s="67">
        <f>(H7*T16)/100</f>
        <v>1.75</v>
      </c>
      <c r="U17" s="67">
        <f>(H7*U16)/100</f>
        <v>1.75</v>
      </c>
      <c r="V17" s="67">
        <f>(H7*V16)/100</f>
        <v>1.75</v>
      </c>
    </row>
    <row r="18" spans="1:22">
      <c r="A18" s="45">
        <v>8</v>
      </c>
      <c r="B18" s="36">
        <v>170301200013</v>
      </c>
      <c r="C18" s="61">
        <v>44</v>
      </c>
      <c r="D18" s="62"/>
      <c r="E18" s="61">
        <v>38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>
      <c r="A19" s="45">
        <v>9</v>
      </c>
      <c r="B19" s="36">
        <v>170301200014</v>
      </c>
      <c r="C19" s="61">
        <v>0</v>
      </c>
      <c r="D19" s="62"/>
      <c r="E19" s="61">
        <v>0</v>
      </c>
      <c r="F19" s="62"/>
    </row>
    <row r="20" spans="1:22">
      <c r="A20" s="45">
        <v>10</v>
      </c>
      <c r="B20" s="36">
        <v>170301200016</v>
      </c>
      <c r="C20" s="61">
        <v>36</v>
      </c>
      <c r="D20" s="62"/>
      <c r="E20" s="61">
        <v>24</v>
      </c>
      <c r="F20" s="62"/>
    </row>
    <row r="21" spans="1:22">
      <c r="A21" s="45">
        <v>11</v>
      </c>
      <c r="B21" s="36">
        <v>170301200018</v>
      </c>
      <c r="C21" s="61">
        <v>48</v>
      </c>
      <c r="D21" s="62"/>
      <c r="E21" s="61">
        <v>41</v>
      </c>
      <c r="F21" s="62"/>
    </row>
    <row r="22" spans="1:22">
      <c r="A22" s="45">
        <v>12</v>
      </c>
      <c r="B22" s="36">
        <v>170301200019</v>
      </c>
      <c r="C22" s="61">
        <v>49</v>
      </c>
      <c r="D22" s="62"/>
      <c r="E22" s="61">
        <v>35</v>
      </c>
      <c r="F22" s="62"/>
      <c r="J22" s="55"/>
      <c r="K22" s="55"/>
    </row>
    <row r="23" spans="1:22">
      <c r="A23" s="45">
        <v>13</v>
      </c>
      <c r="B23" s="36">
        <v>170301200020</v>
      </c>
      <c r="C23" s="61">
        <v>45</v>
      </c>
      <c r="D23" s="62"/>
      <c r="E23" s="61">
        <v>29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>
      <c r="A24" s="45">
        <v>14</v>
      </c>
      <c r="B24" s="36">
        <v>170301200021</v>
      </c>
      <c r="C24" s="61">
        <v>43</v>
      </c>
      <c r="D24" s="62"/>
      <c r="E24" s="61">
        <v>34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>
      <c r="A25" s="45">
        <v>15</v>
      </c>
      <c r="B25" s="36">
        <v>170301200022</v>
      </c>
      <c r="C25" s="61">
        <v>39</v>
      </c>
      <c r="D25" s="74"/>
      <c r="E25" s="61">
        <v>40</v>
      </c>
      <c r="F25" s="62"/>
      <c r="H25" s="45"/>
      <c r="N25" s="55"/>
      <c r="O25" s="55"/>
      <c r="P25" s="55"/>
      <c r="Q25" s="55"/>
      <c r="R25" s="55"/>
    </row>
    <row r="26" spans="1:22">
      <c r="A26" s="45">
        <v>16</v>
      </c>
      <c r="B26" s="36">
        <v>170301200023</v>
      </c>
      <c r="C26" s="61">
        <v>45</v>
      </c>
      <c r="D26" s="62"/>
      <c r="E26" s="61">
        <v>41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15.5">
      <c r="A27" s="45">
        <v>17</v>
      </c>
      <c r="B27" s="36">
        <v>170301200024</v>
      </c>
      <c r="C27" s="61">
        <v>41</v>
      </c>
      <c r="D27" s="62"/>
      <c r="E27" s="61">
        <v>32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5.5">
      <c r="A28" s="45">
        <v>18</v>
      </c>
      <c r="B28" s="36">
        <v>170301200025</v>
      </c>
      <c r="C28" s="61">
        <v>38</v>
      </c>
      <c r="D28" s="62"/>
      <c r="E28" s="61">
        <v>24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5.5">
      <c r="A29" s="45">
        <v>19</v>
      </c>
      <c r="B29" s="36">
        <v>170301200026</v>
      </c>
      <c r="C29" s="61">
        <v>49</v>
      </c>
      <c r="D29" s="62"/>
      <c r="E29" s="61">
        <v>37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5.5">
      <c r="A30" s="45">
        <v>20</v>
      </c>
      <c r="B30" s="36">
        <v>170301200027</v>
      </c>
      <c r="C30" s="61">
        <v>42</v>
      </c>
      <c r="D30" s="62"/>
      <c r="E30" s="61">
        <v>27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5.5">
      <c r="A31" s="45">
        <v>21</v>
      </c>
      <c r="B31" s="36">
        <v>170301200029</v>
      </c>
      <c r="C31" s="61">
        <v>40</v>
      </c>
      <c r="D31" s="62"/>
      <c r="E31" s="61">
        <v>22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5.5">
      <c r="A32" s="45">
        <v>22</v>
      </c>
      <c r="B32" s="36">
        <v>170301200030</v>
      </c>
      <c r="C32" s="61">
        <v>47</v>
      </c>
      <c r="D32" s="62"/>
      <c r="E32" s="61">
        <v>47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5.5">
      <c r="A33" s="45">
        <v>23</v>
      </c>
      <c r="B33" s="36">
        <v>170301200032</v>
      </c>
      <c r="C33" s="61">
        <v>41</v>
      </c>
      <c r="D33" s="62"/>
      <c r="E33" s="61">
        <v>34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5.5">
      <c r="A34" s="45">
        <v>24</v>
      </c>
      <c r="B34" s="36">
        <v>170301200033</v>
      </c>
      <c r="C34" s="61">
        <v>48</v>
      </c>
      <c r="D34" s="62"/>
      <c r="E34" s="61">
        <v>45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>
      <c r="A35" s="82"/>
      <c r="B35" s="82"/>
      <c r="C35" s="82"/>
      <c r="D35" s="82"/>
      <c r="E35" s="82"/>
      <c r="F35" s="82"/>
      <c r="G35" s="82"/>
    </row>
    <row r="36" spans="1:22" ht="15.5">
      <c r="A36" s="82"/>
      <c r="B36" s="82"/>
      <c r="C36" s="82"/>
      <c r="D36" s="82"/>
      <c r="E36" s="82"/>
      <c r="F36" s="82"/>
      <c r="G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2">
      <c r="G37" s="82"/>
    </row>
    <row r="38" spans="1:22">
      <c r="G38" s="8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topLeftCell="M1" zoomScale="86" zoomScaleNormal="86" workbookViewId="0">
      <selection activeCell="H16" sqref="H16:V16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6" t="s">
        <v>139</v>
      </c>
      <c r="B3" s="896"/>
      <c r="C3" s="896"/>
      <c r="D3" s="896"/>
      <c r="E3" s="896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140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88</v>
      </c>
      <c r="D9" s="52"/>
      <c r="E9" s="52" t="s">
        <v>88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95">
        <v>170101120057</v>
      </c>
      <c r="C11" s="118">
        <v>48</v>
      </c>
      <c r="D11" s="704">
        <f>COUNTIF(C11:C91,"&gt;="&amp;D10)</f>
        <v>1</v>
      </c>
      <c r="E11" s="80">
        <v>46</v>
      </c>
      <c r="F11" s="705">
        <f>COUNTIF(E11:E91,"&gt;="&amp;F10)</f>
        <v>1</v>
      </c>
      <c r="G11" s="31" t="s">
        <v>46</v>
      </c>
      <c r="H11" s="100">
        <v>2</v>
      </c>
      <c r="I11" s="100">
        <v>3</v>
      </c>
      <c r="J11" s="101"/>
      <c r="K11" s="101"/>
      <c r="L11" s="100"/>
      <c r="M11" s="100"/>
      <c r="N11" s="100"/>
      <c r="O11" s="100"/>
      <c r="P11" s="100"/>
      <c r="Q11" s="100"/>
      <c r="R11" s="100"/>
      <c r="S11" s="100"/>
      <c r="T11" s="721">
        <v>3</v>
      </c>
      <c r="U11" s="721">
        <v>3</v>
      </c>
      <c r="V11" s="721">
        <v>2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100">
        <v>3</v>
      </c>
      <c r="I12" s="100">
        <v>2</v>
      </c>
      <c r="J12" s="101"/>
      <c r="K12" s="101"/>
      <c r="L12" s="100"/>
      <c r="M12" s="100"/>
      <c r="N12" s="100"/>
      <c r="O12" s="100"/>
      <c r="P12" s="100"/>
      <c r="Q12" s="100"/>
      <c r="R12" s="100"/>
      <c r="S12" s="100"/>
      <c r="T12" s="721">
        <v>2</v>
      </c>
      <c r="U12" s="721">
        <v>3</v>
      </c>
      <c r="V12" s="721">
        <v>3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100">
        <v>2</v>
      </c>
      <c r="I13" s="100">
        <v>3</v>
      </c>
      <c r="J13" s="101"/>
      <c r="K13" s="101"/>
      <c r="L13" s="100"/>
      <c r="M13" s="100"/>
      <c r="N13" s="100"/>
      <c r="O13" s="100"/>
      <c r="P13" s="100"/>
      <c r="Q13" s="100"/>
      <c r="R13" s="100"/>
      <c r="S13" s="100"/>
      <c r="T13" s="721">
        <v>3</v>
      </c>
      <c r="U13" s="721">
        <v>3</v>
      </c>
      <c r="V13" s="721">
        <v>2</v>
      </c>
      <c r="W13" s="104"/>
    </row>
    <row r="14" spans="1:23" ht="24.75" customHeight="1">
      <c r="B14" s="79"/>
      <c r="C14" s="80"/>
      <c r="D14" s="704"/>
      <c r="E14" s="80"/>
      <c r="F14" s="703"/>
      <c r="G14" s="31" t="s">
        <v>50</v>
      </c>
      <c r="H14" s="100">
        <v>3</v>
      </c>
      <c r="I14" s="100">
        <v>2</v>
      </c>
      <c r="J14" s="101"/>
      <c r="K14" s="101"/>
      <c r="L14" s="100"/>
      <c r="M14" s="100"/>
      <c r="N14" s="100"/>
      <c r="O14" s="100"/>
      <c r="P14" s="100"/>
      <c r="Q14" s="100"/>
      <c r="R14" s="100"/>
      <c r="S14" s="100"/>
      <c r="T14" s="721">
        <v>3</v>
      </c>
      <c r="U14" s="721">
        <v>3</v>
      </c>
      <c r="V14" s="721">
        <v>3</v>
      </c>
      <c r="W14" s="104"/>
    </row>
    <row r="15" spans="1:23" ht="35.25" customHeight="1">
      <c r="B15" s="79"/>
      <c r="C15" s="80"/>
      <c r="D15" s="704"/>
      <c r="E15" s="80"/>
      <c r="F15" s="703"/>
      <c r="G15" s="65" t="s">
        <v>51</v>
      </c>
      <c r="H15" s="66">
        <f>AVERAGE(H11:H14)</f>
        <v>2.5</v>
      </c>
      <c r="I15" s="66">
        <f>AVERAGE(I11:I14)</f>
        <v>2.5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>
        <f>AVERAGE(T11:T14)</f>
        <v>2.75</v>
      </c>
      <c r="U15" s="66">
        <f>AVERAGE(U11:U14)</f>
        <v>3</v>
      </c>
      <c r="V15" s="66">
        <f>AVERAGE(V11:V14)</f>
        <v>2.5</v>
      </c>
      <c r="W15" s="104"/>
    </row>
    <row r="16" spans="1:23" ht="37.5" customHeight="1">
      <c r="B16" s="79"/>
      <c r="C16" s="80"/>
      <c r="D16" s="704"/>
      <c r="E16" s="80"/>
      <c r="F16" s="703"/>
      <c r="G16" s="92" t="s">
        <v>52</v>
      </c>
      <c r="H16" s="67">
        <f>(H7*H15)/100</f>
        <v>2.5</v>
      </c>
      <c r="I16" s="67">
        <f>(H7*I15)/100</f>
        <v>2.5</v>
      </c>
      <c r="J16" s="67">
        <f>(H7*J15)/100</f>
        <v>0</v>
      </c>
      <c r="K16" s="67">
        <f>(H7*K15)/100</f>
        <v>0</v>
      </c>
      <c r="L16" s="67">
        <f>(H7*L15)/100</f>
        <v>0</v>
      </c>
      <c r="M16" s="67">
        <f>(H7*M15)/100</f>
        <v>0</v>
      </c>
      <c r="N16" s="67">
        <f>(H7*N15)/100</f>
        <v>0</v>
      </c>
      <c r="O16" s="67">
        <f>(H7*O15)/100</f>
        <v>0</v>
      </c>
      <c r="P16" s="67">
        <f>(H7*P15)/100</f>
        <v>0</v>
      </c>
      <c r="Q16" s="67">
        <f>(H7*Q15)/100</f>
        <v>0</v>
      </c>
      <c r="R16" s="67">
        <f>(H7*R15)/100</f>
        <v>0</v>
      </c>
      <c r="S16" s="67">
        <f>(H7*S15)/100</f>
        <v>0</v>
      </c>
      <c r="T16" s="67">
        <f>(H7*T15)/100</f>
        <v>2.75</v>
      </c>
      <c r="U16" s="67">
        <f>(H7*U15)/100</f>
        <v>3</v>
      </c>
      <c r="V16" s="67">
        <f>(H7*V15)/100</f>
        <v>2.5</v>
      </c>
      <c r="W16" s="104"/>
    </row>
    <row r="17" spans="2:24" ht="24.75" customHeight="1">
      <c r="B17" s="79"/>
      <c r="C17" s="80"/>
      <c r="D17" s="704"/>
      <c r="E17" s="80"/>
      <c r="F17" s="703"/>
      <c r="G17" s="71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2:24" ht="40.5" customHeight="1">
      <c r="B18" s="79"/>
      <c r="C18" s="80"/>
      <c r="D18" s="704"/>
      <c r="E18" s="80"/>
      <c r="F18" s="7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W20" s="104"/>
    </row>
    <row r="21" spans="2:24" ht="24.75" customHeight="1">
      <c r="B21" s="79"/>
      <c r="C21" s="80"/>
      <c r="D21" s="704"/>
      <c r="E21" s="80"/>
      <c r="F21" s="704"/>
      <c r="I21" s="104"/>
      <c r="J21" s="105"/>
      <c r="K21" s="105"/>
    </row>
    <row r="22" spans="2:24" ht="31.5" customHeight="1">
      <c r="B22" s="79"/>
      <c r="C22" s="80"/>
      <c r="D22" s="704"/>
      <c r="E22" s="80"/>
      <c r="F22" s="704"/>
      <c r="H22" s="712"/>
      <c r="I22" s="893"/>
      <c r="J22" s="893"/>
      <c r="M22" s="55"/>
      <c r="N22" s="55"/>
      <c r="O22" s="55"/>
      <c r="P22" s="55"/>
      <c r="Q22" s="55"/>
    </row>
    <row r="23" spans="2:24" ht="24.75" customHeight="1">
      <c r="B23" s="79"/>
      <c r="C23" s="80"/>
      <c r="D23" s="704"/>
      <c r="E23" s="80"/>
      <c r="F23" s="704"/>
      <c r="H23" s="106"/>
      <c r="I23" s="713"/>
      <c r="J23" s="71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715"/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4"/>
      <c r="T24" s="104"/>
      <c r="U24" s="104"/>
      <c r="V24" s="104"/>
      <c r="W24" s="104"/>
      <c r="X24" s="104"/>
    </row>
    <row r="25" spans="2:24" ht="24.75" customHeight="1">
      <c r="B25" s="79"/>
      <c r="C25" s="80"/>
      <c r="D25" s="714"/>
      <c r="E25" s="80"/>
      <c r="F25" s="704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104"/>
      <c r="X25" s="104"/>
    </row>
    <row r="26" spans="2:24" ht="24.75" customHeight="1">
      <c r="B26" s="79"/>
      <c r="C26" s="80"/>
      <c r="D26" s="704"/>
      <c r="E26" s="80"/>
      <c r="F26" s="704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71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711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5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71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8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719"/>
      <c r="I81" s="719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20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 ht="15.5">
      <c r="B87" s="79"/>
      <c r="C87" s="80"/>
      <c r="D87" s="704"/>
      <c r="E87" s="80"/>
      <c r="F87" s="704"/>
      <c r="G87" s="720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80"/>
      <c r="D88" s="704"/>
      <c r="E88" s="80"/>
      <c r="F88" s="704"/>
      <c r="G88" s="720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 ht="15.5">
      <c r="A93" s="720"/>
      <c r="B93" s="720"/>
      <c r="C93" s="720"/>
      <c r="D93" s="720"/>
      <c r="E93" s="720"/>
      <c r="F93" s="720"/>
      <c r="G93" s="720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720"/>
      <c r="B94" s="720"/>
      <c r="C94" s="720"/>
      <c r="D94" s="720"/>
      <c r="E94" s="720"/>
      <c r="F94" s="720"/>
      <c r="G94" s="720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 ht="15.5">
      <c r="A101" s="720"/>
      <c r="B101" s="720"/>
      <c r="C101" s="720"/>
      <c r="D101" s="720"/>
      <c r="E101" s="720"/>
      <c r="F101" s="720"/>
      <c r="G101" s="720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720"/>
      <c r="B102" s="720"/>
      <c r="C102" s="720"/>
      <c r="D102" s="720"/>
      <c r="E102" s="720"/>
      <c r="F102" s="720"/>
      <c r="G102" s="720"/>
    </row>
    <row r="103" spans="1:23">
      <c r="G103" s="720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3"/>
  <sheetViews>
    <sheetView topLeftCell="M1" zoomScale="86" zoomScaleNormal="86" workbookViewId="0">
      <selection activeCell="H16" sqref="H16:V16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54" t="s">
        <v>141</v>
      </c>
      <c r="B3" s="854"/>
      <c r="C3" s="854"/>
      <c r="D3" s="854"/>
      <c r="E3" s="854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4" t="s">
        <v>142</v>
      </c>
      <c r="B4" s="854"/>
      <c r="C4" s="854"/>
      <c r="D4" s="854"/>
      <c r="E4" s="854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88</v>
      </c>
      <c r="D9" s="52"/>
      <c r="E9" s="52" t="s">
        <v>88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726">
        <v>170301120049</v>
      </c>
      <c r="C11" s="118">
        <v>36</v>
      </c>
      <c r="D11" s="704">
        <f>COUNTIF(C11:C91,"&gt;="&amp;D10)</f>
        <v>1</v>
      </c>
      <c r="E11" s="80">
        <v>44</v>
      </c>
      <c r="F11" s="705">
        <f>COUNTIF(E11:E91,"&gt;="&amp;F10)</f>
        <v>1</v>
      </c>
      <c r="G11" s="31" t="s">
        <v>46</v>
      </c>
      <c r="H11" s="100">
        <v>3</v>
      </c>
      <c r="I11" s="100">
        <v>3</v>
      </c>
      <c r="J11" s="101">
        <v>3</v>
      </c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721">
        <v>3</v>
      </c>
      <c r="U11" s="721">
        <v>3</v>
      </c>
      <c r="V11" s="721">
        <v>2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100">
        <v>3</v>
      </c>
      <c r="I12" s="100">
        <v>3</v>
      </c>
      <c r="J12" s="101">
        <v>2</v>
      </c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721">
        <v>3</v>
      </c>
      <c r="U12" s="721">
        <v>3</v>
      </c>
      <c r="V12" s="721">
        <v>2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100">
        <v>2</v>
      </c>
      <c r="I13" s="100">
        <v>2</v>
      </c>
      <c r="J13" s="101">
        <v>2</v>
      </c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721">
        <v>3</v>
      </c>
      <c r="U13" s="721">
        <v>3</v>
      </c>
      <c r="V13" s="721">
        <v>2</v>
      </c>
      <c r="W13" s="104"/>
    </row>
    <row r="14" spans="1:23" ht="24.75" customHeight="1">
      <c r="B14" s="79"/>
      <c r="C14" s="80"/>
      <c r="D14" s="704"/>
      <c r="E14" s="80"/>
      <c r="F14" s="703"/>
      <c r="G14" s="31" t="s">
        <v>50</v>
      </c>
      <c r="H14" s="100">
        <v>3</v>
      </c>
      <c r="I14" s="100">
        <v>3</v>
      </c>
      <c r="J14" s="101">
        <v>3</v>
      </c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721">
        <v>3</v>
      </c>
      <c r="U14" s="721">
        <v>3</v>
      </c>
      <c r="V14" s="721">
        <v>2</v>
      </c>
      <c r="W14" s="104"/>
    </row>
    <row r="15" spans="1:23" ht="35.25" customHeight="1">
      <c r="B15" s="79"/>
      <c r="C15" s="80"/>
      <c r="D15" s="704"/>
      <c r="E15" s="80"/>
      <c r="F15" s="703"/>
      <c r="G15" s="65" t="s">
        <v>51</v>
      </c>
      <c r="H15" s="66">
        <f>AVERAGE(H11:H14)</f>
        <v>2.75</v>
      </c>
      <c r="I15" s="66">
        <f>AVERAGE(I11:I14)</f>
        <v>2.75</v>
      </c>
      <c r="J15" s="66">
        <f>AVERAGE(J11:J14)</f>
        <v>2.5</v>
      </c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2</v>
      </c>
      <c r="W15" s="104"/>
    </row>
    <row r="16" spans="1:23" ht="37.5" customHeight="1">
      <c r="B16" s="79"/>
      <c r="C16" s="80"/>
      <c r="D16" s="704"/>
      <c r="E16" s="80"/>
      <c r="F16" s="703"/>
      <c r="G16" s="92" t="s">
        <v>52</v>
      </c>
      <c r="H16" s="67">
        <f>(H7*H15)/100</f>
        <v>2.75</v>
      </c>
      <c r="I16" s="67">
        <f>(H7*I15)/100</f>
        <v>2.75</v>
      </c>
      <c r="J16" s="67">
        <f>(H7*J15)/100</f>
        <v>2.5</v>
      </c>
      <c r="K16" s="67">
        <f>(H7*K15)/100</f>
        <v>0</v>
      </c>
      <c r="L16" s="67">
        <f>(H7*L15)/100</f>
        <v>2.75</v>
      </c>
      <c r="M16" s="67">
        <f>(H7*M15)/100</f>
        <v>0</v>
      </c>
      <c r="N16" s="67">
        <f>(H7*N15)/100</f>
        <v>0</v>
      </c>
      <c r="O16" s="67">
        <f>(H7*O15)/100</f>
        <v>0</v>
      </c>
      <c r="P16" s="67">
        <f>(H7*P15)/100</f>
        <v>0</v>
      </c>
      <c r="Q16" s="67">
        <f>(H7*Q15)/100</f>
        <v>0</v>
      </c>
      <c r="R16" s="67">
        <f>(H7*R15)/100</f>
        <v>0</v>
      </c>
      <c r="S16" s="67">
        <f>(H7*S15)/100</f>
        <v>0</v>
      </c>
      <c r="T16" s="67">
        <f>(H7*T15)/100</f>
        <v>3</v>
      </c>
      <c r="U16" s="67">
        <f>(H7*U15)/100</f>
        <v>3</v>
      </c>
      <c r="V16" s="67">
        <f>(H7*V15)/100</f>
        <v>2</v>
      </c>
      <c r="W16" s="104"/>
    </row>
    <row r="17" spans="2:24" ht="24.75" customHeight="1">
      <c r="B17" s="79"/>
      <c r="C17" s="80"/>
      <c r="D17" s="704"/>
      <c r="E17" s="80"/>
      <c r="F17" s="703"/>
      <c r="G17" s="71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2:24" ht="40.5" customHeight="1">
      <c r="B18" s="79"/>
      <c r="C18" s="80"/>
      <c r="D18" s="704"/>
      <c r="E18" s="80"/>
      <c r="F18" s="7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W20" s="104"/>
    </row>
    <row r="21" spans="2:24" ht="24.75" customHeight="1">
      <c r="B21" s="79"/>
      <c r="C21" s="80"/>
      <c r="D21" s="704"/>
      <c r="E21" s="80"/>
      <c r="F21" s="704"/>
      <c r="I21" s="104"/>
      <c r="J21" s="105"/>
      <c r="K21" s="105"/>
    </row>
    <row r="22" spans="2:24" ht="31.5" customHeight="1">
      <c r="B22" s="79"/>
      <c r="C22" s="80"/>
      <c r="D22" s="704"/>
      <c r="E22" s="80"/>
      <c r="F22" s="704"/>
      <c r="H22" s="712"/>
      <c r="I22" s="893"/>
      <c r="J22" s="893"/>
      <c r="M22" s="55"/>
      <c r="N22" s="55"/>
      <c r="O22" s="55"/>
      <c r="P22" s="55"/>
      <c r="Q22" s="55"/>
    </row>
    <row r="23" spans="2:24" ht="24.75" customHeight="1">
      <c r="B23" s="79"/>
      <c r="C23" s="80"/>
      <c r="D23" s="704"/>
      <c r="E23" s="80"/>
      <c r="F23" s="704"/>
      <c r="H23" s="106"/>
      <c r="I23" s="713"/>
      <c r="J23" s="71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715"/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4"/>
      <c r="T24" s="104"/>
      <c r="U24" s="104"/>
      <c r="V24" s="104"/>
      <c r="W24" s="104"/>
      <c r="X24" s="104"/>
    </row>
    <row r="25" spans="2:24" ht="24.75" customHeight="1">
      <c r="B25" s="79"/>
      <c r="C25" s="80"/>
      <c r="D25" s="714"/>
      <c r="E25" s="80"/>
      <c r="F25" s="704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104"/>
      <c r="X25" s="104"/>
    </row>
    <row r="26" spans="2:24" ht="24.75" customHeight="1">
      <c r="B26" s="79"/>
      <c r="C26" s="80"/>
      <c r="D26" s="704"/>
      <c r="E26" s="80"/>
      <c r="F26" s="704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71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711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5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715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8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719"/>
      <c r="I81" s="719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20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 ht="15.5">
      <c r="B87" s="79"/>
      <c r="C87" s="80"/>
      <c r="D87" s="704"/>
      <c r="E87" s="80"/>
      <c r="F87" s="704"/>
      <c r="G87" s="720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80"/>
      <c r="D88" s="704"/>
      <c r="E88" s="80"/>
      <c r="F88" s="704"/>
      <c r="G88" s="720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 ht="15.5">
      <c r="A93" s="720"/>
      <c r="B93" s="720"/>
      <c r="C93" s="720"/>
      <c r="D93" s="720"/>
      <c r="E93" s="720"/>
      <c r="F93" s="720"/>
      <c r="G93" s="720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720"/>
      <c r="B94" s="720"/>
      <c r="C94" s="720"/>
      <c r="D94" s="720"/>
      <c r="E94" s="720"/>
      <c r="F94" s="720"/>
      <c r="G94" s="720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 ht="15.5">
      <c r="A101" s="720"/>
      <c r="B101" s="720"/>
      <c r="C101" s="720"/>
      <c r="D101" s="720"/>
      <c r="E101" s="720"/>
      <c r="F101" s="720"/>
      <c r="G101" s="720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720"/>
      <c r="B102" s="720"/>
      <c r="C102" s="720"/>
      <c r="D102" s="720"/>
      <c r="E102" s="720"/>
      <c r="F102" s="720"/>
      <c r="G102" s="720"/>
    </row>
    <row r="103" spans="1:23">
      <c r="G103" s="720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L1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54" t="s">
        <v>143</v>
      </c>
      <c r="B3" s="854"/>
      <c r="C3" s="854"/>
      <c r="D3" s="854"/>
      <c r="E3" s="854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4" t="s">
        <v>144</v>
      </c>
      <c r="B4" s="854"/>
      <c r="C4" s="854"/>
      <c r="D4" s="854"/>
      <c r="E4" s="854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125</v>
      </c>
      <c r="D9" s="52"/>
      <c r="E9" s="52" t="s">
        <v>124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170301120049</v>
      </c>
      <c r="C11" s="80">
        <v>34</v>
      </c>
      <c r="D11" s="704">
        <f>COUNTIF(C11:C91,"&gt;="&amp;D10)</f>
        <v>1</v>
      </c>
      <c r="E11" s="80">
        <v>34</v>
      </c>
      <c r="F11" s="705">
        <f>COUNTIF(E11:E91,"&gt;="&amp;F10)</f>
        <v>1</v>
      </c>
      <c r="G11" s="31" t="s">
        <v>46</v>
      </c>
      <c r="H11" s="100">
        <v>3</v>
      </c>
      <c r="I11" s="41">
        <v>3</v>
      </c>
      <c r="J11" s="41">
        <v>3</v>
      </c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95">
        <v>3</v>
      </c>
      <c r="U11" s="727">
        <v>3</v>
      </c>
      <c r="V11" s="727">
        <v>3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100">
        <v>2</v>
      </c>
      <c r="I12" s="41">
        <v>2</v>
      </c>
      <c r="J12" s="41">
        <v>3</v>
      </c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95">
        <v>2</v>
      </c>
      <c r="U12" s="727">
        <v>3</v>
      </c>
      <c r="V12" s="727">
        <v>2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100">
        <v>2</v>
      </c>
      <c r="I13" s="41">
        <v>2</v>
      </c>
      <c r="J13" s="41">
        <v>3</v>
      </c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95">
        <v>3</v>
      </c>
      <c r="U13" s="727">
        <v>3</v>
      </c>
      <c r="V13" s="727">
        <v>2</v>
      </c>
      <c r="W13" s="104"/>
    </row>
    <row r="14" spans="1:23" ht="24.75" customHeight="1">
      <c r="B14" s="79"/>
      <c r="C14" s="80"/>
      <c r="D14" s="704"/>
      <c r="E14" s="80"/>
      <c r="F14" s="703"/>
      <c r="G14" s="31" t="s">
        <v>49</v>
      </c>
      <c r="H14" s="100">
        <v>3</v>
      </c>
      <c r="I14" s="41">
        <v>3</v>
      </c>
      <c r="J14" s="41">
        <v>2</v>
      </c>
      <c r="K14" s="101"/>
      <c r="L14" s="100"/>
      <c r="M14" s="100"/>
      <c r="N14" s="100"/>
      <c r="O14" s="100"/>
      <c r="P14" s="100"/>
      <c r="Q14" s="100"/>
      <c r="R14" s="100"/>
      <c r="S14" s="100"/>
      <c r="T14" s="727">
        <v>2</v>
      </c>
      <c r="U14" s="727">
        <v>2</v>
      </c>
      <c r="V14" s="727">
        <v>3</v>
      </c>
      <c r="W14" s="104"/>
    </row>
    <row r="15" spans="1:23" ht="35.25" customHeight="1">
      <c r="B15" s="79"/>
      <c r="C15" s="80"/>
      <c r="D15" s="704"/>
      <c r="E15" s="80"/>
      <c r="F15" s="703"/>
      <c r="G15" s="31" t="s">
        <v>50</v>
      </c>
      <c r="H15" s="100">
        <v>3</v>
      </c>
      <c r="I15" s="41">
        <v>2</v>
      </c>
      <c r="J15" s="41">
        <v>2</v>
      </c>
      <c r="K15" s="101"/>
      <c r="L15" s="100">
        <v>3</v>
      </c>
      <c r="M15" s="100"/>
      <c r="N15" s="100"/>
      <c r="O15" s="100"/>
      <c r="P15" s="100"/>
      <c r="Q15" s="100"/>
      <c r="R15" s="100"/>
      <c r="S15" s="100"/>
      <c r="T15" s="727">
        <v>3</v>
      </c>
      <c r="U15" s="727">
        <v>2</v>
      </c>
      <c r="V15" s="727">
        <v>2</v>
      </c>
      <c r="W15" s="104"/>
    </row>
    <row r="16" spans="1:23" ht="37.5" customHeight="1">
      <c r="B16" s="79"/>
      <c r="C16" s="80"/>
      <c r="D16" s="704"/>
      <c r="E16" s="80"/>
      <c r="F16" s="703"/>
      <c r="G16" s="65" t="s">
        <v>51</v>
      </c>
      <c r="H16" s="66">
        <f>AVERAGE(H11:H15)</f>
        <v>2.6</v>
      </c>
      <c r="I16" s="66">
        <f>AVERAGE(I11:I15)</f>
        <v>2.4</v>
      </c>
      <c r="J16" s="66">
        <f>AVERAGE(J11:J15)</f>
        <v>2.6</v>
      </c>
      <c r="K16" s="66"/>
      <c r="L16" s="66">
        <f>AVERAGE(L11:L15)</f>
        <v>2.75</v>
      </c>
      <c r="M16" s="66"/>
      <c r="N16" s="66"/>
      <c r="O16" s="66"/>
      <c r="P16" s="66"/>
      <c r="Q16" s="66"/>
      <c r="R16" s="66"/>
      <c r="S16" s="66"/>
      <c r="T16" s="66">
        <f>AVERAGE(T11:T15)</f>
        <v>2.6</v>
      </c>
      <c r="U16" s="66">
        <f>AVERAGE(U11:U15)</f>
        <v>2.6</v>
      </c>
      <c r="V16" s="66">
        <f>AVERAGE(V11:V15)</f>
        <v>2.4</v>
      </c>
      <c r="W16" s="104"/>
    </row>
    <row r="17" spans="2:24" ht="24.75" customHeight="1">
      <c r="B17" s="79"/>
      <c r="C17" s="80"/>
      <c r="D17" s="704"/>
      <c r="E17" s="80"/>
      <c r="F17" s="703"/>
      <c r="G17" s="92" t="s">
        <v>52</v>
      </c>
      <c r="H17" s="67">
        <f>(H7*H16)/100</f>
        <v>2.6</v>
      </c>
      <c r="I17" s="67">
        <f>(H7*I16)/100</f>
        <v>2.4</v>
      </c>
      <c r="J17" s="67">
        <f>(H7*J16)/100</f>
        <v>2.6</v>
      </c>
      <c r="K17" s="67">
        <f>(H7*K16)/100</f>
        <v>0</v>
      </c>
      <c r="L17" s="67">
        <f>(H7*L16)/100</f>
        <v>2.75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2.6</v>
      </c>
      <c r="U17" s="67">
        <f>(H7*U16)/100</f>
        <v>2.6</v>
      </c>
      <c r="V17" s="67">
        <f>(H7*V16)/100</f>
        <v>2.4</v>
      </c>
    </row>
    <row r="18" spans="2:24" ht="40.5" customHeight="1">
      <c r="B18" s="79"/>
      <c r="C18" s="80"/>
      <c r="D18" s="704"/>
      <c r="E18" s="80"/>
      <c r="F18" s="704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4" ht="24.75" customHeight="1">
      <c r="B21" s="79"/>
      <c r="C21" s="80"/>
      <c r="D21" s="704"/>
      <c r="E21" s="80"/>
      <c r="F21" s="704"/>
      <c r="H21" s="104"/>
      <c r="I21" s="104"/>
      <c r="J21" s="104"/>
    </row>
    <row r="22" spans="2:24" ht="31.5" customHeight="1">
      <c r="B22" s="79"/>
      <c r="C22" s="80"/>
      <c r="D22" s="704"/>
      <c r="E22" s="80"/>
      <c r="F22" s="704"/>
      <c r="I22" s="104"/>
      <c r="J22" s="105"/>
      <c r="K22" s="105"/>
    </row>
    <row r="23" spans="2:24" ht="24.75" customHeight="1">
      <c r="B23" s="79"/>
      <c r="C23" s="80"/>
      <c r="D23" s="704"/>
      <c r="E23" s="80"/>
      <c r="F23" s="704"/>
      <c r="H23" s="712"/>
      <c r="I23" s="893"/>
      <c r="J23" s="89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106"/>
      <c r="I24" s="713"/>
      <c r="J24" s="713"/>
      <c r="M24" s="55"/>
      <c r="N24" s="55"/>
      <c r="O24" s="55"/>
      <c r="P24" s="55"/>
      <c r="Q24" s="55"/>
      <c r="W24" s="104"/>
      <c r="X24" s="104"/>
    </row>
    <row r="25" spans="2:24" ht="24.75" customHeight="1">
      <c r="B25" s="79"/>
      <c r="C25" s="80"/>
      <c r="D25" s="714"/>
      <c r="E25" s="80"/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2:24" ht="24.75" customHeight="1">
      <c r="B26" s="79"/>
      <c r="C26" s="80"/>
      <c r="D26" s="704"/>
      <c r="E26" s="80"/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>
      <c r="B87" s="79"/>
      <c r="C87" s="80"/>
      <c r="D87" s="704"/>
      <c r="E87" s="80"/>
      <c r="F87" s="704"/>
      <c r="G87" s="720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L1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6" t="s">
        <v>145</v>
      </c>
      <c r="B3" s="896"/>
      <c r="C3" s="896"/>
      <c r="D3" s="896"/>
      <c r="E3" s="896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146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124</v>
      </c>
      <c r="D9" s="52"/>
      <c r="E9" s="52" t="s">
        <v>124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170301120049</v>
      </c>
      <c r="C11" s="118">
        <v>36</v>
      </c>
      <c r="D11" s="704">
        <f>COUNTIF(C11:C91,"&gt;="&amp;D10)</f>
        <v>1</v>
      </c>
      <c r="E11" s="80">
        <v>40</v>
      </c>
      <c r="F11" s="705">
        <f>COUNTIF(E11:E91,"&gt;="&amp;F10)</f>
        <v>1</v>
      </c>
      <c r="G11" s="31" t="s">
        <v>46</v>
      </c>
      <c r="H11" s="41">
        <v>3</v>
      </c>
      <c r="I11" s="41">
        <v>3</v>
      </c>
      <c r="J11" s="41">
        <v>3</v>
      </c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95">
        <v>3</v>
      </c>
      <c r="U11" s="727">
        <v>3</v>
      </c>
      <c r="V11" s="727">
        <v>3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41">
        <v>2</v>
      </c>
      <c r="I12" s="41">
        <v>2</v>
      </c>
      <c r="J12" s="41">
        <v>2</v>
      </c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95">
        <v>2</v>
      </c>
      <c r="U12" s="727">
        <v>3</v>
      </c>
      <c r="V12" s="727">
        <v>2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41">
        <v>2</v>
      </c>
      <c r="I13" s="41">
        <v>2</v>
      </c>
      <c r="J13" s="41">
        <v>3</v>
      </c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95">
        <v>3</v>
      </c>
      <c r="U13" s="727">
        <v>2</v>
      </c>
      <c r="V13" s="727">
        <v>2</v>
      </c>
      <c r="W13" s="104"/>
    </row>
    <row r="14" spans="1:23" ht="24.75" customHeight="1">
      <c r="B14" s="79"/>
      <c r="C14" s="80"/>
      <c r="D14" s="704"/>
      <c r="E14" s="80"/>
      <c r="F14" s="703"/>
      <c r="G14" s="31"/>
      <c r="H14" s="41">
        <v>2</v>
      </c>
      <c r="I14" s="41">
        <v>3</v>
      </c>
      <c r="J14" s="41">
        <v>2</v>
      </c>
      <c r="K14" s="101"/>
      <c r="L14" s="100"/>
      <c r="M14" s="100"/>
      <c r="N14" s="100"/>
      <c r="O14" s="100"/>
      <c r="P14" s="100"/>
      <c r="Q14" s="100"/>
      <c r="R14" s="100"/>
      <c r="S14" s="100"/>
      <c r="T14" s="727">
        <v>2</v>
      </c>
      <c r="U14" s="727">
        <v>2</v>
      </c>
      <c r="V14" s="727">
        <v>3</v>
      </c>
      <c r="W14" s="104"/>
    </row>
    <row r="15" spans="1:23" ht="35.25" customHeight="1">
      <c r="B15" s="79"/>
      <c r="C15" s="80"/>
      <c r="D15" s="704"/>
      <c r="E15" s="80"/>
      <c r="F15" s="703"/>
      <c r="G15" s="31" t="s">
        <v>50</v>
      </c>
      <c r="H15" s="41">
        <v>3</v>
      </c>
      <c r="I15" s="41">
        <v>2</v>
      </c>
      <c r="J15" s="41">
        <v>2</v>
      </c>
      <c r="K15" s="101"/>
      <c r="L15" s="100">
        <v>3</v>
      </c>
      <c r="M15" s="100"/>
      <c r="N15" s="100"/>
      <c r="O15" s="100"/>
      <c r="P15" s="100"/>
      <c r="Q15" s="100"/>
      <c r="R15" s="100"/>
      <c r="S15" s="100"/>
      <c r="T15" s="727">
        <v>3</v>
      </c>
      <c r="U15" s="727">
        <v>2</v>
      </c>
      <c r="V15" s="727">
        <v>2</v>
      </c>
      <c r="W15" s="104"/>
    </row>
    <row r="16" spans="1:23" ht="37.5" customHeight="1">
      <c r="B16" s="79"/>
      <c r="C16" s="80"/>
      <c r="D16" s="704"/>
      <c r="E16" s="80"/>
      <c r="F16" s="703"/>
      <c r="G16" s="65" t="s">
        <v>51</v>
      </c>
      <c r="H16" s="66">
        <f>AVERAGE(H11:H15)</f>
        <v>2.4</v>
      </c>
      <c r="I16" s="66">
        <f>AVERAGE(I11:I15)</f>
        <v>2.4</v>
      </c>
      <c r="J16" s="66">
        <f>AVERAGE(J11:J15)</f>
        <v>2.4</v>
      </c>
      <c r="K16" s="66"/>
      <c r="L16" s="66">
        <f>AVERAGE(L11:L15)</f>
        <v>2.75</v>
      </c>
      <c r="M16" s="66"/>
      <c r="N16" s="66"/>
      <c r="O16" s="66"/>
      <c r="P16" s="66"/>
      <c r="Q16" s="66"/>
      <c r="R16" s="66"/>
      <c r="S16" s="66"/>
      <c r="T16" s="66">
        <f>AVERAGE(T11:T15)</f>
        <v>2.6</v>
      </c>
      <c r="U16" s="66">
        <f>AVERAGE(U11:U15)</f>
        <v>2.4</v>
      </c>
      <c r="V16" s="66">
        <f>AVERAGE(V11:V15)</f>
        <v>2.4</v>
      </c>
      <c r="W16" s="104"/>
    </row>
    <row r="17" spans="2:24" ht="24.75" customHeight="1">
      <c r="B17" s="79"/>
      <c r="C17" s="80"/>
      <c r="D17" s="704"/>
      <c r="E17" s="80"/>
      <c r="F17" s="703"/>
      <c r="G17" s="92" t="s">
        <v>52</v>
      </c>
      <c r="H17" s="67">
        <f>(H7*H16)/100</f>
        <v>2.4</v>
      </c>
      <c r="I17" s="67">
        <f>(H7*I16)/100</f>
        <v>2.4</v>
      </c>
      <c r="J17" s="67">
        <f>(H7*J16)/100</f>
        <v>2.4</v>
      </c>
      <c r="K17" s="67">
        <f>(H7*K16)/100</f>
        <v>0</v>
      </c>
      <c r="L17" s="67">
        <f>(H7*L16)/100</f>
        <v>2.75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2.6</v>
      </c>
      <c r="U17" s="67">
        <f>(H7*U16)/100</f>
        <v>2.4</v>
      </c>
      <c r="V17" s="67">
        <f>(H7*V16)/100</f>
        <v>2.4</v>
      </c>
    </row>
    <row r="18" spans="2:24" ht="40.5" customHeight="1">
      <c r="B18" s="79"/>
      <c r="C18" s="80"/>
      <c r="D18" s="704"/>
      <c r="E18" s="80"/>
      <c r="F18" s="704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4" ht="24.75" customHeight="1">
      <c r="B21" s="79"/>
      <c r="C21" s="80"/>
      <c r="D21" s="704"/>
      <c r="E21" s="80"/>
      <c r="F21" s="704"/>
      <c r="H21" s="104"/>
      <c r="I21" s="104"/>
      <c r="J21" s="104"/>
    </row>
    <row r="22" spans="2:24" ht="31.5" customHeight="1">
      <c r="B22" s="79"/>
      <c r="C22" s="80"/>
      <c r="D22" s="704"/>
      <c r="E22" s="80"/>
      <c r="F22" s="704"/>
      <c r="I22" s="104"/>
      <c r="J22" s="105"/>
      <c r="K22" s="105"/>
    </row>
    <row r="23" spans="2:24" ht="24.75" customHeight="1">
      <c r="B23" s="79"/>
      <c r="C23" s="80"/>
      <c r="D23" s="704"/>
      <c r="E23" s="80"/>
      <c r="F23" s="704"/>
      <c r="H23" s="712"/>
      <c r="I23" s="893"/>
      <c r="J23" s="89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106"/>
      <c r="I24" s="713"/>
      <c r="J24" s="713"/>
      <c r="M24" s="55"/>
      <c r="N24" s="55"/>
      <c r="O24" s="55"/>
      <c r="P24" s="55"/>
      <c r="Q24" s="55"/>
      <c r="W24" s="104"/>
      <c r="X24" s="104"/>
    </row>
    <row r="25" spans="2:24" ht="24.75" customHeight="1">
      <c r="B25" s="79"/>
      <c r="C25" s="80"/>
      <c r="D25" s="714"/>
      <c r="E25" s="80"/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2:24" ht="24.75" customHeight="1">
      <c r="B26" s="79"/>
      <c r="C26" s="80"/>
      <c r="D26" s="704"/>
      <c r="E26" s="80"/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>
      <c r="B87" s="79"/>
      <c r="C87" s="80"/>
      <c r="D87" s="704"/>
      <c r="E87" s="80"/>
      <c r="F87" s="704"/>
      <c r="G87" s="720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M1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6" t="s">
        <v>147</v>
      </c>
      <c r="B3" s="896"/>
      <c r="C3" s="896"/>
      <c r="D3" s="896"/>
      <c r="E3" s="896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148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52" t="s">
        <v>125</v>
      </c>
      <c r="D9" s="52"/>
      <c r="E9" s="52" t="s">
        <v>124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170301120049</v>
      </c>
      <c r="C11" s="80">
        <v>32</v>
      </c>
      <c r="D11" s="704">
        <f>COUNTIF(C11:C92,"&gt;="&amp;D10)</f>
        <v>1</v>
      </c>
      <c r="E11" s="80">
        <v>38</v>
      </c>
      <c r="F11" s="705">
        <f>COUNTIF(E11:E92,"&gt;="&amp;F10)</f>
        <v>1</v>
      </c>
      <c r="G11" s="31" t="s">
        <v>46</v>
      </c>
      <c r="H11" s="41">
        <v>3</v>
      </c>
      <c r="I11" s="41">
        <v>3</v>
      </c>
      <c r="J11" s="41">
        <v>3</v>
      </c>
      <c r="K11" s="101"/>
      <c r="L11" s="100"/>
      <c r="M11" s="100"/>
      <c r="N11" s="100"/>
      <c r="O11" s="100"/>
      <c r="P11" s="100"/>
      <c r="Q11" s="100"/>
      <c r="R11" s="100"/>
      <c r="S11" s="100"/>
      <c r="T11" s="95">
        <v>3</v>
      </c>
      <c r="U11" s="727">
        <v>3</v>
      </c>
      <c r="V11" s="727">
        <v>3</v>
      </c>
      <c r="W11" s="104"/>
    </row>
    <row r="12" spans="1:23" ht="24.75" customHeight="1">
      <c r="B12" s="79"/>
      <c r="C12" s="80"/>
      <c r="D12" s="708">
        <f>(D11/COUNT(C11:C92))*100</f>
        <v>100</v>
      </c>
      <c r="E12" s="80"/>
      <c r="F12" s="709">
        <f>(F11/COUNT(E11:E92))*100</f>
        <v>100</v>
      </c>
      <c r="G12" s="31" t="s">
        <v>47</v>
      </c>
      <c r="H12" s="41">
        <v>2</v>
      </c>
      <c r="I12" s="41">
        <v>2</v>
      </c>
      <c r="J12" s="41">
        <v>2</v>
      </c>
      <c r="K12" s="101"/>
      <c r="L12" s="100"/>
      <c r="M12" s="100"/>
      <c r="N12" s="100"/>
      <c r="O12" s="100"/>
      <c r="P12" s="100"/>
      <c r="Q12" s="100"/>
      <c r="R12" s="100"/>
      <c r="S12" s="100"/>
      <c r="T12" s="95">
        <v>2</v>
      </c>
      <c r="U12" s="727">
        <v>3</v>
      </c>
      <c r="V12" s="727">
        <v>2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41">
        <v>2</v>
      </c>
      <c r="I13" s="41">
        <v>2</v>
      </c>
      <c r="J13" s="41">
        <v>3</v>
      </c>
      <c r="K13" s="101"/>
      <c r="L13" s="100"/>
      <c r="M13" s="100"/>
      <c r="N13" s="100"/>
      <c r="O13" s="100"/>
      <c r="P13" s="100"/>
      <c r="Q13" s="100"/>
      <c r="R13" s="100"/>
      <c r="S13" s="100"/>
      <c r="T13" s="95">
        <v>3</v>
      </c>
      <c r="U13" s="727">
        <v>2</v>
      </c>
      <c r="V13" s="727">
        <v>3</v>
      </c>
      <c r="W13" s="104"/>
    </row>
    <row r="14" spans="1:23" ht="24.75" customHeight="1">
      <c r="B14" s="79"/>
      <c r="C14" s="80"/>
      <c r="D14" s="704"/>
      <c r="E14" s="80"/>
      <c r="F14" s="703"/>
      <c r="G14" s="31"/>
      <c r="H14" s="41">
        <v>2</v>
      </c>
      <c r="I14" s="41">
        <v>3</v>
      </c>
      <c r="J14" s="41">
        <v>2</v>
      </c>
      <c r="K14" s="101"/>
      <c r="L14" s="100"/>
      <c r="M14" s="100"/>
      <c r="N14" s="100"/>
      <c r="O14" s="100"/>
      <c r="P14" s="100"/>
      <c r="Q14" s="100"/>
      <c r="R14" s="100"/>
      <c r="S14" s="100"/>
      <c r="T14" s="727">
        <v>2</v>
      </c>
      <c r="U14" s="727">
        <v>3</v>
      </c>
      <c r="V14" s="727">
        <v>3</v>
      </c>
      <c r="W14" s="104"/>
    </row>
    <row r="15" spans="1:23" ht="24.75" customHeight="1">
      <c r="B15" s="79"/>
      <c r="C15" s="80"/>
      <c r="D15" s="704"/>
      <c r="E15" s="80"/>
      <c r="F15" s="703"/>
      <c r="G15" s="31" t="s">
        <v>50</v>
      </c>
      <c r="H15" s="41">
        <v>3</v>
      </c>
      <c r="I15" s="41">
        <v>2</v>
      </c>
      <c r="J15" s="41">
        <v>2</v>
      </c>
      <c r="K15" s="101"/>
      <c r="L15" s="100"/>
      <c r="M15" s="100"/>
      <c r="N15" s="100"/>
      <c r="O15" s="100"/>
      <c r="P15" s="100"/>
      <c r="Q15" s="100"/>
      <c r="R15" s="100"/>
      <c r="S15" s="100"/>
      <c r="T15" s="727">
        <v>3</v>
      </c>
      <c r="U15" s="727">
        <v>2</v>
      </c>
      <c r="V15" s="727">
        <v>2</v>
      </c>
      <c r="W15" s="104"/>
    </row>
    <row r="16" spans="1:23" ht="35.25" customHeight="1">
      <c r="B16" s="79"/>
      <c r="C16" s="80"/>
      <c r="D16" s="704"/>
      <c r="E16" s="80"/>
      <c r="F16" s="703"/>
      <c r="G16" s="65" t="s">
        <v>51</v>
      </c>
      <c r="H16" s="66">
        <f>AVERAGE(H11:H15)</f>
        <v>2.4</v>
      </c>
      <c r="I16" s="66">
        <f>AVERAGE(I11:I15)</f>
        <v>2.4</v>
      </c>
      <c r="J16" s="66">
        <f>AVERAGE(J11:J15)</f>
        <v>2.4</v>
      </c>
      <c r="K16" s="66"/>
      <c r="L16" s="66"/>
      <c r="M16" s="66"/>
      <c r="N16" s="66"/>
      <c r="O16" s="66"/>
      <c r="P16" s="66"/>
      <c r="Q16" s="66"/>
      <c r="R16" s="66"/>
      <c r="S16" s="66"/>
      <c r="T16" s="66">
        <f>AVERAGE(T11:T15)</f>
        <v>2.6</v>
      </c>
      <c r="U16" s="66">
        <f>AVERAGE(U11:U15)</f>
        <v>2.6</v>
      </c>
      <c r="V16" s="66">
        <f>AVERAGE(V11:V15)</f>
        <v>2.6</v>
      </c>
      <c r="W16" s="104"/>
    </row>
    <row r="17" spans="2:24" ht="37.5" customHeight="1">
      <c r="B17" s="79"/>
      <c r="C17" s="80"/>
      <c r="D17" s="704"/>
      <c r="E17" s="80"/>
      <c r="F17" s="703"/>
      <c r="G17" s="92" t="s">
        <v>52</v>
      </c>
      <c r="H17" s="67">
        <f>(H7*H16)/100</f>
        <v>2.4</v>
      </c>
      <c r="I17" s="67">
        <f>(H7*I16)/100</f>
        <v>2.4</v>
      </c>
      <c r="J17" s="67">
        <f>(H7*J16)/100</f>
        <v>2.4</v>
      </c>
      <c r="K17" s="67">
        <f>(H7*K16)/100</f>
        <v>0</v>
      </c>
      <c r="L17" s="67">
        <f>(H7*L16)/100</f>
        <v>0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2.6</v>
      </c>
      <c r="U17" s="67">
        <f>(H7*U16)/100</f>
        <v>2.6</v>
      </c>
      <c r="V17" s="67">
        <f>(H7*V16)/100</f>
        <v>2.6</v>
      </c>
      <c r="W17" s="104"/>
    </row>
    <row r="18" spans="2:24" ht="24.75" customHeight="1">
      <c r="B18" s="79"/>
      <c r="C18" s="80"/>
      <c r="D18" s="704"/>
      <c r="E18" s="80"/>
      <c r="F18" s="703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4" ht="40.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4" ht="24.75" customHeight="1">
      <c r="B21" s="79"/>
      <c r="C21" s="80"/>
      <c r="D21" s="704"/>
      <c r="E21" s="80"/>
      <c r="F21" s="704"/>
      <c r="H21" s="104"/>
      <c r="I21" s="104"/>
      <c r="J21" s="104"/>
      <c r="W21" s="104"/>
    </row>
    <row r="22" spans="2:24" ht="24.75" customHeight="1">
      <c r="B22" s="79"/>
      <c r="C22" s="80"/>
      <c r="D22" s="704"/>
      <c r="E22" s="80"/>
      <c r="F22" s="704"/>
      <c r="I22" s="104"/>
      <c r="J22" s="105"/>
      <c r="K22" s="105"/>
    </row>
    <row r="23" spans="2:24" ht="31.5" customHeight="1">
      <c r="B23" s="79"/>
      <c r="C23" s="80"/>
      <c r="D23" s="704"/>
      <c r="E23" s="80"/>
      <c r="F23" s="704"/>
      <c r="H23" s="712"/>
      <c r="I23" s="893"/>
      <c r="J23" s="89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106"/>
      <c r="I24" s="713"/>
      <c r="J24" s="713"/>
      <c r="M24" s="55"/>
      <c r="N24" s="55"/>
      <c r="O24" s="55"/>
      <c r="P24" s="55"/>
      <c r="Q24" s="55"/>
    </row>
    <row r="25" spans="2:24" ht="24.75" customHeight="1">
      <c r="B25" s="79"/>
      <c r="C25" s="80"/>
      <c r="D25" s="704"/>
      <c r="E25" s="80"/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2:24" ht="24.75" customHeight="1">
      <c r="B26" s="79"/>
      <c r="C26" s="80"/>
      <c r="D26" s="714"/>
      <c r="E26" s="80"/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4"/>
      <c r="X35" s="104"/>
    </row>
    <row r="36" spans="2:24" ht="24.75" customHeight="1">
      <c r="B36" s="79"/>
      <c r="C36" s="80"/>
      <c r="D36" s="704"/>
      <c r="E36" s="80"/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4"/>
    </row>
    <row r="37" spans="2:24" ht="24.75" customHeight="1">
      <c r="B37" s="79"/>
      <c r="C37" s="80"/>
      <c r="D37" s="704"/>
      <c r="E37" s="80"/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0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1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0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1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ht="24.75" customHeight="1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s="83" customFormat="1" ht="15.5">
      <c r="A86" s="698"/>
      <c r="B86" s="79"/>
      <c r="C86" s="80"/>
      <c r="D86" s="704"/>
      <c r="E86" s="80"/>
      <c r="F86" s="704"/>
      <c r="G86" s="720"/>
      <c r="J86" s="699"/>
      <c r="K86" s="699"/>
      <c r="L86" s="699"/>
      <c r="M86" s="699"/>
      <c r="N86" s="699"/>
      <c r="O86" s="699"/>
      <c r="P86" s="699"/>
      <c r="Q86" s="699"/>
      <c r="R86" s="699"/>
      <c r="S86" s="699"/>
      <c r="T86" s="699"/>
      <c r="U86" s="699"/>
      <c r="V86" s="699"/>
      <c r="W86" s="699"/>
    </row>
    <row r="87" spans="1:24" ht="15.5">
      <c r="B87" s="79"/>
      <c r="C87" s="80"/>
      <c r="D87" s="704"/>
      <c r="E87" s="80"/>
      <c r="F87" s="704"/>
      <c r="G87" s="720"/>
      <c r="W87" s="83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>
      <c r="B92" s="79"/>
      <c r="C92" s="80"/>
      <c r="D92" s="704"/>
      <c r="E92" s="80"/>
      <c r="F92" s="704"/>
      <c r="G92" s="720"/>
    </row>
    <row r="93" spans="1:24" ht="15.5">
      <c r="A93" s="720"/>
      <c r="B93" s="720"/>
      <c r="C93" s="720"/>
      <c r="D93" s="720"/>
      <c r="E93" s="720"/>
      <c r="F93" s="720"/>
      <c r="G93" s="720"/>
      <c r="W93" s="83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>
      <c r="A99" s="720"/>
      <c r="B99" s="720"/>
      <c r="C99" s="720"/>
      <c r="D99" s="720"/>
      <c r="E99" s="720"/>
      <c r="F99" s="720"/>
      <c r="G99" s="720"/>
    </row>
    <row r="100" spans="1:23" s="83" customFormat="1" ht="15.5">
      <c r="A100" s="720"/>
      <c r="B100" s="720"/>
      <c r="C100" s="720"/>
      <c r="D100" s="720"/>
      <c r="E100" s="720"/>
      <c r="F100" s="720"/>
      <c r="G100" s="720"/>
      <c r="J100" s="699"/>
      <c r="K100" s="699"/>
      <c r="L100" s="699"/>
      <c r="M100" s="699"/>
      <c r="N100" s="699"/>
      <c r="O100" s="699"/>
      <c r="P100" s="699"/>
      <c r="Q100" s="699"/>
      <c r="R100" s="699"/>
      <c r="S100" s="699"/>
      <c r="T100" s="699"/>
      <c r="U100" s="699"/>
      <c r="V100" s="699"/>
      <c r="W100" s="699"/>
    </row>
    <row r="101" spans="1:23" ht="15.5">
      <c r="A101" s="720"/>
      <c r="B101" s="720"/>
      <c r="C101" s="720"/>
      <c r="D101" s="720"/>
      <c r="E101" s="720"/>
      <c r="F101" s="720"/>
      <c r="G101" s="720"/>
      <c r="W101" s="83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A103" s="720"/>
      <c r="B103" s="720"/>
      <c r="C103" s="720"/>
      <c r="D103" s="720"/>
      <c r="E103" s="720"/>
      <c r="F103" s="720"/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M8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6" t="s">
        <v>149</v>
      </c>
      <c r="B3" s="896"/>
      <c r="C3" s="896"/>
      <c r="D3" s="896"/>
      <c r="E3" s="896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150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80" t="s">
        <v>29</v>
      </c>
      <c r="D9" s="52"/>
      <c r="E9" s="80" t="s">
        <v>29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170301120049</v>
      </c>
      <c r="C11" s="80">
        <v>46</v>
      </c>
      <c r="D11" s="704">
        <f>COUNTIF(C11:C91,"&gt;="&amp;D10)</f>
        <v>1</v>
      </c>
      <c r="E11" s="80">
        <v>40</v>
      </c>
      <c r="F11" s="705">
        <f>COUNTIF(E11:E91,"&gt;="&amp;F10)</f>
        <v>1</v>
      </c>
      <c r="G11" s="31" t="s">
        <v>46</v>
      </c>
      <c r="H11" s="41">
        <v>3</v>
      </c>
      <c r="I11" s="41">
        <v>3</v>
      </c>
      <c r="J11" s="41">
        <v>3</v>
      </c>
      <c r="K11" s="101"/>
      <c r="L11" s="100"/>
      <c r="M11" s="100"/>
      <c r="N11" s="100"/>
      <c r="O11" s="100"/>
      <c r="P11" s="100"/>
      <c r="Q11" s="100"/>
      <c r="R11" s="100"/>
      <c r="S11" s="100"/>
      <c r="T11" s="95">
        <v>3</v>
      </c>
      <c r="U11" s="727">
        <v>3</v>
      </c>
      <c r="V11" s="727">
        <v>3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41">
        <v>2</v>
      </c>
      <c r="I12" s="41">
        <v>3</v>
      </c>
      <c r="J12" s="41">
        <v>2</v>
      </c>
      <c r="K12" s="101"/>
      <c r="L12" s="100"/>
      <c r="M12" s="100"/>
      <c r="N12" s="100"/>
      <c r="O12" s="100"/>
      <c r="P12" s="100"/>
      <c r="Q12" s="100"/>
      <c r="R12" s="100"/>
      <c r="S12" s="100"/>
      <c r="T12" s="95">
        <v>3</v>
      </c>
      <c r="U12" s="727">
        <v>2</v>
      </c>
      <c r="V12" s="727">
        <v>3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41">
        <v>2</v>
      </c>
      <c r="I13" s="41">
        <v>2</v>
      </c>
      <c r="J13" s="41">
        <v>3</v>
      </c>
      <c r="K13" s="101"/>
      <c r="L13" s="100"/>
      <c r="M13" s="100"/>
      <c r="N13" s="100"/>
      <c r="O13" s="100"/>
      <c r="P13" s="100"/>
      <c r="Q13" s="100"/>
      <c r="R13" s="100"/>
      <c r="S13" s="100"/>
      <c r="T13" s="95">
        <v>2</v>
      </c>
      <c r="U13" s="727">
        <v>2</v>
      </c>
      <c r="V13" s="727">
        <v>3</v>
      </c>
      <c r="W13" s="104"/>
    </row>
    <row r="14" spans="1:23" ht="24.75" customHeight="1">
      <c r="B14" s="79"/>
      <c r="C14" s="80"/>
      <c r="D14" s="704"/>
      <c r="E14" s="80"/>
      <c r="F14" s="703"/>
      <c r="G14" s="31"/>
      <c r="H14" s="41">
        <v>3</v>
      </c>
      <c r="I14" s="41">
        <v>3</v>
      </c>
      <c r="J14" s="41">
        <v>2</v>
      </c>
      <c r="K14" s="101"/>
      <c r="L14" s="100"/>
      <c r="M14" s="100"/>
      <c r="N14" s="100"/>
      <c r="O14" s="100"/>
      <c r="P14" s="100"/>
      <c r="Q14" s="100"/>
      <c r="R14" s="100"/>
      <c r="S14" s="100"/>
      <c r="T14" s="727">
        <v>2</v>
      </c>
      <c r="U14" s="727">
        <v>3</v>
      </c>
      <c r="V14" s="727">
        <v>3</v>
      </c>
      <c r="W14" s="104"/>
    </row>
    <row r="15" spans="1:23" ht="35.25" customHeight="1">
      <c r="B15" s="79"/>
      <c r="C15" s="80"/>
      <c r="D15" s="704"/>
      <c r="E15" s="80"/>
      <c r="F15" s="703"/>
      <c r="G15" s="31" t="s">
        <v>50</v>
      </c>
      <c r="H15" s="41">
        <v>3</v>
      </c>
      <c r="I15" s="41">
        <v>2</v>
      </c>
      <c r="J15" s="41">
        <v>3</v>
      </c>
      <c r="K15" s="101"/>
      <c r="L15" s="100"/>
      <c r="M15" s="100"/>
      <c r="N15" s="100"/>
      <c r="O15" s="100"/>
      <c r="P15" s="100"/>
      <c r="Q15" s="100"/>
      <c r="R15" s="100"/>
      <c r="S15" s="100"/>
      <c r="T15" s="727">
        <v>3</v>
      </c>
      <c r="U15" s="727">
        <v>3</v>
      </c>
      <c r="V15" s="727">
        <v>2</v>
      </c>
      <c r="W15" s="104"/>
    </row>
    <row r="16" spans="1:23" ht="37.5" customHeight="1">
      <c r="B16" s="79"/>
      <c r="C16" s="80"/>
      <c r="D16" s="704"/>
      <c r="E16" s="80"/>
      <c r="F16" s="703"/>
      <c r="G16" s="65" t="s">
        <v>51</v>
      </c>
      <c r="H16" s="66">
        <f>AVERAGE(H11:H15)</f>
        <v>2.6</v>
      </c>
      <c r="I16" s="66">
        <f>AVERAGE(I11:I15)</f>
        <v>2.6</v>
      </c>
      <c r="J16" s="66">
        <f>AVERAGE(J11:J15)</f>
        <v>2.6</v>
      </c>
      <c r="K16" s="66"/>
      <c r="L16" s="66"/>
      <c r="M16" s="66"/>
      <c r="N16" s="66"/>
      <c r="O16" s="66"/>
      <c r="P16" s="66"/>
      <c r="Q16" s="66"/>
      <c r="R16" s="66"/>
      <c r="S16" s="66"/>
      <c r="T16" s="66">
        <f>AVERAGE(T11:T15)</f>
        <v>2.6</v>
      </c>
      <c r="U16" s="66">
        <f>AVERAGE(U11:U15)</f>
        <v>2.6</v>
      </c>
      <c r="V16" s="66">
        <f>AVERAGE(V11:V15)</f>
        <v>2.8</v>
      </c>
      <c r="W16" s="104"/>
    </row>
    <row r="17" spans="2:24" ht="24.75" customHeight="1">
      <c r="B17" s="79"/>
      <c r="C17" s="80"/>
      <c r="D17" s="704"/>
      <c r="E17" s="80"/>
      <c r="F17" s="703"/>
      <c r="G17" s="92" t="s">
        <v>52</v>
      </c>
      <c r="H17" s="67">
        <f>(H7*H16)/100</f>
        <v>2.6</v>
      </c>
      <c r="I17" s="67">
        <f>(H7*I16)/100</f>
        <v>2.6</v>
      </c>
      <c r="J17" s="67">
        <f>(H7*J16)/100</f>
        <v>2.6</v>
      </c>
      <c r="K17" s="67">
        <f>(H7*K16)/100</f>
        <v>0</v>
      </c>
      <c r="L17" s="67">
        <f>(H7*L16)/100</f>
        <v>0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2.6</v>
      </c>
      <c r="U17" s="67">
        <f>(H7*U16)/100</f>
        <v>2.6</v>
      </c>
      <c r="V17" s="67">
        <f>(H7*V16)/100</f>
        <v>2.8</v>
      </c>
    </row>
    <row r="18" spans="2:24" ht="40.5" customHeight="1">
      <c r="B18" s="79"/>
      <c r="C18" s="80"/>
      <c r="D18" s="704"/>
      <c r="E18" s="80"/>
      <c r="F18" s="704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4" ht="24.75" customHeight="1">
      <c r="B21" s="79"/>
      <c r="C21" s="80"/>
      <c r="D21" s="704"/>
      <c r="E21" s="80"/>
      <c r="F21" s="704"/>
      <c r="H21" s="104"/>
      <c r="I21" s="104"/>
      <c r="J21" s="104"/>
    </row>
    <row r="22" spans="2:24" ht="31.5" customHeight="1">
      <c r="B22" s="79"/>
      <c r="C22" s="80"/>
      <c r="D22" s="704"/>
      <c r="E22" s="80"/>
      <c r="F22" s="704"/>
      <c r="I22" s="104"/>
      <c r="J22" s="105"/>
      <c r="K22" s="105"/>
    </row>
    <row r="23" spans="2:24" ht="24.75" customHeight="1">
      <c r="B23" s="79"/>
      <c r="C23" s="80"/>
      <c r="D23" s="704"/>
      <c r="E23" s="80"/>
      <c r="F23" s="704"/>
      <c r="H23" s="712"/>
      <c r="I23" s="893"/>
      <c r="J23" s="89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106"/>
      <c r="I24" s="713"/>
      <c r="J24" s="713"/>
      <c r="M24" s="55"/>
      <c r="N24" s="55"/>
      <c r="O24" s="55"/>
      <c r="P24" s="55"/>
      <c r="Q24" s="55"/>
      <c r="W24" s="104"/>
      <c r="X24" s="104"/>
    </row>
    <row r="25" spans="2:24" ht="24.75" customHeight="1">
      <c r="B25" s="79"/>
      <c r="C25" s="80"/>
      <c r="D25" s="714"/>
      <c r="E25" s="80"/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2:24" ht="24.75" customHeight="1">
      <c r="B26" s="79"/>
      <c r="C26" s="80"/>
      <c r="D26" s="704"/>
      <c r="E26" s="80"/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>
      <c r="B87" s="79"/>
      <c r="C87" s="80"/>
      <c r="D87" s="704"/>
      <c r="E87" s="80"/>
      <c r="F87" s="704"/>
      <c r="G87" s="720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L1" zoomScale="86" zoomScaleNormal="86" workbookViewId="0">
      <selection activeCell="H17" sqref="H17:V17"/>
    </sheetView>
  </sheetViews>
  <sheetFormatPr defaultColWidth="5.6328125" defaultRowHeight="14.5"/>
  <cols>
    <col min="1" max="1" width="12.6328125" style="698" customWidth="1"/>
    <col min="2" max="2" width="20.6328125" style="698" customWidth="1"/>
    <col min="3" max="4" width="17.36328125" style="698" customWidth="1"/>
    <col min="5" max="5" width="25.6328125" style="698" customWidth="1"/>
    <col min="6" max="6" width="31.6328125" style="698" customWidth="1"/>
    <col min="7" max="7" width="54.36328125" style="698" customWidth="1"/>
    <col min="8" max="8" width="16.453125" style="699" customWidth="1"/>
    <col min="9" max="9" width="14.453125" style="699" customWidth="1"/>
    <col min="10" max="10" width="9.453125" style="699" customWidth="1"/>
    <col min="11" max="11" width="16.6328125" style="699" customWidth="1"/>
    <col min="12" max="12" width="12.453125" style="699" customWidth="1"/>
    <col min="13" max="13" width="9.54296875" style="699" customWidth="1"/>
    <col min="14" max="14" width="15.54296875" style="699" customWidth="1"/>
    <col min="15" max="246" width="8.6328125" style="699" customWidth="1"/>
    <col min="247" max="247" width="24.6328125" style="699" customWidth="1"/>
    <col min="248" max="248" width="6" style="699" customWidth="1"/>
    <col min="249" max="1024" width="5.6328125" style="699"/>
  </cols>
  <sheetData>
    <row r="1" spans="1:23" ht="20.25" customHeight="1">
      <c r="A1" s="854" t="s">
        <v>56</v>
      </c>
      <c r="B1" s="854"/>
      <c r="C1" s="854"/>
      <c r="D1" s="854"/>
      <c r="E1" s="854"/>
      <c r="F1" s="97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98"/>
      <c r="G2" s="894" t="s">
        <v>2</v>
      </c>
      <c r="H2" s="894"/>
      <c r="I2" s="700"/>
    </row>
    <row r="3" spans="1:23" ht="43.5" customHeight="1">
      <c r="A3" s="896" t="s">
        <v>151</v>
      </c>
      <c r="B3" s="896"/>
      <c r="C3" s="896"/>
      <c r="D3" s="896"/>
      <c r="E3" s="896"/>
      <c r="F3" s="98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92" t="s">
        <v>152</v>
      </c>
      <c r="B4" s="892"/>
      <c r="C4" s="892"/>
      <c r="D4" s="892"/>
      <c r="E4" s="892"/>
      <c r="F4" s="98"/>
      <c r="G4" s="32" t="s">
        <v>11</v>
      </c>
      <c r="H4" s="702"/>
      <c r="I4" s="700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46" t="s">
        <v>85</v>
      </c>
      <c r="B5" s="46"/>
      <c r="C5" s="46"/>
      <c r="D5" s="46"/>
      <c r="E5" s="46"/>
      <c r="F5" s="98"/>
      <c r="G5" s="32" t="s">
        <v>14</v>
      </c>
      <c r="H5" s="703">
        <f>D12</f>
        <v>100</v>
      </c>
      <c r="I5" s="700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703">
        <f>F12</f>
        <v>100</v>
      </c>
      <c r="I6" s="700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IF(H7&gt;=60,"Achieved","Not Achieved")</f>
        <v>Achieved</v>
      </c>
      <c r="I8" s="700"/>
    </row>
    <row r="9" spans="1:23" ht="24.75" customHeight="1">
      <c r="B9" s="50" t="s">
        <v>28</v>
      </c>
      <c r="C9" s="80" t="s">
        <v>29</v>
      </c>
      <c r="D9" s="52"/>
      <c r="E9" s="80" t="s">
        <v>29</v>
      </c>
      <c r="F9" s="54"/>
      <c r="H9" s="55"/>
      <c r="I9" s="55"/>
      <c r="W9" s="104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104"/>
    </row>
    <row r="11" spans="1:23" ht="24.75" customHeight="1">
      <c r="A11" s="698">
        <v>1</v>
      </c>
      <c r="B11" s="36">
        <v>170301120049</v>
      </c>
      <c r="C11" s="80">
        <v>42</v>
      </c>
      <c r="D11" s="704">
        <f>COUNTIF(C11:C91,"&gt;="&amp;D10)</f>
        <v>1</v>
      </c>
      <c r="E11" s="80">
        <v>44</v>
      </c>
      <c r="F11" s="705">
        <f>COUNTIF(E11:E91,"&gt;="&amp;F10)</f>
        <v>1</v>
      </c>
      <c r="G11" s="31" t="s">
        <v>46</v>
      </c>
      <c r="H11" s="41">
        <v>3</v>
      </c>
      <c r="I11" s="41">
        <v>3</v>
      </c>
      <c r="J11" s="41">
        <v>3</v>
      </c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95">
        <v>3</v>
      </c>
      <c r="U11" s="727">
        <v>3</v>
      </c>
      <c r="V11" s="727">
        <v>3</v>
      </c>
      <c r="W11" s="104"/>
    </row>
    <row r="12" spans="1:23" ht="24.75" customHeight="1">
      <c r="B12" s="79"/>
      <c r="C12" s="80"/>
      <c r="D12" s="708">
        <f>(D11/COUNT(C11:C91))*100</f>
        <v>100</v>
      </c>
      <c r="E12" s="80"/>
      <c r="F12" s="709">
        <f>(F11/COUNT(E11:E91))*100</f>
        <v>100</v>
      </c>
      <c r="G12" s="31" t="s">
        <v>47</v>
      </c>
      <c r="H12" s="41">
        <v>2</v>
      </c>
      <c r="I12" s="41">
        <v>3</v>
      </c>
      <c r="J12" s="41">
        <v>2</v>
      </c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95">
        <v>3</v>
      </c>
      <c r="U12" s="727">
        <v>3</v>
      </c>
      <c r="V12" s="727">
        <v>3</v>
      </c>
      <c r="W12" s="104"/>
    </row>
    <row r="13" spans="1:23" ht="24.75" customHeight="1">
      <c r="B13" s="79"/>
      <c r="C13" s="80"/>
      <c r="D13" s="704"/>
      <c r="E13" s="80"/>
      <c r="F13" s="703"/>
      <c r="G13" s="31" t="s">
        <v>48</v>
      </c>
      <c r="H13" s="41">
        <v>2</v>
      </c>
      <c r="I13" s="41">
        <v>2</v>
      </c>
      <c r="J13" s="41">
        <v>3</v>
      </c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95">
        <v>3</v>
      </c>
      <c r="U13" s="727">
        <v>2</v>
      </c>
      <c r="V13" s="727">
        <v>3</v>
      </c>
      <c r="W13" s="104"/>
    </row>
    <row r="14" spans="1:23" ht="24.75" customHeight="1">
      <c r="B14" s="79"/>
      <c r="C14" s="80"/>
      <c r="D14" s="704"/>
      <c r="E14" s="80"/>
      <c r="F14" s="703"/>
      <c r="G14" s="31"/>
      <c r="H14" s="41">
        <v>3</v>
      </c>
      <c r="I14" s="41">
        <v>3</v>
      </c>
      <c r="J14" s="41">
        <v>2</v>
      </c>
      <c r="K14" s="101"/>
      <c r="L14" s="100"/>
      <c r="M14" s="100"/>
      <c r="N14" s="100"/>
      <c r="O14" s="100"/>
      <c r="P14" s="100"/>
      <c r="Q14" s="100"/>
      <c r="R14" s="100"/>
      <c r="S14" s="100"/>
      <c r="T14" s="727">
        <v>2</v>
      </c>
      <c r="U14" s="727">
        <v>3</v>
      </c>
      <c r="V14" s="727">
        <v>3</v>
      </c>
      <c r="W14" s="104"/>
    </row>
    <row r="15" spans="1:23" ht="35.25" customHeight="1">
      <c r="B15" s="79"/>
      <c r="C15" s="80"/>
      <c r="D15" s="704"/>
      <c r="E15" s="80"/>
      <c r="F15" s="703"/>
      <c r="G15" s="31" t="s">
        <v>50</v>
      </c>
      <c r="H15" s="41">
        <v>3</v>
      </c>
      <c r="I15" s="41">
        <v>2</v>
      </c>
      <c r="J15" s="41">
        <v>3</v>
      </c>
      <c r="K15" s="101"/>
      <c r="L15" s="100">
        <v>3</v>
      </c>
      <c r="M15" s="100"/>
      <c r="N15" s="100"/>
      <c r="O15" s="100"/>
      <c r="P15" s="100"/>
      <c r="Q15" s="100"/>
      <c r="R15" s="100"/>
      <c r="S15" s="100"/>
      <c r="T15" s="727">
        <v>3</v>
      </c>
      <c r="U15" s="727">
        <v>3</v>
      </c>
      <c r="V15" s="727">
        <v>2</v>
      </c>
      <c r="W15" s="104"/>
    </row>
    <row r="16" spans="1:23" ht="37.5" customHeight="1">
      <c r="B16" s="79"/>
      <c r="C16" s="80"/>
      <c r="D16" s="704"/>
      <c r="E16" s="80"/>
      <c r="F16" s="703"/>
      <c r="G16" s="65" t="s">
        <v>51</v>
      </c>
      <c r="H16" s="66">
        <f>AVERAGE(H11:H15)</f>
        <v>2.6</v>
      </c>
      <c r="I16" s="66">
        <f>AVERAGE(I11:I15)</f>
        <v>2.6</v>
      </c>
      <c r="J16" s="66">
        <f>AVERAGE(J11:J15)</f>
        <v>2.6</v>
      </c>
      <c r="K16" s="66"/>
      <c r="L16" s="66">
        <f>AVERAGE(L11:L15)</f>
        <v>2.75</v>
      </c>
      <c r="M16" s="66"/>
      <c r="N16" s="66"/>
      <c r="O16" s="66"/>
      <c r="P16" s="66"/>
      <c r="Q16" s="66"/>
      <c r="R16" s="66"/>
      <c r="S16" s="66"/>
      <c r="T16" s="66">
        <f>AVERAGE(T11:T15)</f>
        <v>2.8</v>
      </c>
      <c r="U16" s="66">
        <f>AVERAGE(U11:U15)</f>
        <v>2.8</v>
      </c>
      <c r="V16" s="66">
        <f>AVERAGE(V11:V15)</f>
        <v>2.8</v>
      </c>
      <c r="W16" s="104"/>
    </row>
    <row r="17" spans="2:24" ht="24.75" customHeight="1">
      <c r="B17" s="79"/>
      <c r="C17" s="80"/>
      <c r="D17" s="704"/>
      <c r="E17" s="80"/>
      <c r="F17" s="703"/>
      <c r="G17" s="92" t="s">
        <v>52</v>
      </c>
      <c r="H17" s="67">
        <f>(H7*H16)/100</f>
        <v>2.6</v>
      </c>
      <c r="I17" s="67">
        <f>(H7*I16)/100</f>
        <v>2.6</v>
      </c>
      <c r="J17" s="67">
        <f>(H7*J16)/100</f>
        <v>2.6</v>
      </c>
      <c r="K17" s="67">
        <f>(H7*K16)/100</f>
        <v>0</v>
      </c>
      <c r="L17" s="67">
        <f>(H7*L16)/100</f>
        <v>2.75</v>
      </c>
      <c r="M17" s="67">
        <f>(H7*M16)/100</f>
        <v>0</v>
      </c>
      <c r="N17" s="67">
        <f>(H7*N16)/100</f>
        <v>0</v>
      </c>
      <c r="O17" s="67">
        <f>(H7*O16)/100</f>
        <v>0</v>
      </c>
      <c r="P17" s="67">
        <f>(H7*P16)/100</f>
        <v>0</v>
      </c>
      <c r="Q17" s="67">
        <f>(H7*Q16)/100</f>
        <v>0</v>
      </c>
      <c r="R17" s="67">
        <f>(H7*R16)/100</f>
        <v>0</v>
      </c>
      <c r="S17" s="67">
        <f>(H7*S16)/100</f>
        <v>0</v>
      </c>
      <c r="T17" s="67">
        <f>(H7*T16)/100</f>
        <v>2.8</v>
      </c>
      <c r="U17" s="67">
        <f>(H7*U16)/100</f>
        <v>2.8</v>
      </c>
      <c r="V17" s="67">
        <f>(H7*V16)/100</f>
        <v>2.8</v>
      </c>
    </row>
    <row r="18" spans="2:24" ht="40.5" customHeight="1">
      <c r="B18" s="79"/>
      <c r="C18" s="80"/>
      <c r="D18" s="704"/>
      <c r="E18" s="80"/>
      <c r="F18" s="704"/>
      <c r="G18" s="71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4" ht="24.75" customHeight="1">
      <c r="B19" s="79"/>
      <c r="C19" s="80"/>
      <c r="D19" s="704"/>
      <c r="E19" s="80"/>
      <c r="F19" s="7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2:24" ht="24.75" customHeight="1">
      <c r="B20" s="79"/>
      <c r="C20" s="80"/>
      <c r="D20" s="704"/>
      <c r="E20" s="80"/>
      <c r="F20" s="7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2:24" ht="24.75" customHeight="1">
      <c r="B21" s="79"/>
      <c r="C21" s="80"/>
      <c r="D21" s="704"/>
      <c r="E21" s="80"/>
      <c r="F21" s="704"/>
      <c r="H21" s="104"/>
      <c r="I21" s="104"/>
      <c r="J21" s="104"/>
    </row>
    <row r="22" spans="2:24" ht="31.5" customHeight="1">
      <c r="B22" s="79"/>
      <c r="C22" s="80"/>
      <c r="D22" s="704"/>
      <c r="E22" s="80"/>
      <c r="F22" s="704"/>
      <c r="I22" s="104"/>
      <c r="J22" s="105"/>
      <c r="K22" s="105"/>
    </row>
    <row r="23" spans="2:24" ht="24.75" customHeight="1">
      <c r="B23" s="79"/>
      <c r="C23" s="80"/>
      <c r="D23" s="704"/>
      <c r="E23" s="80"/>
      <c r="F23" s="704"/>
      <c r="H23" s="712"/>
      <c r="I23" s="893"/>
      <c r="J23" s="893"/>
      <c r="M23" s="55"/>
      <c r="N23" s="55"/>
      <c r="O23" s="55"/>
      <c r="P23" s="55"/>
      <c r="Q23" s="55"/>
    </row>
    <row r="24" spans="2:24" ht="24.75" customHeight="1">
      <c r="B24" s="79"/>
      <c r="C24" s="80"/>
      <c r="D24" s="704"/>
      <c r="E24" s="80"/>
      <c r="F24" s="704"/>
      <c r="H24" s="106"/>
      <c r="I24" s="713"/>
      <c r="J24" s="713"/>
      <c r="M24" s="55"/>
      <c r="N24" s="55"/>
      <c r="O24" s="55"/>
      <c r="P24" s="55"/>
      <c r="Q24" s="55"/>
      <c r="W24" s="104"/>
      <c r="X24" s="104"/>
    </row>
    <row r="25" spans="2:24" ht="24.75" customHeight="1">
      <c r="B25" s="79"/>
      <c r="C25" s="80"/>
      <c r="D25" s="714"/>
      <c r="E25" s="80"/>
      <c r="F25" s="704"/>
      <c r="H25" s="715"/>
      <c r="I25" s="104"/>
      <c r="J25" s="104"/>
      <c r="K25" s="104"/>
      <c r="L25" s="104"/>
      <c r="M25" s="104"/>
      <c r="N25" s="105"/>
      <c r="O25" s="105"/>
      <c r="P25" s="105"/>
      <c r="Q25" s="105"/>
      <c r="R25" s="105"/>
      <c r="S25" s="104"/>
      <c r="T25" s="104"/>
      <c r="U25" s="104"/>
      <c r="V25" s="104"/>
      <c r="W25" s="104"/>
      <c r="X25" s="104"/>
    </row>
    <row r="26" spans="2:24" ht="24.75" customHeight="1">
      <c r="B26" s="79"/>
      <c r="C26" s="80"/>
      <c r="D26" s="704"/>
      <c r="E26" s="80"/>
      <c r="F26" s="704"/>
      <c r="I26" s="106"/>
      <c r="J26" s="106"/>
      <c r="K26" s="106"/>
      <c r="L26" s="106"/>
      <c r="M26" s="106"/>
      <c r="N26" s="106"/>
      <c r="O26" s="106"/>
      <c r="P26" s="106"/>
      <c r="Q26" s="716"/>
      <c r="R26" s="717"/>
      <c r="S26" s="717"/>
      <c r="T26" s="717"/>
      <c r="U26" s="106"/>
      <c r="V26" s="106"/>
      <c r="W26" s="104"/>
      <c r="X26" s="104"/>
    </row>
    <row r="27" spans="2:24" ht="24.75" customHeight="1">
      <c r="B27" s="79"/>
      <c r="C27" s="80"/>
      <c r="D27" s="704"/>
      <c r="E27" s="80"/>
      <c r="F27" s="704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  <c r="X27" s="104"/>
    </row>
    <row r="28" spans="2:24" ht="24.75" customHeight="1">
      <c r="B28" s="79"/>
      <c r="C28" s="80"/>
      <c r="D28" s="704"/>
      <c r="E28" s="80"/>
      <c r="F28" s="704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4"/>
      <c r="X28" s="104"/>
    </row>
    <row r="29" spans="2:24" ht="24.75" customHeight="1">
      <c r="B29" s="79"/>
      <c r="C29" s="80"/>
      <c r="D29" s="704"/>
      <c r="E29" s="80"/>
      <c r="F29" s="704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4"/>
      <c r="X29" s="104"/>
    </row>
    <row r="30" spans="2:24" ht="24.75" customHeight="1">
      <c r="B30" s="79"/>
      <c r="C30" s="80"/>
      <c r="D30" s="704"/>
      <c r="E30" s="80"/>
      <c r="F30" s="704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  <c r="X30" s="104"/>
    </row>
    <row r="31" spans="2:24" ht="24.75" customHeight="1">
      <c r="B31" s="79"/>
      <c r="C31" s="80"/>
      <c r="D31" s="704"/>
      <c r="E31" s="80"/>
      <c r="F31" s="704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4"/>
      <c r="X31" s="104"/>
    </row>
    <row r="32" spans="2:24" ht="24.75" customHeight="1">
      <c r="B32" s="79"/>
      <c r="C32" s="80"/>
      <c r="D32" s="704"/>
      <c r="E32" s="80"/>
      <c r="F32" s="704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4"/>
      <c r="X32" s="104"/>
    </row>
    <row r="33" spans="2:24" ht="24.75" customHeight="1">
      <c r="B33" s="79"/>
      <c r="C33" s="80"/>
      <c r="D33" s="704"/>
      <c r="E33" s="80"/>
      <c r="F33" s="704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  <c r="X33" s="104"/>
    </row>
    <row r="34" spans="2:24" ht="24.75" customHeight="1">
      <c r="B34" s="79"/>
      <c r="C34" s="80"/>
      <c r="D34" s="704"/>
      <c r="E34" s="80"/>
      <c r="F34" s="704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4"/>
      <c r="X34" s="104"/>
    </row>
    <row r="35" spans="2:24" ht="24.75" customHeight="1">
      <c r="B35" s="79"/>
      <c r="C35" s="80"/>
      <c r="D35" s="704"/>
      <c r="E35" s="80"/>
      <c r="F35" s="704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4"/>
    </row>
    <row r="36" spans="2:24" ht="24.75" customHeight="1">
      <c r="B36" s="79"/>
      <c r="C36" s="80"/>
      <c r="D36" s="704"/>
      <c r="E36" s="80"/>
      <c r="F36" s="704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  <c r="X36" s="104"/>
    </row>
    <row r="37" spans="2:24" ht="24.75" customHeight="1">
      <c r="B37" s="79"/>
      <c r="C37" s="80"/>
      <c r="D37" s="704"/>
      <c r="E37" s="80"/>
      <c r="F37" s="704"/>
      <c r="G37" s="71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</row>
    <row r="38" spans="2:24" ht="24.75" customHeight="1">
      <c r="B38" s="79"/>
      <c r="C38" s="80"/>
      <c r="D38" s="704"/>
      <c r="E38" s="80"/>
      <c r="F38" s="704"/>
      <c r="G38" s="71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24.75" customHeight="1">
      <c r="B39" s="79"/>
      <c r="C39" s="80"/>
      <c r="D39" s="704"/>
      <c r="E39" s="80"/>
      <c r="F39" s="704"/>
      <c r="G39" s="71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24.75" customHeight="1">
      <c r="B40" s="79"/>
      <c r="C40" s="80"/>
      <c r="D40" s="704"/>
      <c r="E40" s="80"/>
      <c r="F40" s="704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  <c r="X40" s="104"/>
    </row>
    <row r="41" spans="2:24" ht="24.75" customHeight="1">
      <c r="B41" s="79"/>
      <c r="C41" s="80"/>
      <c r="D41" s="704"/>
      <c r="E41" s="80"/>
      <c r="F41" s="704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  <c r="X41" s="104"/>
    </row>
    <row r="42" spans="2:24" ht="24.75" customHeight="1">
      <c r="B42" s="79"/>
      <c r="C42" s="80"/>
      <c r="D42" s="704"/>
      <c r="E42" s="80"/>
      <c r="F42" s="704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4"/>
      <c r="X42" s="104"/>
    </row>
    <row r="43" spans="2:24" ht="24.75" customHeight="1">
      <c r="B43" s="79"/>
      <c r="C43" s="80"/>
      <c r="D43" s="704"/>
      <c r="E43" s="80"/>
      <c r="F43" s="704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4"/>
      <c r="X43" s="104"/>
    </row>
    <row r="44" spans="2:24" ht="24.75" customHeight="1">
      <c r="B44" s="79"/>
      <c r="C44" s="80"/>
      <c r="D44" s="704"/>
      <c r="E44" s="80"/>
      <c r="F44" s="704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4"/>
      <c r="X44" s="104"/>
    </row>
    <row r="45" spans="2:24" ht="24.75" customHeight="1">
      <c r="B45" s="79"/>
      <c r="C45" s="80"/>
      <c r="D45" s="704"/>
      <c r="E45" s="80"/>
      <c r="F45" s="704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4"/>
      <c r="X45" s="104"/>
    </row>
    <row r="46" spans="2:24" ht="24.75" customHeight="1">
      <c r="B46" s="79"/>
      <c r="C46" s="80"/>
      <c r="D46" s="704"/>
      <c r="E46" s="80"/>
      <c r="F46" s="704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4"/>
      <c r="X46" s="104"/>
    </row>
    <row r="47" spans="2:24" ht="24.75" customHeight="1">
      <c r="B47" s="79"/>
      <c r="C47" s="80"/>
      <c r="D47" s="704"/>
      <c r="E47" s="80"/>
      <c r="F47" s="704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4"/>
      <c r="X47" s="104"/>
    </row>
    <row r="48" spans="2:24" ht="24.75" customHeight="1">
      <c r="B48" s="79"/>
      <c r="C48" s="80"/>
      <c r="D48" s="704"/>
      <c r="E48" s="80"/>
      <c r="F48" s="704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4"/>
      <c r="X48" s="104"/>
    </row>
    <row r="49" spans="2:24" ht="24.75" customHeight="1">
      <c r="B49" s="79"/>
      <c r="C49" s="80"/>
      <c r="D49" s="704"/>
      <c r="E49" s="80"/>
      <c r="F49" s="704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4"/>
      <c r="X49" s="104"/>
    </row>
    <row r="50" spans="2:24" ht="24.75" customHeight="1">
      <c r="B50" s="79"/>
      <c r="C50" s="80"/>
      <c r="D50" s="704"/>
      <c r="E50" s="80"/>
      <c r="F50" s="704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4"/>
      <c r="X50" s="104"/>
    </row>
    <row r="51" spans="2:24" ht="24.75" customHeight="1">
      <c r="B51" s="79"/>
      <c r="C51" s="80"/>
      <c r="D51" s="704"/>
      <c r="E51" s="80"/>
      <c r="F51" s="704"/>
      <c r="G51" s="71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4"/>
      <c r="X51" s="104"/>
    </row>
    <row r="52" spans="2:24" ht="24.75" customHeight="1">
      <c r="B52" s="79"/>
      <c r="C52" s="80"/>
      <c r="D52" s="714"/>
      <c r="E52" s="80"/>
      <c r="F52" s="704"/>
      <c r="G52" s="715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4.75" customHeight="1">
      <c r="B53" s="79"/>
      <c r="C53" s="80"/>
      <c r="D53" s="714"/>
      <c r="E53" s="80"/>
      <c r="F53" s="704"/>
      <c r="G53" s="715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4.75" customHeight="1">
      <c r="B54" s="79"/>
      <c r="C54" s="80"/>
      <c r="D54" s="704"/>
      <c r="E54" s="80"/>
      <c r="F54" s="704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4"/>
      <c r="X54" s="104"/>
    </row>
    <row r="55" spans="2:24" ht="24.75" customHeight="1">
      <c r="B55" s="79"/>
      <c r="C55" s="80"/>
      <c r="D55" s="704"/>
      <c r="E55" s="80"/>
      <c r="F55" s="704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4"/>
      <c r="X55" s="104"/>
    </row>
    <row r="56" spans="2:24" ht="24.75" customHeight="1">
      <c r="B56" s="79"/>
      <c r="C56" s="80"/>
      <c r="D56" s="704"/>
      <c r="E56" s="80"/>
      <c r="F56" s="704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4"/>
      <c r="X56" s="104"/>
    </row>
    <row r="57" spans="2:24" ht="24.75" customHeight="1">
      <c r="B57" s="79"/>
      <c r="C57" s="80"/>
      <c r="D57" s="704"/>
      <c r="E57" s="80"/>
      <c r="F57" s="704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4"/>
      <c r="X57" s="104"/>
    </row>
    <row r="58" spans="2:24" ht="24.75" customHeight="1">
      <c r="B58" s="79"/>
      <c r="C58" s="80"/>
      <c r="D58" s="704"/>
      <c r="E58" s="80"/>
      <c r="F58" s="704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4"/>
      <c r="X58" s="104"/>
    </row>
    <row r="59" spans="2:24" ht="24.75" customHeight="1">
      <c r="B59" s="79"/>
      <c r="C59" s="80"/>
      <c r="D59" s="704"/>
      <c r="E59" s="80"/>
      <c r="F59" s="704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4"/>
      <c r="X59" s="104"/>
    </row>
    <row r="60" spans="2:24" ht="24.75" customHeight="1">
      <c r="B60" s="79"/>
      <c r="C60" s="80"/>
      <c r="D60" s="704"/>
      <c r="E60" s="80"/>
      <c r="F60" s="704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4"/>
    </row>
    <row r="61" spans="2:24" ht="24.75" customHeight="1">
      <c r="B61" s="79"/>
      <c r="C61" s="80"/>
      <c r="D61" s="704"/>
      <c r="E61" s="80"/>
      <c r="F61" s="704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4"/>
      <c r="X61" s="104"/>
    </row>
    <row r="62" spans="2:24" ht="24.75" customHeight="1">
      <c r="B62" s="79"/>
      <c r="C62" s="80"/>
      <c r="D62" s="704"/>
      <c r="E62" s="80"/>
      <c r="F62" s="704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4"/>
      <c r="X62" s="104"/>
    </row>
    <row r="63" spans="2:24" ht="24.75" customHeight="1">
      <c r="B63" s="79"/>
      <c r="C63" s="80"/>
      <c r="D63" s="704"/>
      <c r="E63" s="80"/>
      <c r="F63" s="704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4"/>
      <c r="X63" s="104"/>
    </row>
    <row r="64" spans="2:24" ht="24.75" customHeight="1">
      <c r="B64" s="79"/>
      <c r="C64" s="80"/>
      <c r="D64" s="704"/>
      <c r="E64" s="80"/>
      <c r="F64" s="704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4"/>
      <c r="X64" s="104"/>
    </row>
    <row r="65" spans="2:24" ht="24.75" customHeight="1">
      <c r="B65" s="79"/>
      <c r="C65" s="80"/>
      <c r="D65" s="704"/>
      <c r="E65" s="80"/>
      <c r="F65" s="704"/>
      <c r="G65" s="715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2:24" ht="24.75" customHeight="1">
      <c r="B66" s="79"/>
      <c r="C66" s="80"/>
      <c r="D66" s="704"/>
      <c r="E66" s="80"/>
      <c r="F66" s="704"/>
      <c r="G66" s="715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2:24" ht="24.75" customHeight="1">
      <c r="B67" s="79"/>
      <c r="C67" s="80"/>
      <c r="D67" s="704"/>
      <c r="E67" s="80"/>
      <c r="F67" s="704"/>
      <c r="G67" s="715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2:24" ht="24.75" customHeight="1">
      <c r="B68" s="79"/>
      <c r="C68" s="80"/>
      <c r="D68" s="704"/>
      <c r="E68" s="80"/>
      <c r="F68" s="704"/>
      <c r="G68" s="715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2:24" ht="24.75" customHeight="1">
      <c r="B69" s="79"/>
      <c r="C69" s="80"/>
      <c r="D69" s="704"/>
      <c r="E69" s="80"/>
      <c r="F69" s="704"/>
      <c r="G69" s="715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2:24" ht="24.75" customHeight="1">
      <c r="B70" s="79"/>
      <c r="C70" s="80"/>
      <c r="D70" s="704"/>
      <c r="E70" s="80"/>
      <c r="F70" s="704"/>
      <c r="G70" s="715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2:24" ht="24.75" customHeight="1">
      <c r="B71" s="79"/>
      <c r="C71" s="80"/>
      <c r="D71" s="704"/>
      <c r="E71" s="80"/>
      <c r="F71" s="704"/>
      <c r="G71" s="715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2:24" ht="24.75" customHeight="1">
      <c r="B72" s="79"/>
      <c r="C72" s="80"/>
      <c r="D72" s="704"/>
      <c r="E72" s="80"/>
      <c r="F72" s="704"/>
      <c r="G72" s="715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2:24" ht="24.75" customHeight="1">
      <c r="B73" s="79"/>
      <c r="C73" s="80"/>
      <c r="D73" s="704"/>
      <c r="E73" s="80"/>
      <c r="F73" s="704"/>
      <c r="G73" s="715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2:24" ht="24.75" customHeight="1">
      <c r="B74" s="79"/>
      <c r="C74" s="80"/>
      <c r="D74" s="704"/>
      <c r="E74" s="80"/>
      <c r="F74" s="704"/>
      <c r="G74" s="715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24.75" customHeight="1">
      <c r="B75" s="79"/>
      <c r="C75" s="80"/>
      <c r="D75" s="704"/>
      <c r="E75" s="80"/>
      <c r="F75" s="704"/>
      <c r="G75" s="715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2:24" ht="24.75" customHeight="1">
      <c r="B76" s="79"/>
      <c r="C76" s="80"/>
      <c r="D76" s="704"/>
      <c r="E76" s="80"/>
      <c r="F76" s="704"/>
      <c r="G76" s="715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2:24" ht="24.75" customHeight="1">
      <c r="B77" s="79"/>
      <c r="C77" s="80"/>
      <c r="D77" s="704"/>
      <c r="E77" s="80"/>
      <c r="F77" s="704"/>
      <c r="G77" s="715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2:24" ht="24.75" customHeight="1">
      <c r="B78" s="79"/>
      <c r="C78" s="80"/>
      <c r="D78" s="704"/>
      <c r="E78" s="80"/>
      <c r="F78" s="704"/>
      <c r="G78" s="715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2:24" ht="24.75" customHeight="1">
      <c r="B79" s="79"/>
      <c r="C79" s="80"/>
      <c r="D79" s="704"/>
      <c r="E79" s="80"/>
      <c r="F79" s="704"/>
      <c r="G79" s="715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2:24" ht="24.75" customHeight="1">
      <c r="B80" s="79"/>
      <c r="C80" s="80"/>
      <c r="D80" s="714"/>
      <c r="E80" s="80"/>
      <c r="F80" s="704"/>
      <c r="G80" s="715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24.75" customHeight="1">
      <c r="B81" s="79"/>
      <c r="C81" s="80"/>
      <c r="D81" s="714"/>
      <c r="E81" s="80"/>
      <c r="F81" s="704"/>
      <c r="G81" s="718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24.75" customHeight="1">
      <c r="B82" s="79"/>
      <c r="C82" s="80"/>
      <c r="D82" s="704"/>
      <c r="E82" s="80"/>
      <c r="F82" s="704"/>
      <c r="G82" s="718"/>
      <c r="H82" s="719"/>
      <c r="I82" s="719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24.75" customHeight="1">
      <c r="B83" s="79"/>
      <c r="C83" s="80"/>
      <c r="D83" s="704"/>
      <c r="E83" s="80"/>
      <c r="F83" s="704"/>
      <c r="G83" s="718"/>
      <c r="H83" s="719"/>
      <c r="I83" s="719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>
      <c r="B84" s="79"/>
      <c r="C84" s="80"/>
      <c r="D84" s="704"/>
      <c r="E84" s="80"/>
      <c r="F84" s="704"/>
      <c r="G84" s="718"/>
      <c r="H84" s="719"/>
      <c r="I84" s="719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s="83" customFormat="1" ht="15.5">
      <c r="A85" s="698"/>
      <c r="B85" s="79"/>
      <c r="C85" s="80"/>
      <c r="D85" s="704"/>
      <c r="E85" s="80"/>
      <c r="F85" s="704"/>
      <c r="G85" s="718"/>
      <c r="H85" s="719"/>
      <c r="I85" s="719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699"/>
    </row>
    <row r="86" spans="1:24" ht="15.5">
      <c r="B86" s="79"/>
      <c r="C86" s="80"/>
      <c r="D86" s="704"/>
      <c r="E86" s="80"/>
      <c r="F86" s="704"/>
      <c r="G86" s="720"/>
      <c r="W86" s="83"/>
    </row>
    <row r="87" spans="1:24">
      <c r="B87" s="79"/>
      <c r="C87" s="80"/>
      <c r="D87" s="704"/>
      <c r="E87" s="80"/>
      <c r="F87" s="704"/>
      <c r="G87" s="720"/>
    </row>
    <row r="88" spans="1:24" ht="15.5">
      <c r="B88" s="79"/>
      <c r="C88" s="80"/>
      <c r="D88" s="704"/>
      <c r="E88" s="80"/>
      <c r="F88" s="704"/>
      <c r="G88" s="72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4">
      <c r="B89" s="79"/>
      <c r="C89" s="80"/>
      <c r="D89" s="704"/>
      <c r="E89" s="80"/>
      <c r="F89" s="704"/>
      <c r="G89" s="720"/>
    </row>
    <row r="90" spans="1:24">
      <c r="B90" s="79"/>
      <c r="C90" s="80"/>
      <c r="D90" s="704"/>
      <c r="E90" s="80"/>
      <c r="F90" s="704"/>
      <c r="G90" s="720"/>
    </row>
    <row r="91" spans="1:24">
      <c r="B91" s="79"/>
      <c r="C91" s="80"/>
      <c r="D91" s="704"/>
      <c r="E91" s="80"/>
      <c r="F91" s="704"/>
      <c r="G91" s="720"/>
    </row>
    <row r="92" spans="1:24" ht="15.5">
      <c r="A92" s="720"/>
      <c r="B92" s="720"/>
      <c r="C92" s="720"/>
      <c r="D92" s="720"/>
      <c r="E92" s="720"/>
      <c r="F92" s="720"/>
      <c r="G92" s="720"/>
      <c r="W92" s="83"/>
    </row>
    <row r="93" spans="1:24">
      <c r="A93" s="720"/>
      <c r="B93" s="720"/>
      <c r="C93" s="720"/>
      <c r="D93" s="720"/>
      <c r="E93" s="720"/>
      <c r="F93" s="720"/>
      <c r="G93" s="720"/>
    </row>
    <row r="94" spans="1:24" ht="15.5">
      <c r="A94" s="720"/>
      <c r="B94" s="720"/>
      <c r="C94" s="720"/>
      <c r="D94" s="720"/>
      <c r="E94" s="720"/>
      <c r="F94" s="720"/>
      <c r="G94" s="720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4">
      <c r="A95" s="720"/>
      <c r="B95" s="720"/>
      <c r="C95" s="720"/>
      <c r="D95" s="720"/>
      <c r="E95" s="720"/>
      <c r="F95" s="720"/>
      <c r="G95" s="720"/>
    </row>
    <row r="96" spans="1:24">
      <c r="A96" s="720"/>
      <c r="B96" s="720"/>
      <c r="C96" s="720"/>
      <c r="D96" s="720"/>
      <c r="E96" s="720"/>
      <c r="F96" s="720"/>
      <c r="G96" s="720"/>
    </row>
    <row r="97" spans="1:23">
      <c r="A97" s="720"/>
      <c r="B97" s="720"/>
      <c r="C97" s="720"/>
      <c r="D97" s="720"/>
      <c r="E97" s="720"/>
      <c r="F97" s="720"/>
      <c r="G97" s="720"/>
    </row>
    <row r="98" spans="1:23">
      <c r="A98" s="720"/>
      <c r="B98" s="720"/>
      <c r="C98" s="720"/>
      <c r="D98" s="720"/>
      <c r="E98" s="720"/>
      <c r="F98" s="720"/>
      <c r="G98" s="720"/>
    </row>
    <row r="99" spans="1:23" s="83" customFormat="1" ht="15.5">
      <c r="A99" s="720"/>
      <c r="B99" s="720"/>
      <c r="C99" s="720"/>
      <c r="D99" s="720"/>
      <c r="E99" s="720"/>
      <c r="F99" s="720"/>
      <c r="G99" s="720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</row>
    <row r="100" spans="1:23" ht="15.5">
      <c r="A100" s="720"/>
      <c r="B100" s="720"/>
      <c r="C100" s="720"/>
      <c r="D100" s="720"/>
      <c r="E100" s="720"/>
      <c r="F100" s="720"/>
      <c r="G100" s="720"/>
      <c r="W100" s="83"/>
    </row>
    <row r="101" spans="1:23">
      <c r="A101" s="720"/>
      <c r="B101" s="720"/>
      <c r="C101" s="720"/>
      <c r="D101" s="720"/>
      <c r="E101" s="720"/>
      <c r="F101" s="720"/>
      <c r="G101" s="720"/>
    </row>
    <row r="102" spans="1:23" ht="15.5">
      <c r="A102" s="720"/>
      <c r="B102" s="720"/>
      <c r="C102" s="720"/>
      <c r="D102" s="720"/>
      <c r="E102" s="720"/>
      <c r="F102" s="720"/>
      <c r="G102" s="720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720"/>
    </row>
    <row r="104" spans="1:23">
      <c r="G104" s="720"/>
    </row>
  </sheetData>
  <mergeCells count="9">
    <mergeCell ref="O3:W7"/>
    <mergeCell ref="A4:E4"/>
    <mergeCell ref="I23:J23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6" sqref="H16:V16"/>
    </sheetView>
  </sheetViews>
  <sheetFormatPr defaultColWidth="5.632812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44.816406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57" width="5.63281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43.5" customHeight="1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153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(71/81)*100</f>
        <v>87.654320987654316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(66/81)*100</f>
        <v>81.481481481481481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84.567901234567898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9">
        <v>170101120015</v>
      </c>
      <c r="C11" s="728">
        <v>1</v>
      </c>
      <c r="D11" s="142">
        <f>COUNTIF(C11:C91,"&gt;="&amp;D10)</f>
        <v>71</v>
      </c>
      <c r="E11" s="728">
        <v>0</v>
      </c>
      <c r="F11" s="143">
        <f>COUNTIF(E11:E91,"&gt;="&amp;F10)</f>
        <v>66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25.25" customHeight="1">
      <c r="A12" s="45">
        <v>2</v>
      </c>
      <c r="B12" s="79">
        <v>170101120025</v>
      </c>
      <c r="C12" s="728">
        <v>5</v>
      </c>
      <c r="D12" s="148">
        <f>(71/81)*100</f>
        <v>87.654320987654316</v>
      </c>
      <c r="E12" s="728">
        <v>0</v>
      </c>
      <c r="F12" s="149">
        <f>(66/81)*100</f>
        <v>81.481481481481481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25.25" customHeight="1">
      <c r="A13" s="45">
        <v>3</v>
      </c>
      <c r="B13" s="79">
        <v>170101120030</v>
      </c>
      <c r="C13" s="728">
        <v>4</v>
      </c>
      <c r="D13" s="142"/>
      <c r="E13" s="728">
        <v>0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25.25" customHeight="1">
      <c r="A14" s="45">
        <v>4</v>
      </c>
      <c r="B14" s="79">
        <v>170101120046</v>
      </c>
      <c r="C14" s="728">
        <v>6</v>
      </c>
      <c r="D14" s="142"/>
      <c r="E14" s="728">
        <v>0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35.75" customHeight="1">
      <c r="A15" s="45">
        <v>5</v>
      </c>
      <c r="B15" s="79">
        <v>170101120048</v>
      </c>
      <c r="C15" s="728">
        <v>3</v>
      </c>
      <c r="D15" s="142"/>
      <c r="E15" s="728">
        <v>0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38" customHeight="1">
      <c r="A16" s="45">
        <v>6</v>
      </c>
      <c r="B16" s="79">
        <v>170101120052</v>
      </c>
      <c r="C16" s="728">
        <v>4</v>
      </c>
      <c r="D16" s="142"/>
      <c r="E16" s="728">
        <v>0</v>
      </c>
      <c r="F16" s="150"/>
      <c r="G16" s="152" t="s">
        <v>52</v>
      </c>
      <c r="H16" s="67">
        <f>(84.57*H15)/100</f>
        <v>2.3256749999999999</v>
      </c>
      <c r="I16" s="67">
        <f>(84.57*I15)/100</f>
        <v>2.1142499999999997</v>
      </c>
      <c r="J16" s="67"/>
      <c r="K16" s="67"/>
      <c r="L16" s="67">
        <f>(84.57*L15)/100</f>
        <v>2.3256749999999999</v>
      </c>
      <c r="M16" s="67"/>
      <c r="N16" s="67"/>
      <c r="O16" s="67"/>
      <c r="P16" s="67"/>
      <c r="Q16" s="67"/>
      <c r="R16" s="67"/>
      <c r="S16" s="67"/>
      <c r="T16" s="67">
        <f>(84.57*T15)/100</f>
        <v>2.5370999999999997</v>
      </c>
      <c r="U16" s="67">
        <f>(84.57*U15)/100</f>
        <v>2.5370999999999997</v>
      </c>
      <c r="V16" s="67">
        <f>(84.57*V15)/100</f>
        <v>2.5370999999999997</v>
      </c>
      <c r="W16" s="99"/>
    </row>
    <row r="17" spans="1:24" ht="25.25" customHeight="1">
      <c r="A17" s="45">
        <v>7</v>
      </c>
      <c r="B17" s="79">
        <v>170101120055</v>
      </c>
      <c r="C17" s="728">
        <v>6</v>
      </c>
      <c r="D17" s="142"/>
      <c r="E17" s="728">
        <v>0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1" customHeight="1">
      <c r="A18" s="45">
        <v>8</v>
      </c>
      <c r="B18" s="79">
        <v>170101120060</v>
      </c>
      <c r="C18" s="728">
        <v>4</v>
      </c>
      <c r="D18" s="142"/>
      <c r="E18" s="728">
        <v>0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.25" customHeight="1">
      <c r="A19" s="45">
        <v>9</v>
      </c>
      <c r="B19" s="79">
        <v>170101120061</v>
      </c>
      <c r="C19" s="728">
        <v>6</v>
      </c>
      <c r="D19" s="142"/>
      <c r="E19" s="728">
        <v>0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.25" customHeight="1">
      <c r="A20" s="45">
        <v>10</v>
      </c>
      <c r="B20" s="79">
        <v>170101120001</v>
      </c>
      <c r="C20" s="728">
        <v>41</v>
      </c>
      <c r="D20" s="142"/>
      <c r="E20" s="728">
        <v>33</v>
      </c>
      <c r="F20" s="142"/>
      <c r="H20" s="99"/>
      <c r="I20" s="99"/>
      <c r="J20" s="99"/>
      <c r="W20" s="99"/>
    </row>
    <row r="21" spans="1:24" ht="25.25" customHeight="1">
      <c r="A21" s="45">
        <v>11</v>
      </c>
      <c r="B21" s="79">
        <v>170101120002</v>
      </c>
      <c r="C21" s="728">
        <v>39</v>
      </c>
      <c r="D21" s="142"/>
      <c r="E21" s="728">
        <v>32</v>
      </c>
      <c r="F21" s="142"/>
      <c r="I21" s="104"/>
      <c r="J21" s="105"/>
      <c r="K21" s="105"/>
    </row>
    <row r="22" spans="1:24" ht="31.5" customHeight="1">
      <c r="A22" s="45">
        <v>12</v>
      </c>
      <c r="B22" s="79">
        <v>170101120003</v>
      </c>
      <c r="C22" s="728">
        <v>44</v>
      </c>
      <c r="D22" s="142"/>
      <c r="E22" s="728">
        <v>34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.25" customHeight="1">
      <c r="A23" s="45">
        <v>13</v>
      </c>
      <c r="B23" s="79">
        <v>170101120004</v>
      </c>
      <c r="C23" s="728">
        <v>38</v>
      </c>
      <c r="D23" s="142"/>
      <c r="E23" s="728">
        <v>31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.25" customHeight="1">
      <c r="A24" s="45">
        <v>14</v>
      </c>
      <c r="B24" s="79">
        <v>170101120006</v>
      </c>
      <c r="C24" s="728">
        <v>44</v>
      </c>
      <c r="D24" s="142"/>
      <c r="E24" s="728">
        <v>41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.25" customHeight="1">
      <c r="A25" s="45">
        <v>15</v>
      </c>
      <c r="B25" s="79">
        <v>170101120007</v>
      </c>
      <c r="C25" s="728">
        <v>39</v>
      </c>
      <c r="D25" s="732"/>
      <c r="E25" s="728">
        <v>39</v>
      </c>
      <c r="F25" s="142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5.25" customHeight="1">
      <c r="A26" s="45">
        <v>16</v>
      </c>
      <c r="B26" s="79">
        <v>170101120011</v>
      </c>
      <c r="C26" s="728">
        <v>33</v>
      </c>
      <c r="D26" s="142"/>
      <c r="E26" s="728">
        <v>34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.25" customHeight="1">
      <c r="A27" s="45">
        <v>17</v>
      </c>
      <c r="B27" s="79">
        <v>170101120012</v>
      </c>
      <c r="C27" s="728">
        <v>47</v>
      </c>
      <c r="D27" s="142"/>
      <c r="E27" s="728">
        <v>47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9">
        <v>170101120013</v>
      </c>
      <c r="C28" s="728">
        <v>38</v>
      </c>
      <c r="D28" s="142"/>
      <c r="E28" s="728">
        <v>31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9">
        <v>170101120015</v>
      </c>
      <c r="C29" s="728">
        <v>33</v>
      </c>
      <c r="D29" s="142"/>
      <c r="E29" s="728">
        <v>29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9">
        <v>170101120016</v>
      </c>
      <c r="C30" s="728">
        <v>39</v>
      </c>
      <c r="D30" s="142"/>
      <c r="E30" s="728">
        <v>34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9">
        <v>170101120017</v>
      </c>
      <c r="C31" s="728">
        <v>44</v>
      </c>
      <c r="D31" s="142"/>
      <c r="E31" s="728">
        <v>38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.25" customHeight="1">
      <c r="A32" s="45">
        <v>22</v>
      </c>
      <c r="B32" s="79">
        <v>170101120019</v>
      </c>
      <c r="C32" s="728">
        <v>40</v>
      </c>
      <c r="D32" s="142"/>
      <c r="E32" s="728">
        <v>41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.25" customHeight="1">
      <c r="A33" s="45">
        <v>23</v>
      </c>
      <c r="B33" s="79">
        <v>170101120020</v>
      </c>
      <c r="C33" s="728">
        <v>37</v>
      </c>
      <c r="D33" s="142"/>
      <c r="E33" s="728">
        <v>30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.25" customHeight="1">
      <c r="A34" s="45">
        <v>24</v>
      </c>
      <c r="B34" s="79">
        <v>170101120021</v>
      </c>
      <c r="C34" s="728">
        <v>48</v>
      </c>
      <c r="D34" s="142"/>
      <c r="E34" s="728">
        <v>47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.25" customHeight="1">
      <c r="A35" s="45">
        <v>25</v>
      </c>
      <c r="B35" s="79">
        <v>170101120022</v>
      </c>
      <c r="C35" s="728">
        <v>49</v>
      </c>
      <c r="D35" s="142"/>
      <c r="E35" s="728">
        <v>39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.25" customHeight="1">
      <c r="A36" s="45">
        <v>26</v>
      </c>
      <c r="B36" s="79">
        <v>170101120023</v>
      </c>
      <c r="C36" s="728">
        <v>44</v>
      </c>
      <c r="D36" s="142"/>
      <c r="E36" s="728">
        <v>41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.25" customHeight="1">
      <c r="A37" s="45">
        <v>27</v>
      </c>
      <c r="B37" s="79">
        <v>170101120024</v>
      </c>
      <c r="C37" s="728">
        <v>43</v>
      </c>
      <c r="D37" s="142"/>
      <c r="E37" s="728">
        <v>40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.25" customHeight="1">
      <c r="A38" s="45">
        <v>28</v>
      </c>
      <c r="B38" s="79">
        <v>170101120025</v>
      </c>
      <c r="C38" s="728">
        <v>6</v>
      </c>
      <c r="D38" s="142"/>
      <c r="E38" s="728">
        <v>0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.25" customHeight="1">
      <c r="A39" s="45">
        <v>29</v>
      </c>
      <c r="B39" s="79">
        <v>170101120026</v>
      </c>
      <c r="C39" s="728">
        <v>44</v>
      </c>
      <c r="D39" s="142"/>
      <c r="E39" s="728">
        <v>37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.25" customHeight="1">
      <c r="A40" s="45">
        <v>30</v>
      </c>
      <c r="B40" s="79">
        <v>170101120028</v>
      </c>
      <c r="C40" s="728">
        <v>41</v>
      </c>
      <c r="D40" s="142"/>
      <c r="E40" s="728">
        <v>37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.25" customHeight="1">
      <c r="A41" s="45">
        <v>31</v>
      </c>
      <c r="B41" s="79">
        <v>170101120029</v>
      </c>
      <c r="C41" s="728">
        <v>42</v>
      </c>
      <c r="D41" s="142"/>
      <c r="E41" s="728">
        <v>36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.25" customHeight="1">
      <c r="A42" s="45">
        <v>32</v>
      </c>
      <c r="B42" s="79">
        <v>170101120030</v>
      </c>
      <c r="C42" s="728">
        <v>35</v>
      </c>
      <c r="D42" s="142"/>
      <c r="E42" s="728">
        <v>30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.25" customHeight="1">
      <c r="A43" s="45">
        <v>33</v>
      </c>
      <c r="B43" s="79">
        <v>170101120032</v>
      </c>
      <c r="C43" s="728">
        <v>42</v>
      </c>
      <c r="D43" s="142"/>
      <c r="E43" s="728">
        <v>38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.25" customHeight="1">
      <c r="A44" s="45">
        <v>34</v>
      </c>
      <c r="B44" s="79">
        <v>170101120034</v>
      </c>
      <c r="C44" s="728">
        <v>43</v>
      </c>
      <c r="D44" s="142"/>
      <c r="E44" s="728">
        <v>37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.25" customHeight="1">
      <c r="A45" s="45">
        <v>35</v>
      </c>
      <c r="B45" s="79">
        <v>170101120035</v>
      </c>
      <c r="C45" s="728">
        <v>45</v>
      </c>
      <c r="D45" s="142"/>
      <c r="E45" s="728">
        <v>34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.25" customHeight="1">
      <c r="A46" s="45">
        <v>36</v>
      </c>
      <c r="B46" s="79">
        <v>170101120036</v>
      </c>
      <c r="C46" s="728">
        <v>45</v>
      </c>
      <c r="D46" s="142"/>
      <c r="E46" s="728">
        <v>43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.25" customHeight="1">
      <c r="A47" s="45">
        <v>37</v>
      </c>
      <c r="B47" s="79">
        <v>170101120038</v>
      </c>
      <c r="C47" s="728">
        <v>41</v>
      </c>
      <c r="D47" s="142"/>
      <c r="E47" s="728">
        <v>39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.25" customHeight="1">
      <c r="A48" s="45">
        <v>38</v>
      </c>
      <c r="B48" s="79">
        <v>170101120039</v>
      </c>
      <c r="C48" s="728">
        <v>42</v>
      </c>
      <c r="D48" s="142"/>
      <c r="E48" s="728">
        <v>38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1:24" ht="25.25" customHeight="1">
      <c r="A49" s="45">
        <v>39</v>
      </c>
      <c r="B49" s="79">
        <v>170101120043</v>
      </c>
      <c r="C49" s="728">
        <v>50</v>
      </c>
      <c r="D49" s="142"/>
      <c r="E49" s="728">
        <v>47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1:24" ht="25.25" customHeight="1">
      <c r="A50" s="45">
        <v>40</v>
      </c>
      <c r="B50" s="79">
        <v>170101120044</v>
      </c>
      <c r="C50" s="728">
        <v>50</v>
      </c>
      <c r="D50" s="142"/>
      <c r="E50" s="728">
        <v>46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1:24" ht="25.25" customHeight="1">
      <c r="A51" s="45">
        <v>41</v>
      </c>
      <c r="B51" s="79">
        <v>170101120045</v>
      </c>
      <c r="C51" s="728">
        <v>36</v>
      </c>
      <c r="D51" s="142"/>
      <c r="E51" s="728">
        <v>29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ht="25.25" customHeight="1">
      <c r="A52" s="45">
        <v>42</v>
      </c>
      <c r="B52" s="79">
        <v>170101120046</v>
      </c>
      <c r="C52" s="728">
        <v>35</v>
      </c>
      <c r="D52" s="732"/>
      <c r="E52" s="728">
        <v>31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ht="25.25" customHeight="1">
      <c r="A53" s="45">
        <v>43</v>
      </c>
      <c r="B53" s="79">
        <v>170101120049</v>
      </c>
      <c r="C53" s="728">
        <v>29</v>
      </c>
      <c r="D53" s="732"/>
      <c r="E53" s="728">
        <v>25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ht="25.25" customHeight="1">
      <c r="A54" s="45">
        <v>44</v>
      </c>
      <c r="B54" s="79">
        <v>170101120050</v>
      </c>
      <c r="C54" s="728">
        <v>35</v>
      </c>
      <c r="D54" s="142"/>
      <c r="E54" s="728">
        <v>24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ht="25.25" customHeight="1">
      <c r="A55" s="45">
        <v>45</v>
      </c>
      <c r="B55" s="79">
        <v>170101120051</v>
      </c>
      <c r="C55" s="728">
        <v>44</v>
      </c>
      <c r="D55" s="142"/>
      <c r="E55" s="728">
        <v>43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ht="25.25" customHeight="1">
      <c r="A56" s="45">
        <v>46</v>
      </c>
      <c r="B56" s="79">
        <v>170101120052</v>
      </c>
      <c r="C56" s="728">
        <v>40</v>
      </c>
      <c r="D56" s="142"/>
      <c r="E56" s="728">
        <v>34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ht="25.25" customHeight="1">
      <c r="A57" s="45">
        <v>47</v>
      </c>
      <c r="B57" s="79">
        <v>170101120053</v>
      </c>
      <c r="C57" s="728">
        <v>30</v>
      </c>
      <c r="D57" s="142"/>
      <c r="E57" s="728">
        <v>28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ht="25.25" customHeight="1">
      <c r="A58" s="45">
        <v>48</v>
      </c>
      <c r="B58" s="79">
        <v>170101120054</v>
      </c>
      <c r="C58" s="728">
        <v>32</v>
      </c>
      <c r="D58" s="142"/>
      <c r="E58" s="728">
        <v>27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ht="25.25" customHeight="1">
      <c r="A59" s="45">
        <v>49</v>
      </c>
      <c r="B59" s="79">
        <v>170101120055</v>
      </c>
      <c r="C59" s="728">
        <v>36</v>
      </c>
      <c r="D59" s="142"/>
      <c r="E59" s="728">
        <v>28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ht="25.25" customHeight="1">
      <c r="A60" s="45">
        <v>50</v>
      </c>
      <c r="B60" s="79">
        <v>170101120056</v>
      </c>
      <c r="C60" s="728">
        <v>45</v>
      </c>
      <c r="D60" s="142"/>
      <c r="E60" s="728">
        <v>37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ht="25.25" customHeight="1">
      <c r="A61" s="45">
        <v>51</v>
      </c>
      <c r="B61" s="79">
        <v>170101120058</v>
      </c>
      <c r="C61" s="728">
        <v>44</v>
      </c>
      <c r="D61" s="142"/>
      <c r="E61" s="728">
        <v>37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ht="25.25" customHeight="1">
      <c r="A62" s="45">
        <v>52</v>
      </c>
      <c r="B62" s="79">
        <v>170101120060</v>
      </c>
      <c r="C62" s="728">
        <v>39</v>
      </c>
      <c r="D62" s="142"/>
      <c r="E62" s="728">
        <v>34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1:24" ht="25.25" customHeight="1">
      <c r="A63" s="45">
        <v>53</v>
      </c>
      <c r="B63" s="79">
        <v>170101120061</v>
      </c>
      <c r="C63" s="728">
        <v>43</v>
      </c>
      <c r="D63" s="142"/>
      <c r="E63" s="728">
        <v>34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1:24" ht="25.25" customHeight="1">
      <c r="A64" s="45">
        <v>54</v>
      </c>
      <c r="B64" s="79">
        <v>170101120062</v>
      </c>
      <c r="C64" s="728">
        <v>39</v>
      </c>
      <c r="D64" s="142"/>
      <c r="E64" s="728">
        <v>31</v>
      </c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ht="25.25" customHeight="1">
      <c r="A65" s="45">
        <v>55</v>
      </c>
      <c r="B65" s="79">
        <v>170101120064</v>
      </c>
      <c r="C65" s="728">
        <v>46</v>
      </c>
      <c r="D65" s="142"/>
      <c r="E65" s="728">
        <v>44</v>
      </c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 ht="25.25" customHeight="1">
      <c r="A66" s="45">
        <v>56</v>
      </c>
      <c r="B66" s="79">
        <v>170101120067</v>
      </c>
      <c r="C66" s="728">
        <v>45</v>
      </c>
      <c r="D66" s="142"/>
      <c r="E66" s="728">
        <v>40</v>
      </c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25.25" customHeight="1">
      <c r="A67" s="45">
        <v>57</v>
      </c>
      <c r="B67" s="79">
        <v>170101120070</v>
      </c>
      <c r="C67" s="728">
        <v>46</v>
      </c>
      <c r="D67" s="142"/>
      <c r="E67" s="728">
        <v>43</v>
      </c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1:24" ht="25.25" customHeight="1">
      <c r="A68" s="45">
        <v>58</v>
      </c>
      <c r="B68" s="79">
        <v>170101120071</v>
      </c>
      <c r="C68" s="728">
        <v>45</v>
      </c>
      <c r="D68" s="142"/>
      <c r="E68" s="728">
        <v>39</v>
      </c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1:24" ht="25.25" customHeight="1">
      <c r="A69" s="45">
        <v>59</v>
      </c>
      <c r="B69" s="79">
        <v>170301200001</v>
      </c>
      <c r="C69" s="728">
        <v>39</v>
      </c>
      <c r="D69" s="142"/>
      <c r="E69" s="728">
        <v>34</v>
      </c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1:24" ht="25.25" customHeight="1">
      <c r="A70" s="45">
        <v>60</v>
      </c>
      <c r="B70" s="79">
        <v>170301200002</v>
      </c>
      <c r="C70" s="728">
        <v>46</v>
      </c>
      <c r="D70" s="142"/>
      <c r="E70" s="728">
        <v>35</v>
      </c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25.25" customHeight="1">
      <c r="A71" s="45">
        <v>61</v>
      </c>
      <c r="B71" s="79">
        <v>170301200003</v>
      </c>
      <c r="C71" s="728">
        <v>42</v>
      </c>
      <c r="D71" s="142"/>
      <c r="E71" s="728">
        <v>35</v>
      </c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4" ht="25.25" customHeight="1">
      <c r="A72" s="45">
        <v>62</v>
      </c>
      <c r="B72" s="79">
        <v>170301200004</v>
      </c>
      <c r="C72" s="728">
        <v>45</v>
      </c>
      <c r="D72" s="142"/>
      <c r="E72" s="728">
        <v>35</v>
      </c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25.25" customHeight="1">
      <c r="A73" s="45">
        <v>63</v>
      </c>
      <c r="B73" s="79">
        <v>170301200009</v>
      </c>
      <c r="C73" s="728">
        <v>36</v>
      </c>
      <c r="D73" s="142"/>
      <c r="E73" s="728">
        <v>31</v>
      </c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25.25" customHeight="1">
      <c r="A74" s="45">
        <v>64</v>
      </c>
      <c r="B74" s="79">
        <v>170301200010</v>
      </c>
      <c r="C74" s="728">
        <v>45</v>
      </c>
      <c r="D74" s="142"/>
      <c r="E74" s="728">
        <v>38</v>
      </c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ht="25.25" customHeight="1">
      <c r="A75" s="45">
        <v>65</v>
      </c>
      <c r="B75" s="79">
        <v>170301200011</v>
      </c>
      <c r="C75" s="728">
        <v>48</v>
      </c>
      <c r="D75" s="142"/>
      <c r="E75" s="728">
        <v>41</v>
      </c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1:24" ht="25.25" customHeight="1">
      <c r="A76" s="45">
        <v>66</v>
      </c>
      <c r="B76" s="79">
        <v>170301200013</v>
      </c>
      <c r="C76" s="728">
        <v>49</v>
      </c>
      <c r="D76" s="142"/>
      <c r="E76" s="728">
        <v>39</v>
      </c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ht="25.25" customHeight="1">
      <c r="A77" s="45">
        <v>67</v>
      </c>
      <c r="B77" s="79">
        <v>170301200016</v>
      </c>
      <c r="C77" s="728">
        <v>36</v>
      </c>
      <c r="D77" s="142"/>
      <c r="E77" s="728">
        <v>25</v>
      </c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1:24" ht="25.25" customHeight="1">
      <c r="A78" s="45">
        <v>68</v>
      </c>
      <c r="B78" s="79">
        <v>170301200018</v>
      </c>
      <c r="C78" s="728">
        <v>48</v>
      </c>
      <c r="D78" s="142"/>
      <c r="E78" s="728">
        <v>46</v>
      </c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ht="25.25" customHeight="1">
      <c r="A79" s="45">
        <v>69</v>
      </c>
      <c r="B79" s="79">
        <v>170301200019</v>
      </c>
      <c r="C79" s="728">
        <v>41</v>
      </c>
      <c r="D79" s="142"/>
      <c r="E79" s="728">
        <v>36</v>
      </c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ht="25.25" customHeight="1">
      <c r="A80" s="45">
        <v>70</v>
      </c>
      <c r="B80" s="79">
        <v>170301200020</v>
      </c>
      <c r="C80" s="728">
        <v>46</v>
      </c>
      <c r="D80" s="732"/>
      <c r="E80" s="728">
        <v>36</v>
      </c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.25" customHeight="1">
      <c r="A81" s="45">
        <v>71</v>
      </c>
      <c r="B81" s="79">
        <v>170301200021</v>
      </c>
      <c r="C81" s="728">
        <v>39</v>
      </c>
      <c r="D81" s="732"/>
      <c r="E81" s="728">
        <v>31</v>
      </c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.25" customHeight="1">
      <c r="A82" s="45">
        <v>72</v>
      </c>
      <c r="B82" s="79">
        <v>170301200022</v>
      </c>
      <c r="C82" s="728">
        <v>39</v>
      </c>
      <c r="D82" s="142"/>
      <c r="E82" s="728">
        <v>36</v>
      </c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.25" customHeight="1">
      <c r="A83" s="45">
        <v>73</v>
      </c>
      <c r="B83" s="79">
        <v>170301200023</v>
      </c>
      <c r="C83" s="728">
        <v>43</v>
      </c>
      <c r="D83" s="142"/>
      <c r="E83" s="728">
        <v>34</v>
      </c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A84" s="45">
        <v>74</v>
      </c>
      <c r="B84" s="79">
        <v>170301200024</v>
      </c>
      <c r="C84" s="728">
        <v>34</v>
      </c>
      <c r="D84" s="142"/>
      <c r="E84" s="728">
        <v>30</v>
      </c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>
        <v>75</v>
      </c>
      <c r="B85" s="79">
        <v>170301200025</v>
      </c>
      <c r="C85" s="728">
        <v>39</v>
      </c>
      <c r="D85" s="142"/>
      <c r="E85" s="728">
        <v>30</v>
      </c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A86" s="45">
        <v>76</v>
      </c>
      <c r="B86" s="79">
        <v>170301200026</v>
      </c>
      <c r="C86" s="728">
        <v>46</v>
      </c>
      <c r="D86" s="142"/>
      <c r="E86" s="728">
        <v>39</v>
      </c>
      <c r="F86" s="142"/>
      <c r="G86" s="82"/>
      <c r="H86"/>
      <c r="I86"/>
      <c r="W86" s="83"/>
    </row>
    <row r="87" spans="1:24" ht="15.5">
      <c r="A87" s="45">
        <v>77</v>
      </c>
      <c r="B87" s="79">
        <v>170301200027</v>
      </c>
      <c r="C87" s="728">
        <v>41</v>
      </c>
      <c r="D87" s="142"/>
      <c r="E87" s="728">
        <v>31</v>
      </c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A88" s="45">
        <v>78</v>
      </c>
      <c r="B88" s="79">
        <v>170301200029</v>
      </c>
      <c r="C88" s="728">
        <v>38</v>
      </c>
      <c r="D88" s="142"/>
      <c r="E88" s="728">
        <v>31</v>
      </c>
      <c r="F88" s="142"/>
      <c r="G88" s="82"/>
      <c r="H88"/>
      <c r="I88"/>
    </row>
    <row r="89" spans="1:24">
      <c r="A89" s="45">
        <v>79</v>
      </c>
      <c r="B89" s="79">
        <v>170301200030</v>
      </c>
      <c r="C89" s="728">
        <v>46</v>
      </c>
      <c r="D89" s="142"/>
      <c r="E89" s="728">
        <v>41</v>
      </c>
      <c r="F89" s="142"/>
      <c r="G89" s="82"/>
      <c r="H89"/>
      <c r="I89"/>
    </row>
    <row r="90" spans="1:24">
      <c r="A90" s="45">
        <v>80</v>
      </c>
      <c r="B90" s="79">
        <v>170301200032</v>
      </c>
      <c r="C90" s="728">
        <v>34</v>
      </c>
      <c r="D90" s="142"/>
      <c r="E90" s="728">
        <v>20</v>
      </c>
      <c r="F90" s="142"/>
      <c r="G90" s="82"/>
      <c r="H90"/>
      <c r="I90"/>
    </row>
    <row r="91" spans="1:24">
      <c r="A91" s="45">
        <v>81</v>
      </c>
      <c r="B91" s="79">
        <v>170301200033</v>
      </c>
      <c r="C91" s="728">
        <v>38</v>
      </c>
      <c r="D91" s="142"/>
      <c r="E91" s="728">
        <v>33</v>
      </c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L1" zoomScale="86" zoomScaleNormal="86" workbookViewId="0">
      <selection activeCell="H16" sqref="H16:V16"/>
    </sheetView>
  </sheetViews>
  <sheetFormatPr defaultColWidth="9" defaultRowHeight="14.5"/>
  <cols>
    <col min="2" max="2" width="15.81640625" customWidth="1"/>
    <col min="3" max="3" width="12.1796875" customWidth="1"/>
    <col min="5" max="5" width="22.6328125" customWidth="1"/>
    <col min="6" max="6" width="13" customWidth="1"/>
    <col min="7" max="7" width="28.1796875" customWidth="1"/>
    <col min="8" max="8" width="11.5429687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154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87.654320987654316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81.481481481481481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84.567901234567898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86</v>
      </c>
      <c r="D8" s="133"/>
      <c r="E8" s="125" t="s">
        <v>86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88</v>
      </c>
      <c r="D9" s="133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9">
        <v>170101120015</v>
      </c>
      <c r="C11" s="728">
        <v>1</v>
      </c>
      <c r="D11" s="142">
        <f>COUNTIF(C11:C91,"&gt;="&amp;D10)</f>
        <v>71</v>
      </c>
      <c r="E11" s="728">
        <v>0</v>
      </c>
      <c r="F11" s="143">
        <f>COUNTIF(E11:E91,"&gt;="&amp;F10)</f>
        <v>66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9">
        <v>170101120025</v>
      </c>
      <c r="C12" s="728">
        <v>5</v>
      </c>
      <c r="D12" s="148">
        <f>(71/81)*100</f>
        <v>87.654320987654316</v>
      </c>
      <c r="E12" s="728">
        <v>0</v>
      </c>
      <c r="F12" s="148">
        <f>(F11/COUNT($B11:$B91))*100</f>
        <v>81.481481481481481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79">
        <v>170101120030</v>
      </c>
      <c r="C13" s="728">
        <v>4</v>
      </c>
      <c r="D13" s="142"/>
      <c r="E13" s="728">
        <v>0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15.5">
      <c r="A14" s="45">
        <v>4</v>
      </c>
      <c r="B14" s="79">
        <v>170101120046</v>
      </c>
      <c r="C14" s="728">
        <v>6</v>
      </c>
      <c r="D14" s="142"/>
      <c r="E14" s="728">
        <v>0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9">
        <v>170101120048</v>
      </c>
      <c r="C15" s="728">
        <v>3</v>
      </c>
      <c r="D15" s="142"/>
      <c r="E15" s="728">
        <v>0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15.5">
      <c r="A16" s="45">
        <v>6</v>
      </c>
      <c r="B16" s="79">
        <v>170101120052</v>
      </c>
      <c r="C16" s="728">
        <v>4</v>
      </c>
      <c r="D16" s="142"/>
      <c r="E16" s="728">
        <v>0</v>
      </c>
      <c r="F16" s="150"/>
      <c r="G16" s="152" t="s">
        <v>52</v>
      </c>
      <c r="H16" s="67">
        <f>($H7*H15)/100</f>
        <v>2.3256172839506171</v>
      </c>
      <c r="I16" s="67">
        <f>($H7*I15)/100</f>
        <v>2.1141975308641974</v>
      </c>
      <c r="J16" s="67"/>
      <c r="K16" s="67"/>
      <c r="L16" s="67">
        <f>($H7*L15)/100</f>
        <v>2.3256172839506171</v>
      </c>
      <c r="M16" s="67"/>
      <c r="N16" s="67"/>
      <c r="O16" s="67"/>
      <c r="P16" s="67"/>
      <c r="Q16" s="67"/>
      <c r="R16" s="67"/>
      <c r="S16" s="67"/>
      <c r="T16" s="67">
        <f>($H7*T15)/100</f>
        <v>2.5370370370370368</v>
      </c>
      <c r="U16" s="67">
        <f>($H7*U15)/100</f>
        <v>2.5370370370370368</v>
      </c>
      <c r="V16" s="67">
        <f>($H7*V15)/100</f>
        <v>2.5370370370370368</v>
      </c>
      <c r="W16" s="99"/>
    </row>
    <row r="17" spans="1:23" ht="15.5">
      <c r="A17" s="45">
        <v>7</v>
      </c>
      <c r="B17" s="79">
        <v>170101120055</v>
      </c>
      <c r="C17" s="728">
        <v>6</v>
      </c>
      <c r="D17" s="142"/>
      <c r="E17" s="728">
        <v>0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 ht="15.5">
      <c r="A18" s="45">
        <v>8</v>
      </c>
      <c r="B18" s="79">
        <v>170101120060</v>
      </c>
      <c r="C18" s="728">
        <v>4</v>
      </c>
      <c r="D18" s="142"/>
      <c r="E18" s="728">
        <v>0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9">
        <v>170101120061</v>
      </c>
      <c r="C19" s="728">
        <v>6</v>
      </c>
      <c r="D19" s="142"/>
      <c r="E19" s="728">
        <v>0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9">
        <v>170101120001</v>
      </c>
      <c r="C20" s="728">
        <v>41</v>
      </c>
      <c r="D20" s="142"/>
      <c r="E20" s="728">
        <v>33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9">
        <v>170101120002</v>
      </c>
      <c r="C21" s="728">
        <v>39</v>
      </c>
      <c r="D21" s="142"/>
      <c r="E21" s="728">
        <v>32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9">
        <v>170101120003</v>
      </c>
      <c r="C22" s="728">
        <v>44</v>
      </c>
      <c r="D22" s="142"/>
      <c r="E22" s="728">
        <v>34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9">
        <v>170101120004</v>
      </c>
      <c r="C23" s="728">
        <v>38</v>
      </c>
      <c r="D23" s="142"/>
      <c r="E23" s="728">
        <v>31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9">
        <v>170101120006</v>
      </c>
      <c r="C24" s="728">
        <v>44</v>
      </c>
      <c r="D24" s="142"/>
      <c r="E24" s="728">
        <v>41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9">
        <v>170101120007</v>
      </c>
      <c r="C25" s="728">
        <v>39</v>
      </c>
      <c r="D25" s="732"/>
      <c r="E25" s="728">
        <v>39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9">
        <v>170101120011</v>
      </c>
      <c r="C26" s="728">
        <v>33</v>
      </c>
      <c r="D26" s="142"/>
      <c r="E26" s="728">
        <v>34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9">
        <v>170101120012</v>
      </c>
      <c r="C27" s="728">
        <v>47</v>
      </c>
      <c r="D27" s="142"/>
      <c r="E27" s="728">
        <v>47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9">
        <v>170101120013</v>
      </c>
      <c r="C28" s="728">
        <v>38</v>
      </c>
      <c r="D28" s="142"/>
      <c r="E28" s="728">
        <v>31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9">
        <v>170101120015</v>
      </c>
      <c r="C29" s="728">
        <v>33</v>
      </c>
      <c r="D29" s="142"/>
      <c r="E29" s="728">
        <v>29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9">
        <v>170101120016</v>
      </c>
      <c r="C30" s="728">
        <v>39</v>
      </c>
      <c r="D30" s="142"/>
      <c r="E30" s="728">
        <v>34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9">
        <v>170101120017</v>
      </c>
      <c r="C31" s="728">
        <v>44</v>
      </c>
      <c r="D31" s="142"/>
      <c r="E31" s="728">
        <v>38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9">
        <v>170101120019</v>
      </c>
      <c r="C32" s="728">
        <v>40</v>
      </c>
      <c r="D32" s="142"/>
      <c r="E32" s="728">
        <v>41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9">
        <v>170101120020</v>
      </c>
      <c r="C33" s="728">
        <v>37</v>
      </c>
      <c r="D33" s="142"/>
      <c r="E33" s="728">
        <v>30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9">
        <v>170101120021</v>
      </c>
      <c r="C34" s="728">
        <v>48</v>
      </c>
      <c r="D34" s="142"/>
      <c r="E34" s="728">
        <v>47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9">
        <v>170101120022</v>
      </c>
      <c r="C35" s="728">
        <v>49</v>
      </c>
      <c r="D35" s="142"/>
      <c r="E35" s="728">
        <v>39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9">
        <v>170101120023</v>
      </c>
      <c r="C36" s="728">
        <v>44</v>
      </c>
      <c r="D36" s="142"/>
      <c r="E36" s="728">
        <v>41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9">
        <v>170101120024</v>
      </c>
      <c r="C37" s="728">
        <v>43</v>
      </c>
      <c r="D37" s="142"/>
      <c r="E37" s="728">
        <v>40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9">
        <v>170101120025</v>
      </c>
      <c r="C38" s="728">
        <v>6</v>
      </c>
      <c r="D38" s="142"/>
      <c r="E38" s="728">
        <v>0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9">
        <v>170101120026</v>
      </c>
      <c r="C39" s="728">
        <v>44</v>
      </c>
      <c r="D39" s="142"/>
      <c r="E39" s="728">
        <v>37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9">
        <v>170101120028</v>
      </c>
      <c r="C40" s="728">
        <v>41</v>
      </c>
      <c r="D40" s="142"/>
      <c r="E40" s="728">
        <v>37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9">
        <v>170101120029</v>
      </c>
      <c r="C41" s="728">
        <v>42</v>
      </c>
      <c r="D41" s="142"/>
      <c r="E41" s="728">
        <v>36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9">
        <v>170101120030</v>
      </c>
      <c r="C42" s="728">
        <v>35</v>
      </c>
      <c r="D42" s="142"/>
      <c r="E42" s="728">
        <v>30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9">
        <v>170101120032</v>
      </c>
      <c r="C43" s="728">
        <v>42</v>
      </c>
      <c r="D43" s="142"/>
      <c r="E43" s="728">
        <v>38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9">
        <v>170101120034</v>
      </c>
      <c r="C44" s="728">
        <v>43</v>
      </c>
      <c r="D44" s="142"/>
      <c r="E44" s="728">
        <v>37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9">
        <v>170101120035</v>
      </c>
      <c r="C45" s="728">
        <v>45</v>
      </c>
      <c r="D45" s="142"/>
      <c r="E45" s="728">
        <v>34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9">
        <v>170101120036</v>
      </c>
      <c r="C46" s="728">
        <v>45</v>
      </c>
      <c r="D46" s="142"/>
      <c r="E46" s="728">
        <v>43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9">
        <v>170101120038</v>
      </c>
      <c r="C47" s="728">
        <v>41</v>
      </c>
      <c r="D47" s="142"/>
      <c r="E47" s="728">
        <v>39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9">
        <v>170101120039</v>
      </c>
      <c r="C48" s="728">
        <v>42</v>
      </c>
      <c r="D48" s="142"/>
      <c r="E48" s="728">
        <v>38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9">
        <v>170101120043</v>
      </c>
      <c r="C49" s="728">
        <v>50</v>
      </c>
      <c r="D49" s="142"/>
      <c r="E49" s="728">
        <v>47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9">
        <v>170101120044</v>
      </c>
      <c r="C50" s="728">
        <v>50</v>
      </c>
      <c r="D50" s="142"/>
      <c r="E50" s="728">
        <v>46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9">
        <v>170101120045</v>
      </c>
      <c r="C51" s="728">
        <v>36</v>
      </c>
      <c r="D51" s="142"/>
      <c r="E51" s="728">
        <v>29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9">
        <v>170101120046</v>
      </c>
      <c r="C52" s="728">
        <v>35</v>
      </c>
      <c r="D52" s="732"/>
      <c r="E52" s="728">
        <v>31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9">
        <v>170101120049</v>
      </c>
      <c r="C53" s="728">
        <v>29</v>
      </c>
      <c r="D53" s="732"/>
      <c r="E53" s="728">
        <v>25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9">
        <v>170101120050</v>
      </c>
      <c r="C54" s="728">
        <v>35</v>
      </c>
      <c r="D54" s="142"/>
      <c r="E54" s="728">
        <v>24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9">
        <v>170101120051</v>
      </c>
      <c r="C55" s="728">
        <v>44</v>
      </c>
      <c r="D55" s="142"/>
      <c r="E55" s="728">
        <v>43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9">
        <v>170101120052</v>
      </c>
      <c r="C56" s="728">
        <v>40</v>
      </c>
      <c r="D56" s="142"/>
      <c r="E56" s="728">
        <v>34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9">
        <v>170101120053</v>
      </c>
      <c r="C57" s="728">
        <v>30</v>
      </c>
      <c r="D57" s="142"/>
      <c r="E57" s="728">
        <v>28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9">
        <v>170101120054</v>
      </c>
      <c r="C58" s="728">
        <v>32</v>
      </c>
      <c r="D58" s="142"/>
      <c r="E58" s="728">
        <v>27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9">
        <v>170101120055</v>
      </c>
      <c r="C59" s="728">
        <v>36</v>
      </c>
      <c r="D59" s="142"/>
      <c r="E59" s="728">
        <v>28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9">
        <v>170101120056</v>
      </c>
      <c r="C60" s="728">
        <v>45</v>
      </c>
      <c r="D60" s="142"/>
      <c r="E60" s="728">
        <v>37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9">
        <v>170101120058</v>
      </c>
      <c r="C61" s="728">
        <v>44</v>
      </c>
      <c r="D61" s="142"/>
      <c r="E61" s="728">
        <v>37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9">
        <v>170101120060</v>
      </c>
      <c r="C62" s="728">
        <v>39</v>
      </c>
      <c r="D62" s="142"/>
      <c r="E62" s="728">
        <v>34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9">
        <v>170101120061</v>
      </c>
      <c r="C63" s="728">
        <v>43</v>
      </c>
      <c r="D63" s="142"/>
      <c r="E63" s="728">
        <v>34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9">
        <v>170101120062</v>
      </c>
      <c r="C64" s="728">
        <v>39</v>
      </c>
      <c r="D64" s="142"/>
      <c r="E64" s="728">
        <v>31</v>
      </c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9">
        <v>170101120064</v>
      </c>
      <c r="C65" s="728">
        <v>46</v>
      </c>
      <c r="D65" s="142"/>
      <c r="E65" s="728">
        <v>44</v>
      </c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9">
        <v>170101120067</v>
      </c>
      <c r="C66" s="728">
        <v>45</v>
      </c>
      <c r="D66" s="142"/>
      <c r="E66" s="728">
        <v>40</v>
      </c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9">
        <v>170101120070</v>
      </c>
      <c r="C67" s="728">
        <v>46</v>
      </c>
      <c r="D67" s="142"/>
      <c r="E67" s="728">
        <v>43</v>
      </c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9">
        <v>170101120071</v>
      </c>
      <c r="C68" s="728">
        <v>45</v>
      </c>
      <c r="D68" s="142"/>
      <c r="E68" s="728">
        <v>39</v>
      </c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9">
        <v>170301200001</v>
      </c>
      <c r="C69" s="728">
        <v>39</v>
      </c>
      <c r="D69" s="142"/>
      <c r="E69" s="728">
        <v>34</v>
      </c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9">
        <v>170301200002</v>
      </c>
      <c r="C70" s="728">
        <v>46</v>
      </c>
      <c r="D70" s="142"/>
      <c r="E70" s="728">
        <v>35</v>
      </c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9">
        <v>170301200003</v>
      </c>
      <c r="C71" s="728">
        <v>42</v>
      </c>
      <c r="D71" s="142"/>
      <c r="E71" s="728">
        <v>35</v>
      </c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9">
        <v>170301200004</v>
      </c>
      <c r="C72" s="728">
        <v>45</v>
      </c>
      <c r="D72" s="142"/>
      <c r="E72" s="728">
        <v>35</v>
      </c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9">
        <v>170301200009</v>
      </c>
      <c r="C73" s="728">
        <v>36</v>
      </c>
      <c r="D73" s="142"/>
      <c r="E73" s="728">
        <v>31</v>
      </c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9">
        <v>170301200010</v>
      </c>
      <c r="C74" s="728">
        <v>45</v>
      </c>
      <c r="D74" s="142"/>
      <c r="E74" s="728">
        <v>38</v>
      </c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9">
        <v>170301200011</v>
      </c>
      <c r="C75" s="728">
        <v>48</v>
      </c>
      <c r="D75" s="142"/>
      <c r="E75" s="728">
        <v>41</v>
      </c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9">
        <v>170301200013</v>
      </c>
      <c r="C76" s="728">
        <v>49</v>
      </c>
      <c r="D76" s="142"/>
      <c r="E76" s="728">
        <v>39</v>
      </c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9">
        <v>170301200016</v>
      </c>
      <c r="C77" s="728">
        <v>36</v>
      </c>
      <c r="D77" s="142"/>
      <c r="E77" s="728">
        <v>25</v>
      </c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9">
        <v>170301200018</v>
      </c>
      <c r="C78" s="728">
        <v>48</v>
      </c>
      <c r="D78" s="142"/>
      <c r="E78" s="728">
        <v>46</v>
      </c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9">
        <v>170301200019</v>
      </c>
      <c r="C79" s="728">
        <v>41</v>
      </c>
      <c r="D79" s="142"/>
      <c r="E79" s="728">
        <v>36</v>
      </c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9">
        <v>170301200020</v>
      </c>
      <c r="C80" s="728">
        <v>46</v>
      </c>
      <c r="D80" s="732"/>
      <c r="E80" s="728">
        <v>36</v>
      </c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9">
        <v>170301200021</v>
      </c>
      <c r="C81" s="728">
        <v>39</v>
      </c>
      <c r="D81" s="732"/>
      <c r="E81" s="728">
        <v>31</v>
      </c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9">
        <v>170301200022</v>
      </c>
      <c r="C82" s="728">
        <v>39</v>
      </c>
      <c r="D82" s="142"/>
      <c r="E82" s="728">
        <v>36</v>
      </c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9">
        <v>170301200023</v>
      </c>
      <c r="C83" s="728">
        <v>43</v>
      </c>
      <c r="D83" s="142"/>
      <c r="E83" s="728">
        <v>34</v>
      </c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9">
        <v>170301200024</v>
      </c>
      <c r="C84" s="728">
        <v>34</v>
      </c>
      <c r="D84" s="142"/>
      <c r="E84" s="728">
        <v>30</v>
      </c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>
        <v>170301200025</v>
      </c>
      <c r="C85" s="728">
        <v>39</v>
      </c>
      <c r="D85" s="142"/>
      <c r="E85" s="728">
        <v>30</v>
      </c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>
        <v>170301200026</v>
      </c>
      <c r="C86" s="728">
        <v>46</v>
      </c>
      <c r="D86" s="142"/>
      <c r="E86" s="728">
        <v>39</v>
      </c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>
        <v>170301200027</v>
      </c>
      <c r="C87" s="728">
        <v>41</v>
      </c>
      <c r="D87" s="142"/>
      <c r="E87" s="728">
        <v>31</v>
      </c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>
        <v>170301200029</v>
      </c>
      <c r="C88" s="728">
        <v>38</v>
      </c>
      <c r="D88" s="142"/>
      <c r="E88" s="728">
        <v>31</v>
      </c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>
        <v>170301200030</v>
      </c>
      <c r="C89" s="728">
        <v>46</v>
      </c>
      <c r="D89" s="142"/>
      <c r="E89" s="728">
        <v>41</v>
      </c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>
        <v>170301200032</v>
      </c>
      <c r="C90" s="728">
        <v>34</v>
      </c>
      <c r="D90" s="142"/>
      <c r="E90" s="728">
        <v>20</v>
      </c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>
        <v>170301200033</v>
      </c>
      <c r="C91" s="728">
        <v>38</v>
      </c>
      <c r="D91" s="142"/>
      <c r="E91" s="728">
        <v>33</v>
      </c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L1" zoomScale="86" zoomScaleNormal="86" workbookViewId="0">
      <selection activeCell="H16" sqref="H16:V16"/>
    </sheetView>
  </sheetViews>
  <sheetFormatPr defaultColWidth="9" defaultRowHeight="14.5"/>
  <cols>
    <col min="2" max="2" width="20" customWidth="1"/>
    <col min="3" max="3" width="12.81640625" customWidth="1"/>
    <col min="5" max="5" width="12.81640625" customWidth="1"/>
    <col min="7" max="7" width="28.1796875" customWidth="1"/>
    <col min="8" max="8" width="13.089843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155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0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25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35">
        <v>170101120046</v>
      </c>
      <c r="C11" s="728">
        <v>6</v>
      </c>
      <c r="D11" s="142">
        <f>COUNTIF(C11:C91,"&gt;="&amp;D10)</f>
        <v>0</v>
      </c>
      <c r="E11" s="728">
        <v>15</v>
      </c>
      <c r="F11" s="728">
        <v>0</v>
      </c>
      <c r="G11" s="144" t="s">
        <v>46</v>
      </c>
      <c r="H11" s="100">
        <v>2</v>
      </c>
      <c r="I11" s="100">
        <v>3</v>
      </c>
      <c r="J11" s="100">
        <v>2</v>
      </c>
      <c r="K11" s="100">
        <v>3</v>
      </c>
      <c r="L11" s="100"/>
      <c r="M11" s="100">
        <v>3</v>
      </c>
      <c r="N11" s="100">
        <v>2</v>
      </c>
      <c r="O11" s="100"/>
      <c r="P11" s="100">
        <v>2</v>
      </c>
      <c r="Q11" s="100"/>
      <c r="R11" s="100"/>
      <c r="S11" s="100">
        <v>2</v>
      </c>
      <c r="T11" s="100">
        <v>3</v>
      </c>
      <c r="U11" s="100">
        <v>2</v>
      </c>
      <c r="V11" s="100">
        <v>3</v>
      </c>
      <c r="W11" s="99"/>
    </row>
    <row r="12" spans="1:23" ht="15.5">
      <c r="A12" s="45">
        <v>2</v>
      </c>
      <c r="B12" s="736"/>
      <c r="C12" s="737"/>
      <c r="D12" s="148">
        <f>(D11/1)*100</f>
        <v>0</v>
      </c>
      <c r="E12" s="737"/>
      <c r="F12" s="148">
        <f>(F11/1)*100</f>
        <v>0</v>
      </c>
      <c r="G12" s="144" t="s">
        <v>47</v>
      </c>
      <c r="H12" s="100">
        <v>3</v>
      </c>
      <c r="I12" s="100">
        <v>1</v>
      </c>
      <c r="J12" s="100">
        <v>3</v>
      </c>
      <c r="K12" s="100">
        <v>1</v>
      </c>
      <c r="L12" s="100"/>
      <c r="M12" s="100">
        <v>1</v>
      </c>
      <c r="N12" s="100">
        <v>3</v>
      </c>
      <c r="O12" s="100"/>
      <c r="P12" s="100">
        <v>3</v>
      </c>
      <c r="Q12" s="100"/>
      <c r="R12" s="100"/>
      <c r="S12" s="100">
        <v>3</v>
      </c>
      <c r="T12" s="100">
        <v>1</v>
      </c>
      <c r="U12" s="100">
        <v>3</v>
      </c>
      <c r="V12" s="100">
        <v>1</v>
      </c>
      <c r="W12" s="99"/>
    </row>
    <row r="13" spans="1:23" ht="15.5">
      <c r="A13" s="45">
        <v>3</v>
      </c>
      <c r="B13" s="79"/>
      <c r="C13" s="100"/>
      <c r="D13" s="738"/>
      <c r="E13" s="100"/>
      <c r="F13" s="739"/>
      <c r="G13" s="144" t="s">
        <v>48</v>
      </c>
      <c r="H13" s="100">
        <v>1</v>
      </c>
      <c r="I13" s="100">
        <v>1</v>
      </c>
      <c r="J13" s="100">
        <v>1</v>
      </c>
      <c r="K13" s="100">
        <v>1</v>
      </c>
      <c r="L13" s="100"/>
      <c r="M13" s="100">
        <v>1</v>
      </c>
      <c r="N13" s="100">
        <v>1</v>
      </c>
      <c r="O13" s="100"/>
      <c r="P13" s="100">
        <v>2</v>
      </c>
      <c r="Q13" s="100"/>
      <c r="R13" s="100"/>
      <c r="S13" s="100">
        <v>1</v>
      </c>
      <c r="T13" s="100">
        <v>1</v>
      </c>
      <c r="U13" s="100">
        <v>1</v>
      </c>
      <c r="V13" s="100">
        <v>1</v>
      </c>
      <c r="W13" s="99"/>
    </row>
    <row r="14" spans="1:23" ht="15.5">
      <c r="A14" s="45">
        <v>4</v>
      </c>
      <c r="B14" s="79"/>
      <c r="C14" s="100"/>
      <c r="D14" s="738"/>
      <c r="E14" s="100"/>
      <c r="F14" s="739"/>
      <c r="G14" s="144" t="s">
        <v>50</v>
      </c>
      <c r="H14" s="100">
        <v>3</v>
      </c>
      <c r="I14" s="100">
        <v>1</v>
      </c>
      <c r="J14" s="100">
        <v>3</v>
      </c>
      <c r="K14" s="100">
        <v>1</v>
      </c>
      <c r="L14" s="100"/>
      <c r="M14" s="100">
        <v>1</v>
      </c>
      <c r="N14" s="100">
        <v>3</v>
      </c>
      <c r="O14" s="100"/>
      <c r="P14" s="100">
        <v>3</v>
      </c>
      <c r="Q14" s="100"/>
      <c r="R14" s="100"/>
      <c r="S14" s="100">
        <v>3</v>
      </c>
      <c r="T14" s="100">
        <v>1</v>
      </c>
      <c r="U14" s="100">
        <v>3</v>
      </c>
      <c r="V14" s="100">
        <v>1</v>
      </c>
      <c r="W14" s="99"/>
    </row>
    <row r="15" spans="1:23" ht="15.5">
      <c r="A15" s="45">
        <v>5</v>
      </c>
      <c r="B15" s="79"/>
      <c r="C15" s="100"/>
      <c r="D15" s="738"/>
      <c r="E15" s="100"/>
      <c r="F15" s="739"/>
      <c r="G15" s="151" t="s">
        <v>51</v>
      </c>
      <c r="H15" s="100">
        <v>2</v>
      </c>
      <c r="I15" s="100">
        <v>1</v>
      </c>
      <c r="J15" s="100">
        <v>2</v>
      </c>
      <c r="K15" s="100">
        <v>1</v>
      </c>
      <c r="L15" s="100"/>
      <c r="M15" s="100">
        <v>1</v>
      </c>
      <c r="N15" s="100">
        <v>2</v>
      </c>
      <c r="O15" s="100"/>
      <c r="P15" s="100">
        <v>2</v>
      </c>
      <c r="Q15" s="100"/>
      <c r="R15" s="100"/>
      <c r="S15" s="100">
        <v>2</v>
      </c>
      <c r="T15" s="100">
        <v>1</v>
      </c>
      <c r="U15" s="100">
        <v>2</v>
      </c>
      <c r="V15" s="100">
        <v>1</v>
      </c>
      <c r="W15" s="99"/>
    </row>
    <row r="16" spans="1:23" ht="15.5">
      <c r="A16" s="45">
        <v>6</v>
      </c>
      <c r="B16" s="79"/>
      <c r="C16" s="100"/>
      <c r="D16" s="738"/>
      <c r="E16" s="100"/>
      <c r="F16" s="739"/>
      <c r="G16" s="152" t="s">
        <v>52</v>
      </c>
      <c r="H16" s="67">
        <v>0</v>
      </c>
      <c r="I16" s="67">
        <f>($H7*I15)/100</f>
        <v>0</v>
      </c>
      <c r="J16" s="67">
        <f>($H7*J15)/100</f>
        <v>0</v>
      </c>
      <c r="K16" s="67">
        <f>($H7*K15)/100</f>
        <v>0</v>
      </c>
      <c r="L16" s="67"/>
      <c r="M16" s="67">
        <f>($H7*M15)/100</f>
        <v>0</v>
      </c>
      <c r="N16" s="67">
        <f>($H7*N15)/100</f>
        <v>0</v>
      </c>
      <c r="O16" s="67"/>
      <c r="P16" s="67">
        <f>($H7*P15)/100</f>
        <v>0</v>
      </c>
      <c r="Q16" s="67"/>
      <c r="R16" s="67"/>
      <c r="S16" s="67">
        <f>($H7*S15)/100</f>
        <v>0</v>
      </c>
      <c r="T16" s="67">
        <f>($H7*T15)/100</f>
        <v>0</v>
      </c>
      <c r="U16" s="67">
        <f>($H7*U15)/100</f>
        <v>0</v>
      </c>
      <c r="V16" s="67">
        <f>($H7*V15)/100</f>
        <v>0</v>
      </c>
      <c r="W16" s="99"/>
    </row>
    <row r="17" spans="1:23">
      <c r="A17" s="45">
        <v>7</v>
      </c>
      <c r="B17" s="79"/>
      <c r="C17" s="100"/>
      <c r="D17" s="738"/>
      <c r="E17" s="740"/>
      <c r="F17" s="738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79"/>
      <c r="C18" s="100"/>
      <c r="D18" s="738"/>
      <c r="E18" s="100"/>
      <c r="F18" s="738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9"/>
      <c r="C19" s="100"/>
      <c r="D19" s="738"/>
      <c r="E19" s="100"/>
      <c r="F19" s="738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9"/>
      <c r="C20" s="100"/>
      <c r="D20" s="738"/>
      <c r="E20" s="100"/>
      <c r="F20" s="738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9"/>
      <c r="C21" s="100"/>
      <c r="D21" s="738"/>
      <c r="E21" s="100"/>
      <c r="F21" s="738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9"/>
      <c r="C22" s="100"/>
      <c r="D22" s="738"/>
      <c r="E22" s="100"/>
      <c r="F22" s="738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9"/>
      <c r="C23" s="100"/>
      <c r="D23" s="738"/>
      <c r="E23" s="100"/>
      <c r="F23" s="738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9"/>
      <c r="C24" s="100"/>
      <c r="D24" s="738"/>
      <c r="E24" s="100"/>
      <c r="F24" s="738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9"/>
      <c r="C25" s="100"/>
      <c r="D25" s="34"/>
      <c r="E25" s="100"/>
      <c r="F25" s="738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9"/>
      <c r="C26" s="100"/>
      <c r="D26" s="738"/>
      <c r="E26" s="100"/>
      <c r="F26" s="738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9"/>
      <c r="C27" s="100"/>
      <c r="D27" s="738"/>
      <c r="E27" s="100"/>
      <c r="F27" s="738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9"/>
      <c r="C28" s="100"/>
      <c r="D28" s="738"/>
      <c r="E28" s="100"/>
      <c r="F28" s="738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9"/>
      <c r="C29" s="100"/>
      <c r="D29" s="738"/>
      <c r="E29" s="100"/>
      <c r="F29" s="738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9"/>
      <c r="C30" s="100"/>
      <c r="D30" s="738"/>
      <c r="E30" s="100"/>
      <c r="F30" s="738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9"/>
      <c r="C31" s="100"/>
      <c r="D31" s="738"/>
      <c r="E31" s="100"/>
      <c r="F31" s="738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9"/>
      <c r="C32" s="100"/>
      <c r="D32" s="738"/>
      <c r="E32" s="100"/>
      <c r="F32" s="738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9"/>
      <c r="C33" s="100"/>
      <c r="D33" s="738"/>
      <c r="E33" s="100"/>
      <c r="F33" s="738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9"/>
      <c r="C34" s="100"/>
      <c r="D34" s="738"/>
      <c r="E34" s="100"/>
      <c r="F34" s="738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9"/>
      <c r="C35" s="100"/>
      <c r="D35" s="738"/>
      <c r="E35" s="100"/>
      <c r="F35" s="738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9"/>
      <c r="C36" s="100"/>
      <c r="D36" s="738"/>
      <c r="E36" s="100"/>
      <c r="F36" s="738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9"/>
      <c r="C37" s="100"/>
      <c r="D37" s="738"/>
      <c r="E37" s="100"/>
      <c r="F37" s="738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9"/>
      <c r="C38" s="100"/>
      <c r="D38" s="738"/>
      <c r="E38" s="100"/>
      <c r="F38" s="738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9"/>
      <c r="C39" s="100"/>
      <c r="D39" s="738"/>
      <c r="E39" s="100"/>
      <c r="F39" s="738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9"/>
      <c r="C40" s="100"/>
      <c r="D40" s="738"/>
      <c r="E40" s="100"/>
      <c r="F40" s="738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9"/>
      <c r="C41" s="100"/>
      <c r="D41" s="738"/>
      <c r="E41" s="100"/>
      <c r="F41" s="738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9"/>
      <c r="C42" s="100"/>
      <c r="D42" s="738"/>
      <c r="E42" s="100"/>
      <c r="F42" s="738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9"/>
      <c r="C43" s="100"/>
      <c r="D43" s="738"/>
      <c r="E43" s="100"/>
      <c r="F43" s="738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9"/>
      <c r="C44" s="100"/>
      <c r="D44" s="738"/>
      <c r="E44" s="100"/>
      <c r="F44" s="738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9"/>
      <c r="C45" s="100"/>
      <c r="D45" s="738"/>
      <c r="E45" s="100"/>
      <c r="F45" s="738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9"/>
      <c r="C46" s="100"/>
      <c r="D46" s="738"/>
      <c r="E46" s="100"/>
      <c r="F46" s="738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9"/>
      <c r="C47" s="100"/>
      <c r="D47" s="738"/>
      <c r="E47" s="100"/>
      <c r="F47" s="738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9"/>
      <c r="C48" s="100"/>
      <c r="D48" s="738"/>
      <c r="E48" s="100"/>
      <c r="F48" s="738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9"/>
      <c r="C49" s="100"/>
      <c r="D49" s="738"/>
      <c r="E49" s="100"/>
      <c r="F49" s="738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9"/>
      <c r="C50" s="100"/>
      <c r="D50" s="738"/>
      <c r="E50" s="100"/>
      <c r="F50" s="73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9"/>
      <c r="C51" s="100"/>
      <c r="D51" s="738"/>
      <c r="E51" s="100"/>
      <c r="F51" s="738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9"/>
      <c r="C52" s="100"/>
      <c r="D52" s="34"/>
      <c r="E52" s="100"/>
      <c r="F52" s="738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9"/>
      <c r="C53" s="100"/>
      <c r="D53" s="34"/>
      <c r="E53" s="100"/>
      <c r="F53" s="738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9"/>
      <c r="C54" s="100"/>
      <c r="D54" s="738"/>
      <c r="E54" s="100"/>
      <c r="F54" s="738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9"/>
      <c r="C55" s="100"/>
      <c r="D55" s="738"/>
      <c r="E55" s="100"/>
      <c r="F55" s="738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9"/>
      <c r="C56" s="100"/>
      <c r="D56" s="738"/>
      <c r="E56" s="100"/>
      <c r="F56" s="738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9"/>
      <c r="C57" s="100"/>
      <c r="D57" s="738"/>
      <c r="E57" s="100"/>
      <c r="F57" s="738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9"/>
      <c r="C58" s="100"/>
      <c r="D58" s="738"/>
      <c r="E58" s="100"/>
      <c r="F58" s="738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9"/>
      <c r="C59" s="100"/>
      <c r="D59" s="738"/>
      <c r="E59" s="100"/>
      <c r="F59" s="738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9"/>
      <c r="C60" s="100"/>
      <c r="D60" s="738"/>
      <c r="E60" s="100"/>
      <c r="F60" s="738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9"/>
      <c r="C61" s="100"/>
      <c r="D61" s="738"/>
      <c r="E61" s="100"/>
      <c r="F61" s="738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9"/>
      <c r="C62" s="100"/>
      <c r="D62" s="738"/>
      <c r="E62" s="100"/>
      <c r="F62" s="738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9"/>
      <c r="C63" s="100"/>
      <c r="D63" s="738"/>
      <c r="E63" s="100"/>
      <c r="F63" s="738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9"/>
      <c r="C64" s="100"/>
      <c r="D64" s="738"/>
      <c r="E64" s="100"/>
      <c r="F64" s="738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9"/>
      <c r="C65" s="100"/>
      <c r="D65" s="738"/>
      <c r="E65" s="100"/>
      <c r="F65" s="738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9"/>
      <c r="C80" s="100"/>
      <c r="D80" s="34"/>
      <c r="E80" s="100"/>
      <c r="F80" s="738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9"/>
      <c r="C81" s="100"/>
      <c r="D81" s="34"/>
      <c r="E81" s="100"/>
      <c r="F81" s="738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9"/>
      <c r="C82" s="100"/>
      <c r="D82" s="738"/>
      <c r="E82" s="100"/>
      <c r="F82" s="738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9"/>
      <c r="C83" s="100"/>
      <c r="D83" s="738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/>
      <c r="C85" s="100"/>
      <c r="D85" s="738"/>
      <c r="E85" s="100"/>
      <c r="F85" s="738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/>
      <c r="C86" s="100"/>
      <c r="D86" s="738"/>
      <c r="E86" s="100"/>
      <c r="F86" s="738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/>
      <c r="C87" s="100"/>
      <c r="D87" s="738"/>
      <c r="E87" s="100"/>
      <c r="F87" s="738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/>
      <c r="C89" s="100"/>
      <c r="D89" s="738"/>
      <c r="E89" s="100"/>
      <c r="F89" s="738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zoomScale="67" zoomScaleNormal="67" workbookViewId="0">
      <selection activeCell="J18" sqref="J18:S18"/>
    </sheetView>
  </sheetViews>
  <sheetFormatPr defaultColWidth="8.81640625" defaultRowHeight="14.5"/>
  <cols>
    <col min="1" max="1" width="14.08984375" style="45" customWidth="1"/>
    <col min="2" max="2" width="15" style="45" customWidth="1"/>
    <col min="3" max="3" width="12.81640625" style="45" customWidth="1"/>
    <col min="4" max="4" width="8.08984375" style="45" customWidth="1"/>
    <col min="5" max="5" width="12.81640625" style="45" customWidth="1"/>
    <col min="6" max="6" width="8.08984375" style="45" customWidth="1"/>
    <col min="7" max="7" width="29.08984375" style="45" customWidth="1"/>
    <col min="8" max="8" width="14.36328125" style="4" customWidth="1"/>
    <col min="9" max="9" width="13.54296875" style="4" customWidth="1"/>
    <col min="10" max="10" width="5.36328125" style="4" customWidth="1"/>
    <col min="11" max="11" width="14.81640625" style="4" customWidth="1"/>
    <col min="12" max="12" width="11.1796875" style="4" customWidth="1"/>
    <col min="13" max="13" width="5.36328125" style="4" customWidth="1"/>
    <col min="14" max="14" width="14.453125" style="4" customWidth="1"/>
    <col min="15" max="17" width="5.36328125" style="4" customWidth="1"/>
    <col min="18" max="18" width="5.81640625" style="4" customWidth="1"/>
    <col min="19" max="19" width="5.36328125" style="4" customWidth="1"/>
    <col min="20" max="22" width="5.81640625" style="4" customWidth="1"/>
    <col min="23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 s="4" customFormat="1">
      <c r="A2" s="854" t="s">
        <v>1</v>
      </c>
      <c r="B2" s="854"/>
      <c r="C2" s="854"/>
      <c r="D2" s="854"/>
      <c r="E2" s="854"/>
      <c r="F2" s="854"/>
    </row>
    <row r="3" spans="1:23">
      <c r="A3" s="851" t="s">
        <v>61</v>
      </c>
      <c r="B3" s="851"/>
      <c r="C3" s="851"/>
      <c r="D3" s="851"/>
      <c r="E3" s="851"/>
      <c r="F3" s="851"/>
      <c r="G3" s="857" t="s">
        <v>2</v>
      </c>
      <c r="H3" s="857"/>
      <c r="I3" s="3"/>
    </row>
    <row r="4" spans="1:23" ht="42.75" customHeight="1">
      <c r="A4" s="851" t="s">
        <v>62</v>
      </c>
      <c r="B4" s="851"/>
      <c r="C4" s="851"/>
      <c r="D4" s="851"/>
      <c r="E4" s="851"/>
      <c r="F4" s="851"/>
      <c r="G4" s="84" t="s">
        <v>4</v>
      </c>
      <c r="H4" s="1"/>
      <c r="I4" s="5" t="s">
        <v>5</v>
      </c>
      <c r="K4" s="6" t="s">
        <v>6</v>
      </c>
      <c r="L4" s="6" t="s">
        <v>7</v>
      </c>
      <c r="N4" s="6" t="s">
        <v>8</v>
      </c>
      <c r="O4" s="852" t="s">
        <v>9</v>
      </c>
      <c r="P4" s="852"/>
      <c r="Q4" s="852"/>
      <c r="R4" s="852"/>
      <c r="S4" s="852"/>
      <c r="T4" s="852"/>
      <c r="U4" s="852"/>
      <c r="V4" s="852"/>
      <c r="W4" s="852"/>
    </row>
    <row r="5" spans="1:23" ht="21">
      <c r="A5" s="854" t="s">
        <v>63</v>
      </c>
      <c r="B5" s="854"/>
      <c r="C5" s="854"/>
      <c r="D5" s="854"/>
      <c r="E5" s="854"/>
      <c r="F5" s="854"/>
      <c r="G5" s="1" t="s">
        <v>11</v>
      </c>
      <c r="H5" s="2"/>
      <c r="I5" s="3"/>
      <c r="K5" s="7" t="s">
        <v>12</v>
      </c>
      <c r="L5" s="7">
        <v>3</v>
      </c>
      <c r="N5" s="8">
        <v>3</v>
      </c>
      <c r="O5" s="85"/>
      <c r="P5" s="85"/>
      <c r="Q5" s="85"/>
      <c r="R5" s="85"/>
      <c r="S5" s="85"/>
      <c r="T5" s="85"/>
      <c r="U5" s="85"/>
      <c r="V5" s="85"/>
      <c r="W5" s="85"/>
    </row>
    <row r="6" spans="1:23" ht="2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14</v>
      </c>
      <c r="H6" s="47">
        <f>D12</f>
        <v>95.833333333333343</v>
      </c>
      <c r="I6" s="3"/>
      <c r="K6" s="11" t="s">
        <v>15</v>
      </c>
      <c r="L6" s="11">
        <v>2</v>
      </c>
      <c r="N6" s="12">
        <v>2</v>
      </c>
      <c r="O6" s="85"/>
      <c r="P6" s="85"/>
      <c r="Q6" s="85"/>
      <c r="R6" s="85"/>
      <c r="S6" s="85"/>
      <c r="T6" s="85"/>
      <c r="U6" s="85"/>
      <c r="V6" s="85"/>
      <c r="W6" s="85"/>
    </row>
    <row r="7" spans="1:23" ht="21">
      <c r="B7" s="50" t="s">
        <v>20</v>
      </c>
      <c r="C7" s="51" t="s">
        <v>21</v>
      </c>
      <c r="D7" s="51"/>
      <c r="E7" s="52" t="s">
        <v>21</v>
      </c>
      <c r="F7" s="52"/>
      <c r="G7" s="32" t="s">
        <v>18</v>
      </c>
      <c r="H7" s="47">
        <f>F12</f>
        <v>87.5</v>
      </c>
      <c r="I7" s="3"/>
      <c r="K7" s="17" t="s">
        <v>19</v>
      </c>
      <c r="L7" s="17">
        <v>1</v>
      </c>
      <c r="N7" s="18">
        <v>1</v>
      </c>
      <c r="O7" s="85"/>
      <c r="P7" s="85"/>
      <c r="Q7" s="85"/>
      <c r="R7" s="85"/>
      <c r="S7" s="85"/>
      <c r="T7" s="85"/>
      <c r="U7" s="85"/>
      <c r="V7" s="85"/>
      <c r="W7" s="85"/>
    </row>
    <row r="8" spans="1:23" ht="21">
      <c r="B8" s="50" t="s">
        <v>24</v>
      </c>
      <c r="C8" s="52" t="s">
        <v>25</v>
      </c>
      <c r="D8" s="52"/>
      <c r="E8" s="52" t="s">
        <v>26</v>
      </c>
      <c r="F8" s="52"/>
      <c r="G8" s="53" t="s">
        <v>22</v>
      </c>
      <c r="H8" s="21">
        <f>AVERAGE(H6:H7)</f>
        <v>91.666666666666671</v>
      </c>
      <c r="I8" s="22">
        <v>0.6</v>
      </c>
      <c r="K8" s="23" t="s">
        <v>23</v>
      </c>
      <c r="L8" s="23">
        <v>0</v>
      </c>
      <c r="N8" s="24"/>
      <c r="O8" s="85"/>
      <c r="P8" s="85"/>
      <c r="Q8" s="85"/>
      <c r="R8" s="85"/>
      <c r="S8" s="85"/>
      <c r="T8" s="85"/>
      <c r="U8" s="85"/>
      <c r="V8" s="85"/>
      <c r="W8" s="85"/>
    </row>
    <row r="9" spans="1:23">
      <c r="B9" s="50" t="s">
        <v>28</v>
      </c>
      <c r="C9" s="52" t="s">
        <v>29</v>
      </c>
      <c r="D9" s="52"/>
      <c r="E9" s="52" t="s">
        <v>29</v>
      </c>
      <c r="F9" s="54"/>
      <c r="G9" s="53" t="s">
        <v>27</v>
      </c>
      <c r="H9" s="32" t="str">
        <f>IF(H8&gt;=60, "Achieved", "Not Achieved")</f>
        <v>Achieved</v>
      </c>
      <c r="I9" s="3"/>
    </row>
    <row r="10" spans="1:23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H10" s="55"/>
      <c r="I10" s="55"/>
    </row>
    <row r="11" spans="1:23" ht="15.5">
      <c r="A11" s="33">
        <v>1</v>
      </c>
      <c r="B11" s="36">
        <v>170301200001</v>
      </c>
      <c r="C11" s="61">
        <v>47</v>
      </c>
      <c r="D11" s="62">
        <f>COUNTIF(C11:C34,"&gt;="&amp;D10)</f>
        <v>23</v>
      </c>
      <c r="E11" s="61">
        <v>43</v>
      </c>
      <c r="F11" s="62">
        <f>COUNTIF(E11:E34,"&gt;="&amp;F10)</f>
        <v>21</v>
      </c>
      <c r="G11" s="58"/>
      <c r="H11" s="59" t="s">
        <v>30</v>
      </c>
      <c r="I11" s="59" t="s">
        <v>31</v>
      </c>
      <c r="J11" s="60" t="s">
        <v>32</v>
      </c>
      <c r="K11" s="60" t="s">
        <v>33</v>
      </c>
      <c r="L11" s="60" t="s">
        <v>34</v>
      </c>
      <c r="M11" s="60" t="s">
        <v>35</v>
      </c>
      <c r="N11" s="60" t="s">
        <v>36</v>
      </c>
      <c r="O11" s="60" t="s">
        <v>37</v>
      </c>
      <c r="P11" s="60" t="s">
        <v>38</v>
      </c>
      <c r="Q11" s="60" t="s">
        <v>39</v>
      </c>
      <c r="R11" s="60" t="s">
        <v>40</v>
      </c>
      <c r="S11" s="60" t="s">
        <v>41</v>
      </c>
      <c r="T11" s="60" t="s">
        <v>42</v>
      </c>
      <c r="U11" s="60" t="s">
        <v>43</v>
      </c>
      <c r="V11" s="60" t="s">
        <v>44</v>
      </c>
    </row>
    <row r="12" spans="1:23" ht="15.5">
      <c r="A12" s="33">
        <v>2</v>
      </c>
      <c r="B12" s="36">
        <v>170301200002</v>
      </c>
      <c r="C12" s="61">
        <v>47</v>
      </c>
      <c r="D12" s="63">
        <f>(D11/COUNT(C11:C34))*100</f>
        <v>95.833333333333343</v>
      </c>
      <c r="E12" s="61">
        <v>41</v>
      </c>
      <c r="F12" s="64">
        <f>(F11/COUNT(E11:E34))*100</f>
        <v>87.5</v>
      </c>
      <c r="G12" s="31" t="s">
        <v>46</v>
      </c>
      <c r="H12" s="41">
        <v>2</v>
      </c>
      <c r="I12" s="41">
        <v>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3">
        <v>2</v>
      </c>
      <c r="U12" s="13">
        <v>2</v>
      </c>
      <c r="V12" s="13">
        <v>2</v>
      </c>
    </row>
    <row r="13" spans="1:23" ht="15.5">
      <c r="A13" s="33">
        <v>3</v>
      </c>
      <c r="B13" s="36">
        <v>170301200003</v>
      </c>
      <c r="C13" s="61">
        <v>47</v>
      </c>
      <c r="D13" s="62"/>
      <c r="E13" s="61">
        <v>43</v>
      </c>
      <c r="F13" s="62"/>
      <c r="G13" s="31" t="s">
        <v>47</v>
      </c>
      <c r="H13" s="41">
        <v>3</v>
      </c>
      <c r="I13" s="41">
        <v>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3">
        <v>2</v>
      </c>
      <c r="U13" s="13">
        <v>2</v>
      </c>
      <c r="V13" s="13">
        <v>2</v>
      </c>
    </row>
    <row r="14" spans="1:23" ht="15.5">
      <c r="A14" s="33">
        <v>4</v>
      </c>
      <c r="B14" s="36">
        <v>170301200004</v>
      </c>
      <c r="C14" s="61">
        <v>50</v>
      </c>
      <c r="D14" s="62"/>
      <c r="E14" s="61">
        <v>43</v>
      </c>
      <c r="F14" s="62"/>
      <c r="G14" s="31" t="s">
        <v>48</v>
      </c>
      <c r="H14" s="41">
        <v>1</v>
      </c>
      <c r="I14" s="41">
        <v>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3">
        <v>2</v>
      </c>
      <c r="U14" s="13">
        <v>2</v>
      </c>
      <c r="V14" s="13">
        <v>2</v>
      </c>
    </row>
    <row r="15" spans="1:23" ht="15.5">
      <c r="A15" s="33">
        <v>5</v>
      </c>
      <c r="B15" s="36">
        <v>170301200009</v>
      </c>
      <c r="C15" s="61">
        <v>37</v>
      </c>
      <c r="D15" s="62"/>
      <c r="E15" s="61">
        <v>41</v>
      </c>
      <c r="F15" s="62"/>
      <c r="G15" s="31" t="s">
        <v>49</v>
      </c>
      <c r="H15" s="41">
        <v>3</v>
      </c>
      <c r="I15" s="41">
        <v>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3">
        <v>2</v>
      </c>
      <c r="U15" s="13">
        <v>2</v>
      </c>
      <c r="V15" s="13">
        <v>2</v>
      </c>
    </row>
    <row r="16" spans="1:23" ht="15.5">
      <c r="A16" s="33">
        <v>6</v>
      </c>
      <c r="B16" s="36">
        <v>170301200010</v>
      </c>
      <c r="C16" s="61">
        <v>48</v>
      </c>
      <c r="D16" s="62"/>
      <c r="E16" s="61">
        <v>42</v>
      </c>
      <c r="F16" s="62"/>
      <c r="G16" s="31" t="s">
        <v>50</v>
      </c>
      <c r="H16" s="41">
        <v>2</v>
      </c>
      <c r="I16" s="41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3">
        <v>2</v>
      </c>
      <c r="U16" s="13">
        <v>2</v>
      </c>
      <c r="V16" s="13">
        <v>2</v>
      </c>
    </row>
    <row r="17" spans="1:22" ht="15.5">
      <c r="A17" s="33">
        <v>7</v>
      </c>
      <c r="B17" s="36">
        <v>170301200011</v>
      </c>
      <c r="C17" s="61">
        <v>48</v>
      </c>
      <c r="D17" s="62"/>
      <c r="E17" s="61">
        <v>41</v>
      </c>
      <c r="F17" s="62"/>
      <c r="G17" s="65" t="s">
        <v>51</v>
      </c>
      <c r="H17" s="66">
        <f>AVERAGE(H12:H16)</f>
        <v>2.2000000000000002</v>
      </c>
      <c r="I17" s="66">
        <f>AVERAGE(I12:I16)</f>
        <v>1.4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>
        <f>AVERAGE(T12:T16)</f>
        <v>2</v>
      </c>
      <c r="U17" s="66">
        <f>AVERAGE(U12:U16)</f>
        <v>2</v>
      </c>
      <c r="V17" s="66">
        <f>AVERAGE(V12:V16)</f>
        <v>2</v>
      </c>
    </row>
    <row r="18" spans="1:22" ht="15.5">
      <c r="A18" s="33">
        <v>8</v>
      </c>
      <c r="B18" s="36">
        <v>170301200013</v>
      </c>
      <c r="C18" s="61">
        <v>46</v>
      </c>
      <c r="D18" s="62"/>
      <c r="E18" s="61">
        <v>42</v>
      </c>
      <c r="F18" s="62"/>
      <c r="G18" s="40" t="s">
        <v>52</v>
      </c>
      <c r="H18" s="67">
        <f>(H8*H17)/100</f>
        <v>2.0166666666666671</v>
      </c>
      <c r="I18" s="67">
        <f>(H8*I17)/100</f>
        <v>1.2833333333333334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>
        <f>(H8*T17)/100</f>
        <v>1.8333333333333335</v>
      </c>
      <c r="U18" s="67">
        <f>(H8*U17)/100</f>
        <v>1.8333333333333335</v>
      </c>
      <c r="V18" s="67">
        <f>(H8*V17)/100</f>
        <v>1.8333333333333335</v>
      </c>
    </row>
    <row r="19" spans="1:22">
      <c r="A19" s="33">
        <v>9</v>
      </c>
      <c r="B19" s="36">
        <v>170301200014</v>
      </c>
      <c r="C19" s="61">
        <v>0</v>
      </c>
      <c r="D19" s="62"/>
      <c r="E19" s="61">
        <v>0</v>
      </c>
      <c r="F19" s="62"/>
    </row>
    <row r="20" spans="1:22">
      <c r="A20" s="33">
        <v>10</v>
      </c>
      <c r="B20" s="36">
        <v>170301200018</v>
      </c>
      <c r="C20" s="61">
        <v>50</v>
      </c>
      <c r="D20" s="62"/>
      <c r="E20" s="61">
        <v>47</v>
      </c>
      <c r="F20" s="62"/>
    </row>
    <row r="21" spans="1:22">
      <c r="A21" s="33">
        <v>11</v>
      </c>
      <c r="B21" s="36">
        <v>170301200019</v>
      </c>
      <c r="C21" s="61">
        <v>49</v>
      </c>
      <c r="D21" s="62"/>
      <c r="E21" s="61">
        <v>35</v>
      </c>
      <c r="F21" s="62"/>
    </row>
    <row r="22" spans="1:22">
      <c r="A22" s="33">
        <v>12</v>
      </c>
      <c r="B22" s="36">
        <v>170301200020</v>
      </c>
      <c r="C22" s="61">
        <v>47</v>
      </c>
      <c r="D22" s="62"/>
      <c r="E22" s="61">
        <v>40</v>
      </c>
      <c r="F22" s="62"/>
      <c r="J22" s="55"/>
      <c r="K22" s="55"/>
    </row>
    <row r="23" spans="1:22">
      <c r="A23" s="33">
        <v>13</v>
      </c>
      <c r="B23" s="36">
        <v>170301200021</v>
      </c>
      <c r="C23" s="61">
        <v>46</v>
      </c>
      <c r="D23" s="62"/>
      <c r="E23" s="61">
        <v>43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>
      <c r="A24" s="33">
        <v>14</v>
      </c>
      <c r="B24" s="36">
        <v>170301200022</v>
      </c>
      <c r="C24" s="61">
        <v>44</v>
      </c>
      <c r="D24" s="62"/>
      <c r="E24" s="61">
        <v>36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>
      <c r="A25" s="33">
        <v>15</v>
      </c>
      <c r="B25" s="36">
        <v>170301200023</v>
      </c>
      <c r="C25" s="61">
        <v>48</v>
      </c>
      <c r="D25" s="74"/>
      <c r="E25" s="61">
        <v>44</v>
      </c>
      <c r="F25" s="62"/>
      <c r="H25" s="45"/>
      <c r="N25" s="55"/>
      <c r="O25" s="55"/>
      <c r="P25" s="55"/>
      <c r="Q25" s="55"/>
      <c r="R25" s="55"/>
    </row>
    <row r="26" spans="1:22">
      <c r="A26" s="33">
        <v>16</v>
      </c>
      <c r="B26" s="36">
        <v>170301200024</v>
      </c>
      <c r="C26" s="61">
        <v>41</v>
      </c>
      <c r="D26" s="62"/>
      <c r="E26" s="61">
        <v>33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15.5">
      <c r="A27" s="33">
        <v>17</v>
      </c>
      <c r="B27" s="36">
        <v>170301200025</v>
      </c>
      <c r="C27" s="61">
        <v>39</v>
      </c>
      <c r="D27" s="62"/>
      <c r="E27" s="61">
        <v>16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5.5">
      <c r="A28" s="33">
        <v>18</v>
      </c>
      <c r="B28" s="36">
        <v>170301200026</v>
      </c>
      <c r="C28" s="61">
        <v>50</v>
      </c>
      <c r="D28" s="62"/>
      <c r="E28" s="61">
        <v>46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5.5">
      <c r="A29" s="33">
        <v>19</v>
      </c>
      <c r="B29" s="36">
        <v>170301200027</v>
      </c>
      <c r="C29" s="61">
        <v>48</v>
      </c>
      <c r="D29" s="62"/>
      <c r="E29" s="61">
        <v>29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5.5">
      <c r="A30" s="33">
        <v>20</v>
      </c>
      <c r="B30" s="36">
        <v>170301200029</v>
      </c>
      <c r="C30" s="61">
        <v>42</v>
      </c>
      <c r="D30" s="62"/>
      <c r="E30" s="61">
        <v>24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5.5">
      <c r="A31" s="33">
        <v>21</v>
      </c>
      <c r="B31" s="36">
        <v>170301200030</v>
      </c>
      <c r="C31" s="61">
        <v>50</v>
      </c>
      <c r="D31" s="62"/>
      <c r="E31" s="61">
        <v>48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5.5">
      <c r="A32" s="33">
        <v>22</v>
      </c>
      <c r="B32" s="36">
        <v>170301200032</v>
      </c>
      <c r="C32" s="61">
        <v>43</v>
      </c>
      <c r="D32" s="62"/>
      <c r="E32" s="61">
        <v>35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3" ht="15.5">
      <c r="A33" s="33">
        <v>23</v>
      </c>
      <c r="B33" s="36">
        <v>170301200033</v>
      </c>
      <c r="C33" s="61">
        <v>50</v>
      </c>
      <c r="D33" s="62"/>
      <c r="E33" s="61">
        <v>40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3" ht="15.5">
      <c r="A34" s="33">
        <v>24</v>
      </c>
      <c r="B34" s="36">
        <v>170301200016</v>
      </c>
      <c r="C34" s="61">
        <v>33</v>
      </c>
      <c r="D34" s="62"/>
      <c r="E34" s="61">
        <v>28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3" s="83" customFormat="1" ht="15.5">
      <c r="A35" s="82"/>
      <c r="B35" s="82"/>
      <c r="C35" s="82"/>
      <c r="D35" s="82"/>
      <c r="E35" s="82"/>
      <c r="F35" s="82"/>
      <c r="G35" s="8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5">
      <c r="A36" s="82"/>
      <c r="B36" s="82"/>
      <c r="C36" s="82"/>
      <c r="D36" s="82"/>
      <c r="E36" s="82"/>
      <c r="F36" s="82"/>
      <c r="G36" s="82"/>
      <c r="W36" s="83"/>
    </row>
    <row r="37" spans="1:23">
      <c r="A37" s="82"/>
      <c r="B37" s="82"/>
      <c r="C37" s="82"/>
      <c r="D37" s="82"/>
      <c r="E37" s="82"/>
      <c r="F37" s="82"/>
      <c r="G37" s="82"/>
    </row>
    <row r="38" spans="1:23" ht="15.5">
      <c r="A38" s="82"/>
      <c r="B38" s="82"/>
      <c r="C38" s="82"/>
      <c r="D38" s="82"/>
      <c r="E38" s="82"/>
      <c r="F38" s="82"/>
      <c r="G38" s="8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3">
      <c r="G39" s="82"/>
    </row>
    <row r="40" spans="1:23">
      <c r="G40" s="82"/>
    </row>
  </sheetData>
  <mergeCells count="9">
    <mergeCell ref="A4:F4"/>
    <mergeCell ref="O4:W4"/>
    <mergeCell ref="A5:F5"/>
    <mergeCell ref="I23:J23"/>
    <mergeCell ref="A1:F1"/>
    <mergeCell ref="G1:M1"/>
    <mergeCell ref="A2:F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M1" zoomScale="86" zoomScaleNormal="86" workbookViewId="0">
      <selection activeCell="H16" sqref="H16:V16"/>
    </sheetView>
  </sheetViews>
  <sheetFormatPr defaultColWidth="9" defaultRowHeight="14.5"/>
  <cols>
    <col min="2" max="2" width="16.453125" customWidth="1"/>
    <col min="3" max="3" width="12.81640625" customWidth="1"/>
    <col min="5" max="5" width="12.81640625" customWidth="1"/>
    <col min="7" max="7" width="28.17968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156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100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100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41">
        <v>170301120049</v>
      </c>
      <c r="C11" s="728">
        <v>46</v>
      </c>
      <c r="D11" s="142">
        <f>COUNTIF(C11:C91,"&gt;="&amp;D10)</f>
        <v>1</v>
      </c>
      <c r="E11" s="728">
        <v>40</v>
      </c>
      <c r="F11" s="142">
        <f>COUNTIF(E11:E91,"&gt;="&amp;F10)</f>
        <v>1</v>
      </c>
      <c r="G11" s="144" t="s">
        <v>46</v>
      </c>
      <c r="H11" s="742">
        <v>3</v>
      </c>
      <c r="I11" s="742">
        <v>3</v>
      </c>
      <c r="J11" s="742">
        <v>3</v>
      </c>
      <c r="K11" s="743"/>
      <c r="L11" s="743"/>
      <c r="M11" s="742"/>
      <c r="N11" s="44"/>
      <c r="O11" s="44"/>
      <c r="P11" s="743"/>
      <c r="Q11" s="743"/>
      <c r="R11" s="743"/>
      <c r="S11" s="44"/>
      <c r="T11" s="95">
        <v>3</v>
      </c>
      <c r="U11" s="727">
        <v>3</v>
      </c>
      <c r="V11" s="727">
        <v>3</v>
      </c>
      <c r="W11" s="99"/>
    </row>
    <row r="12" spans="1:23" ht="15.5">
      <c r="A12" s="45">
        <v>2</v>
      </c>
      <c r="B12" s="95"/>
      <c r="C12" s="728"/>
      <c r="D12" s="148">
        <f>(D11/COUNT($B11:$B91))*100</f>
        <v>100</v>
      </c>
      <c r="E12" s="728"/>
      <c r="F12" s="148">
        <f>(1/1)*100</f>
        <v>100</v>
      </c>
      <c r="G12" s="144" t="s">
        <v>47</v>
      </c>
      <c r="H12" s="742">
        <v>2</v>
      </c>
      <c r="I12" s="742">
        <v>3</v>
      </c>
      <c r="J12" s="742">
        <v>2</v>
      </c>
      <c r="K12" s="743"/>
      <c r="L12" s="743"/>
      <c r="M12" s="743"/>
      <c r="N12" s="44"/>
      <c r="O12" s="44"/>
      <c r="P12" s="743"/>
      <c r="Q12" s="743"/>
      <c r="R12" s="743"/>
      <c r="S12" s="44"/>
      <c r="T12" s="95">
        <v>3</v>
      </c>
      <c r="U12" s="727">
        <v>2</v>
      </c>
      <c r="V12" s="727">
        <v>3</v>
      </c>
      <c r="W12" s="99"/>
    </row>
    <row r="13" spans="1:23" ht="15.5">
      <c r="A13" s="45">
        <v>3</v>
      </c>
      <c r="B13" s="79"/>
      <c r="C13" s="100"/>
      <c r="D13" s="738"/>
      <c r="E13" s="100"/>
      <c r="F13" s="739"/>
      <c r="G13" s="144" t="s">
        <v>48</v>
      </c>
      <c r="H13" s="742">
        <v>2</v>
      </c>
      <c r="I13" s="742">
        <v>2</v>
      </c>
      <c r="J13" s="742">
        <v>3</v>
      </c>
      <c r="K13" s="743"/>
      <c r="L13" s="743"/>
      <c r="M13" s="743"/>
      <c r="N13" s="44"/>
      <c r="O13" s="44"/>
      <c r="P13" s="743"/>
      <c r="Q13" s="743"/>
      <c r="R13" s="743"/>
      <c r="S13" s="44"/>
      <c r="T13" s="95">
        <v>2</v>
      </c>
      <c r="U13" s="727">
        <v>2</v>
      </c>
      <c r="V13" s="727">
        <v>3</v>
      </c>
      <c r="W13" s="99"/>
    </row>
    <row r="14" spans="1:23" ht="15.5">
      <c r="A14" s="45">
        <v>4</v>
      </c>
      <c r="B14" s="79"/>
      <c r="C14" s="100"/>
      <c r="D14" s="738"/>
      <c r="E14" s="100"/>
      <c r="F14" s="739"/>
      <c r="G14" s="144" t="s">
        <v>50</v>
      </c>
      <c r="H14" s="742">
        <v>3</v>
      </c>
      <c r="I14" s="742">
        <v>3</v>
      </c>
      <c r="J14" s="742">
        <v>2</v>
      </c>
      <c r="K14" s="743"/>
      <c r="L14" s="743"/>
      <c r="M14" s="742"/>
      <c r="N14" s="743"/>
      <c r="O14" s="742"/>
      <c r="P14" s="707"/>
      <c r="Q14" s="744"/>
      <c r="R14" s="744"/>
      <c r="S14" s="744"/>
      <c r="T14" s="727">
        <v>2</v>
      </c>
      <c r="U14" s="727">
        <v>3</v>
      </c>
      <c r="V14" s="727">
        <v>3</v>
      </c>
      <c r="W14" s="99"/>
    </row>
    <row r="15" spans="1:23" ht="15.5">
      <c r="A15" s="45">
        <v>5</v>
      </c>
      <c r="B15" s="79"/>
      <c r="C15" s="100"/>
      <c r="D15" s="738"/>
      <c r="E15" s="100"/>
      <c r="F15" s="739"/>
      <c r="G15" s="151" t="s">
        <v>51</v>
      </c>
      <c r="H15" s="742">
        <v>3</v>
      </c>
      <c r="I15" s="742">
        <v>2</v>
      </c>
      <c r="J15" s="742">
        <v>3</v>
      </c>
      <c r="K15" s="743"/>
      <c r="L15" s="743"/>
      <c r="M15" s="742"/>
      <c r="N15" s="743"/>
      <c r="O15" s="742"/>
      <c r="P15" s="736"/>
      <c r="Q15" s="101"/>
      <c r="R15" s="101"/>
      <c r="S15" s="101"/>
      <c r="T15" s="727">
        <v>3</v>
      </c>
      <c r="U15" s="727">
        <v>3</v>
      </c>
      <c r="V15" s="727">
        <v>2</v>
      </c>
      <c r="W15" s="99"/>
    </row>
    <row r="16" spans="1:23" ht="15.5">
      <c r="A16" s="45">
        <v>6</v>
      </c>
      <c r="B16" s="79"/>
      <c r="C16" s="100"/>
      <c r="D16" s="738"/>
      <c r="E16" s="100"/>
      <c r="F16" s="739"/>
      <c r="G16" s="152" t="s">
        <v>52</v>
      </c>
      <c r="H16" s="67">
        <f>($H7*H15)/100</f>
        <v>3</v>
      </c>
      <c r="I16" s="67">
        <f>($H7*I15)/100</f>
        <v>2</v>
      </c>
      <c r="J16" s="67">
        <f>($H7*J15)/100</f>
        <v>3</v>
      </c>
      <c r="K16" s="67"/>
      <c r="L16" s="67"/>
      <c r="M16" s="67"/>
      <c r="N16" s="67"/>
      <c r="O16" s="67"/>
      <c r="P16" s="67"/>
      <c r="Q16" s="67"/>
      <c r="R16" s="67"/>
      <c r="S16" s="67"/>
      <c r="T16" s="67">
        <f>($H7*T15)/100</f>
        <v>3</v>
      </c>
      <c r="U16" s="67">
        <f>($H7*U15)/100</f>
        <v>3</v>
      </c>
      <c r="V16" s="67">
        <f>($H7*V15)/100</f>
        <v>2</v>
      </c>
      <c r="W16" s="99"/>
    </row>
    <row r="17" spans="1:23">
      <c r="A17" s="45">
        <v>7</v>
      </c>
      <c r="B17" s="79"/>
      <c r="C17" s="100"/>
      <c r="D17" s="738"/>
      <c r="E17" s="100"/>
      <c r="F17" s="739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79"/>
      <c r="C18" s="100"/>
      <c r="D18" s="738"/>
      <c r="E18" s="100"/>
      <c r="F18" s="738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9"/>
      <c r="C19" s="100"/>
      <c r="D19" s="738"/>
      <c r="E19" s="100"/>
      <c r="F19" s="738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9"/>
      <c r="C20" s="100"/>
      <c r="D20" s="738"/>
      <c r="E20" s="100"/>
      <c r="F20" s="738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9"/>
      <c r="C21" s="100"/>
      <c r="D21" s="738"/>
      <c r="E21" s="100"/>
      <c r="F21" s="738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9"/>
      <c r="C22" s="100"/>
      <c r="D22" s="738"/>
      <c r="E22" s="100"/>
      <c r="F22" s="738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9"/>
      <c r="C23" s="100"/>
      <c r="D23" s="738"/>
      <c r="E23" s="100"/>
      <c r="F23" s="738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9"/>
      <c r="C24" s="100"/>
      <c r="D24" s="738"/>
      <c r="E24" s="100"/>
      <c r="F24" s="738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9"/>
      <c r="C25" s="100"/>
      <c r="D25" s="34"/>
      <c r="E25" s="100"/>
      <c r="F25" s="738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9"/>
      <c r="C26" s="100"/>
      <c r="D26" s="738"/>
      <c r="E26" s="100"/>
      <c r="F26" s="738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9"/>
      <c r="C27" s="100"/>
      <c r="D27" s="738"/>
      <c r="E27" s="100"/>
      <c r="F27" s="738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9"/>
      <c r="C28" s="100"/>
      <c r="D28" s="738"/>
      <c r="E28" s="100"/>
      <c r="F28" s="738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9"/>
      <c r="C29" s="100"/>
      <c r="D29" s="738"/>
      <c r="E29" s="100"/>
      <c r="F29" s="738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9"/>
      <c r="C30" s="100"/>
      <c r="D30" s="738"/>
      <c r="E30" s="100"/>
      <c r="F30" s="738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9"/>
      <c r="C31" s="100"/>
      <c r="D31" s="738"/>
      <c r="E31" s="100"/>
      <c r="F31" s="738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9"/>
      <c r="C32" s="100"/>
      <c r="D32" s="738"/>
      <c r="E32" s="100"/>
      <c r="F32" s="738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9"/>
      <c r="C33" s="100"/>
      <c r="D33" s="738"/>
      <c r="E33" s="100"/>
      <c r="F33" s="738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9"/>
      <c r="C34" s="100"/>
      <c r="D34" s="738"/>
      <c r="E34" s="100"/>
      <c r="F34" s="738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9"/>
      <c r="C35" s="100"/>
      <c r="D35" s="738"/>
      <c r="E35" s="100"/>
      <c r="F35" s="738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9"/>
      <c r="C36" s="100"/>
      <c r="D36" s="738"/>
      <c r="E36" s="100"/>
      <c r="F36" s="738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9"/>
      <c r="C37" s="100"/>
      <c r="D37" s="738"/>
      <c r="E37" s="100"/>
      <c r="F37" s="738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9"/>
      <c r="C38" s="100"/>
      <c r="D38" s="738"/>
      <c r="E38" s="100"/>
      <c r="F38" s="738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9"/>
      <c r="C39" s="100"/>
      <c r="D39" s="738"/>
      <c r="E39" s="100"/>
      <c r="F39" s="738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9"/>
      <c r="C40" s="100"/>
      <c r="D40" s="738"/>
      <c r="E40" s="100"/>
      <c r="F40" s="738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9"/>
      <c r="C41" s="100"/>
      <c r="D41" s="738"/>
      <c r="E41" s="100"/>
      <c r="F41" s="738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9"/>
      <c r="C42" s="100"/>
      <c r="D42" s="738"/>
      <c r="E42" s="100"/>
      <c r="F42" s="738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9"/>
      <c r="C43" s="100"/>
      <c r="D43" s="738"/>
      <c r="E43" s="100"/>
      <c r="F43" s="738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9"/>
      <c r="C44" s="100"/>
      <c r="D44" s="738"/>
      <c r="E44" s="100"/>
      <c r="F44" s="738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9"/>
      <c r="C45" s="100"/>
      <c r="D45" s="738"/>
      <c r="E45" s="100"/>
      <c r="F45" s="738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9"/>
      <c r="C46" s="100"/>
      <c r="D46" s="738"/>
      <c r="E46" s="100"/>
      <c r="F46" s="738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9"/>
      <c r="C47" s="100"/>
      <c r="D47" s="738"/>
      <c r="E47" s="100"/>
      <c r="F47" s="738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9"/>
      <c r="C48" s="100"/>
      <c r="D48" s="738"/>
      <c r="E48" s="100"/>
      <c r="F48" s="738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9"/>
      <c r="C49" s="100"/>
      <c r="D49" s="738"/>
      <c r="E49" s="100"/>
      <c r="F49" s="738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9"/>
      <c r="C50" s="100"/>
      <c r="D50" s="738"/>
      <c r="E50" s="100"/>
      <c r="F50" s="73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9"/>
      <c r="C51" s="100"/>
      <c r="D51" s="738"/>
      <c r="E51" s="100"/>
      <c r="F51" s="738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9"/>
      <c r="C52" s="100"/>
      <c r="D52" s="34"/>
      <c r="E52" s="100"/>
      <c r="F52" s="738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9"/>
      <c r="C53" s="100"/>
      <c r="D53" s="34"/>
      <c r="E53" s="100"/>
      <c r="F53" s="738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9"/>
      <c r="C54" s="100"/>
      <c r="D54" s="738"/>
      <c r="E54" s="100"/>
      <c r="F54" s="738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9"/>
      <c r="C55" s="100"/>
      <c r="D55" s="738"/>
      <c r="E55" s="100"/>
      <c r="F55" s="738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9"/>
      <c r="C56" s="100"/>
      <c r="D56" s="738"/>
      <c r="E56" s="100"/>
      <c r="F56" s="738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9"/>
      <c r="C57" s="100"/>
      <c r="D57" s="738"/>
      <c r="E57" s="100"/>
      <c r="F57" s="738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9"/>
      <c r="C58" s="100"/>
      <c r="D58" s="738"/>
      <c r="E58" s="100"/>
      <c r="F58" s="738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9"/>
      <c r="C59" s="100"/>
      <c r="D59" s="738"/>
      <c r="E59" s="100"/>
      <c r="F59" s="738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9"/>
      <c r="C60" s="100"/>
      <c r="D60" s="738"/>
      <c r="E60" s="100"/>
      <c r="F60" s="738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9"/>
      <c r="C61" s="100"/>
      <c r="D61" s="738"/>
      <c r="E61" s="100"/>
      <c r="F61" s="738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9"/>
      <c r="C62" s="100"/>
      <c r="D62" s="738"/>
      <c r="E62" s="100"/>
      <c r="F62" s="738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9"/>
      <c r="C63" s="100"/>
      <c r="D63" s="738"/>
      <c r="E63" s="100"/>
      <c r="F63" s="738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9"/>
      <c r="C64" s="100"/>
      <c r="D64" s="738"/>
      <c r="E64" s="100"/>
      <c r="F64" s="738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9"/>
      <c r="C65" s="100"/>
      <c r="D65" s="738"/>
      <c r="E65" s="100"/>
      <c r="F65" s="738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9"/>
      <c r="C80" s="100"/>
      <c r="D80" s="34"/>
      <c r="E80" s="100"/>
      <c r="F80" s="738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9"/>
      <c r="C81" s="100"/>
      <c r="D81" s="34"/>
      <c r="E81" s="100"/>
      <c r="F81" s="738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9"/>
      <c r="C82" s="100"/>
      <c r="D82" s="738"/>
      <c r="E82" s="100"/>
      <c r="F82" s="738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9"/>
      <c r="C83" s="100"/>
      <c r="D83" s="738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/>
      <c r="C85" s="100"/>
      <c r="D85" s="738"/>
      <c r="E85" s="100"/>
      <c r="F85" s="738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/>
      <c r="C86" s="100"/>
      <c r="D86" s="738"/>
      <c r="E86" s="100"/>
      <c r="F86" s="738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/>
      <c r="C87" s="100"/>
      <c r="D87" s="738"/>
      <c r="E87" s="100"/>
      <c r="F87" s="738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/>
      <c r="C89" s="100"/>
      <c r="D89" s="738"/>
      <c r="E89" s="100"/>
      <c r="F89" s="738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M1" zoomScale="86" zoomScaleNormal="86" workbookViewId="0">
      <selection activeCell="H16" sqref="H16:V16"/>
    </sheetView>
  </sheetViews>
  <sheetFormatPr defaultColWidth="9" defaultRowHeight="14.5"/>
  <cols>
    <col min="2" max="2" width="16.453125" customWidth="1"/>
    <col min="3" max="3" width="9.1796875" customWidth="1"/>
    <col min="7" max="7" width="28.1796875" customWidth="1"/>
    <col min="8" max="8" width="13.08984375" customWidth="1"/>
    <col min="9" max="9" width="13.3632812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157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87.654320987654316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27.142857142857142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AVERAGE(H5,H6)</f>
        <v>57.398589065255727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45">
        <v>170301120015</v>
      </c>
      <c r="C11" s="746">
        <v>22</v>
      </c>
      <c r="D11" s="142">
        <f>COUNTIF(C11:C91,"&gt;="&amp;D10)</f>
        <v>37</v>
      </c>
      <c r="E11" s="747">
        <v>22</v>
      </c>
      <c r="F11" s="142">
        <f>COUNTIF(E11:E73,"&gt;="&amp;F10)</f>
        <v>19</v>
      </c>
      <c r="G11" s="144" t="s">
        <v>46</v>
      </c>
      <c r="H11" s="100">
        <v>2</v>
      </c>
      <c r="I11" s="100">
        <v>3</v>
      </c>
      <c r="J11" s="721">
        <v>2</v>
      </c>
      <c r="K11" s="100">
        <v>2</v>
      </c>
      <c r="L11" s="100">
        <v>3</v>
      </c>
      <c r="M11" s="100">
        <v>1</v>
      </c>
      <c r="N11" s="100">
        <v>1</v>
      </c>
      <c r="O11" s="100"/>
      <c r="P11" s="100">
        <v>3</v>
      </c>
      <c r="Q11" s="727"/>
      <c r="R11" s="100">
        <v>2</v>
      </c>
      <c r="S11" s="100">
        <v>3</v>
      </c>
      <c r="T11" s="727">
        <v>2</v>
      </c>
      <c r="U11" s="100">
        <v>2</v>
      </c>
      <c r="V11" s="100">
        <v>3</v>
      </c>
      <c r="W11" s="99"/>
    </row>
    <row r="12" spans="1:23" ht="15.5">
      <c r="A12" s="45">
        <v>2</v>
      </c>
      <c r="B12" s="745">
        <v>170301120032</v>
      </c>
      <c r="C12" s="746">
        <v>21</v>
      </c>
      <c r="D12" s="148">
        <f>(71/81)*100</f>
        <v>87.654320987654316</v>
      </c>
      <c r="E12" s="747">
        <v>22</v>
      </c>
      <c r="F12" s="148">
        <f>(F11/COUNT($B11:$B80))*100</f>
        <v>27.142857142857142</v>
      </c>
      <c r="G12" s="144" t="s">
        <v>47</v>
      </c>
      <c r="H12" s="100">
        <v>3</v>
      </c>
      <c r="I12" s="100">
        <v>1</v>
      </c>
      <c r="J12" s="721">
        <v>1</v>
      </c>
      <c r="K12" s="100">
        <v>3</v>
      </c>
      <c r="L12" s="100">
        <v>1</v>
      </c>
      <c r="M12" s="100">
        <v>2</v>
      </c>
      <c r="N12" s="100">
        <v>2</v>
      </c>
      <c r="O12" s="100"/>
      <c r="P12" s="100">
        <v>1</v>
      </c>
      <c r="Q12" s="727"/>
      <c r="R12" s="100">
        <v>3</v>
      </c>
      <c r="S12" s="100">
        <v>1</v>
      </c>
      <c r="T12" s="727">
        <v>1</v>
      </c>
      <c r="U12" s="100">
        <v>3</v>
      </c>
      <c r="V12" s="100">
        <v>1</v>
      </c>
      <c r="W12" s="99"/>
    </row>
    <row r="13" spans="1:23" ht="15.5">
      <c r="A13" s="45">
        <v>3</v>
      </c>
      <c r="B13" s="745">
        <v>170301120039</v>
      </c>
      <c r="C13" s="746">
        <v>22</v>
      </c>
      <c r="D13" s="142"/>
      <c r="E13" s="747">
        <v>23</v>
      </c>
      <c r="F13" s="747"/>
      <c r="G13" s="144" t="s">
        <v>48</v>
      </c>
      <c r="H13" s="100">
        <v>1</v>
      </c>
      <c r="I13" s="100">
        <v>1</v>
      </c>
      <c r="J13" s="721">
        <v>1</v>
      </c>
      <c r="K13" s="100">
        <v>1</v>
      </c>
      <c r="L13" s="100">
        <v>1</v>
      </c>
      <c r="M13" s="100">
        <v>1</v>
      </c>
      <c r="N13" s="100">
        <v>1</v>
      </c>
      <c r="O13" s="100"/>
      <c r="P13" s="100">
        <v>1</v>
      </c>
      <c r="Q13" s="727"/>
      <c r="R13" s="100">
        <v>1</v>
      </c>
      <c r="S13" s="100">
        <v>1</v>
      </c>
      <c r="T13" s="727">
        <v>1</v>
      </c>
      <c r="U13" s="100">
        <v>1</v>
      </c>
      <c r="V13" s="100">
        <v>1</v>
      </c>
      <c r="W13" s="99"/>
    </row>
    <row r="14" spans="1:23" ht="15.5">
      <c r="A14" s="45">
        <v>4</v>
      </c>
      <c r="B14" s="745">
        <v>170301120060</v>
      </c>
      <c r="C14" s="746">
        <v>22</v>
      </c>
      <c r="D14" s="142"/>
      <c r="E14" s="747">
        <v>21</v>
      </c>
      <c r="F14" s="747"/>
      <c r="G14" s="144" t="s">
        <v>50</v>
      </c>
      <c r="H14" s="100">
        <v>3</v>
      </c>
      <c r="I14" s="100">
        <v>1</v>
      </c>
      <c r="J14" s="721">
        <v>2</v>
      </c>
      <c r="K14" s="100">
        <v>3</v>
      </c>
      <c r="L14" s="100">
        <v>1</v>
      </c>
      <c r="M14" s="100">
        <v>1</v>
      </c>
      <c r="N14" s="100">
        <v>1</v>
      </c>
      <c r="O14" s="100"/>
      <c r="P14" s="100">
        <v>1</v>
      </c>
      <c r="Q14" s="727"/>
      <c r="R14" s="100">
        <v>3</v>
      </c>
      <c r="S14" s="100">
        <v>1</v>
      </c>
      <c r="T14" s="727">
        <v>2</v>
      </c>
      <c r="U14" s="100">
        <v>3</v>
      </c>
      <c r="V14" s="100">
        <v>1</v>
      </c>
      <c r="W14" s="99"/>
    </row>
    <row r="15" spans="1:23" ht="15.5">
      <c r="A15" s="45">
        <v>5</v>
      </c>
      <c r="B15" s="745">
        <v>170301120061</v>
      </c>
      <c r="C15" s="746">
        <v>22</v>
      </c>
      <c r="D15" s="142"/>
      <c r="E15" s="747">
        <v>23</v>
      </c>
      <c r="F15" s="748"/>
      <c r="G15" s="151" t="s">
        <v>51</v>
      </c>
      <c r="H15" s="100">
        <v>2</v>
      </c>
      <c r="I15" s="100">
        <v>1</v>
      </c>
      <c r="J15" s="721">
        <v>1</v>
      </c>
      <c r="K15" s="100">
        <v>2</v>
      </c>
      <c r="L15" s="100">
        <v>1</v>
      </c>
      <c r="M15" s="100">
        <v>1</v>
      </c>
      <c r="N15" s="100">
        <v>1</v>
      </c>
      <c r="O15" s="100"/>
      <c r="P15" s="100">
        <v>1</v>
      </c>
      <c r="Q15" s="727"/>
      <c r="R15" s="100">
        <v>2</v>
      </c>
      <c r="S15" s="100">
        <v>1</v>
      </c>
      <c r="T15" s="727">
        <v>1</v>
      </c>
      <c r="U15" s="100">
        <v>2</v>
      </c>
      <c r="V15" s="100">
        <v>1</v>
      </c>
      <c r="W15" s="99"/>
    </row>
    <row r="16" spans="1:23" ht="15.5">
      <c r="A16" s="45">
        <v>6</v>
      </c>
      <c r="B16" s="745">
        <v>170301120064</v>
      </c>
      <c r="C16" s="746">
        <v>22</v>
      </c>
      <c r="D16" s="142"/>
      <c r="E16" s="747">
        <v>22</v>
      </c>
      <c r="F16" s="748"/>
      <c r="G16" s="152" t="s">
        <v>52</v>
      </c>
      <c r="H16" s="67">
        <f t="shared" ref="H16:N16" si="0">($H7*H15)/100</f>
        <v>1.1479717813051145</v>
      </c>
      <c r="I16" s="67">
        <f t="shared" si="0"/>
        <v>0.57398589065255723</v>
      </c>
      <c r="J16" s="67">
        <f t="shared" si="0"/>
        <v>0.57398589065255723</v>
      </c>
      <c r="K16" s="67">
        <f t="shared" si="0"/>
        <v>1.1479717813051145</v>
      </c>
      <c r="L16" s="67">
        <f t="shared" si="0"/>
        <v>0.57398589065255723</v>
      </c>
      <c r="M16" s="67">
        <f t="shared" si="0"/>
        <v>0.57398589065255723</v>
      </c>
      <c r="N16" s="67">
        <f t="shared" si="0"/>
        <v>0.57398589065255723</v>
      </c>
      <c r="O16" s="67"/>
      <c r="P16" s="67">
        <f>($H7*P15)/100</f>
        <v>0.57398589065255723</v>
      </c>
      <c r="Q16" s="67"/>
      <c r="R16" s="67">
        <f>($H7*R15)/100</f>
        <v>1.1479717813051145</v>
      </c>
      <c r="S16" s="67">
        <f>($H7*S15)/100</f>
        <v>0.57398589065255723</v>
      </c>
      <c r="T16" s="67">
        <f>($H7*T15)/100</f>
        <v>0.57398589065255723</v>
      </c>
      <c r="U16" s="67">
        <f>($H7*U15)/100</f>
        <v>1.1479717813051145</v>
      </c>
      <c r="V16" s="67">
        <f>($H7*V15)/100</f>
        <v>0.57398589065255723</v>
      </c>
      <c r="W16" s="99"/>
    </row>
    <row r="17" spans="1:23">
      <c r="A17" s="45">
        <v>7</v>
      </c>
      <c r="B17" s="745">
        <v>170301120072</v>
      </c>
      <c r="C17" s="746">
        <v>23</v>
      </c>
      <c r="D17" s="142"/>
      <c r="E17" s="747">
        <v>24</v>
      </c>
      <c r="F17" s="749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745">
        <v>170301120076</v>
      </c>
      <c r="C18" s="746">
        <v>23</v>
      </c>
      <c r="D18" s="142"/>
      <c r="E18" s="747">
        <v>23</v>
      </c>
      <c r="F18" s="749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45">
        <v>170301120078</v>
      </c>
      <c r="C19" s="746">
        <v>22</v>
      </c>
      <c r="D19" s="142"/>
      <c r="E19" s="747">
        <v>22</v>
      </c>
      <c r="F19" s="748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45">
        <v>170301120079</v>
      </c>
      <c r="C20" s="746">
        <v>23</v>
      </c>
      <c r="D20" s="142"/>
      <c r="E20" s="747">
        <v>23</v>
      </c>
      <c r="F20" s="747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45">
        <v>170301120082</v>
      </c>
      <c r="C21" s="746">
        <v>22</v>
      </c>
      <c r="D21" s="142"/>
      <c r="E21" s="747">
        <v>22</v>
      </c>
      <c r="F21" s="747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45">
        <v>170301120095</v>
      </c>
      <c r="C22" s="746">
        <v>23</v>
      </c>
      <c r="D22" s="142"/>
      <c r="E22" s="747">
        <v>22</v>
      </c>
      <c r="F22" s="749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45">
        <v>170301120097</v>
      </c>
      <c r="C23" s="746">
        <v>22</v>
      </c>
      <c r="D23" s="142"/>
      <c r="E23" s="747">
        <v>21</v>
      </c>
      <c r="F23" s="749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45">
        <v>170301120098</v>
      </c>
      <c r="C24" s="746">
        <v>23</v>
      </c>
      <c r="D24" s="142"/>
      <c r="E24" s="747">
        <v>23</v>
      </c>
      <c r="F24" s="749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45">
        <v>170301120101</v>
      </c>
      <c r="C25" s="746">
        <v>21</v>
      </c>
      <c r="D25" s="732"/>
      <c r="E25" s="747">
        <v>23</v>
      </c>
      <c r="F25" s="749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45">
        <v>170301120103</v>
      </c>
      <c r="C26" s="746">
        <v>23</v>
      </c>
      <c r="D26" s="142"/>
      <c r="E26" s="747">
        <v>22</v>
      </c>
      <c r="F26" s="749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45">
        <v>170301120105</v>
      </c>
      <c r="C27" s="746">
        <v>22</v>
      </c>
      <c r="D27" s="142"/>
      <c r="E27" s="747">
        <v>21</v>
      </c>
      <c r="F27" s="749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45">
        <v>170301120107</v>
      </c>
      <c r="C28" s="746">
        <v>20</v>
      </c>
      <c r="D28" s="142"/>
      <c r="E28" s="747">
        <v>20</v>
      </c>
      <c r="F28" s="749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45">
        <v>170301120108</v>
      </c>
      <c r="C29" s="746">
        <v>22</v>
      </c>
      <c r="D29" s="142"/>
      <c r="E29" s="747">
        <v>22</v>
      </c>
      <c r="F29" s="749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45">
        <v>170301120112</v>
      </c>
      <c r="C30" s="746">
        <v>23</v>
      </c>
      <c r="D30" s="142"/>
      <c r="E30" s="747">
        <v>23</v>
      </c>
      <c r="F30" s="749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45">
        <v>170301120113</v>
      </c>
      <c r="C31" s="746">
        <v>21</v>
      </c>
      <c r="D31" s="142"/>
      <c r="E31" s="747">
        <v>21</v>
      </c>
      <c r="F31" s="749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45">
        <v>170301120121</v>
      </c>
      <c r="C32" s="746">
        <v>19</v>
      </c>
      <c r="D32" s="142"/>
      <c r="E32" s="747">
        <v>19</v>
      </c>
      <c r="F32" s="749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45">
        <v>170301120122</v>
      </c>
      <c r="C33" s="746">
        <v>21</v>
      </c>
      <c r="D33" s="142"/>
      <c r="E33" s="747">
        <v>22</v>
      </c>
      <c r="F33" s="749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45">
        <v>170301120127</v>
      </c>
      <c r="C34" s="746">
        <v>23</v>
      </c>
      <c r="D34" s="142"/>
      <c r="E34" s="747">
        <v>23</v>
      </c>
      <c r="F34" s="749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45">
        <v>170301120129</v>
      </c>
      <c r="C35" s="746">
        <v>22</v>
      </c>
      <c r="D35" s="142"/>
      <c r="E35" s="747">
        <v>22</v>
      </c>
      <c r="F35" s="749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45">
        <v>170301120130</v>
      </c>
      <c r="C36" s="746">
        <v>22</v>
      </c>
      <c r="D36" s="142"/>
      <c r="E36" s="747">
        <v>22</v>
      </c>
      <c r="F36" s="749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45">
        <v>170301120132</v>
      </c>
      <c r="C37" s="746">
        <v>22</v>
      </c>
      <c r="D37" s="142"/>
      <c r="E37" s="747">
        <v>22</v>
      </c>
      <c r="F37" s="749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45">
        <v>170301120140</v>
      </c>
      <c r="C38" s="746">
        <v>23</v>
      </c>
      <c r="D38" s="142"/>
      <c r="E38" s="747">
        <v>23</v>
      </c>
      <c r="F38" s="749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45">
        <v>170301120147</v>
      </c>
      <c r="C39" s="746">
        <v>23</v>
      </c>
      <c r="D39" s="142"/>
      <c r="E39" s="747">
        <v>24</v>
      </c>
      <c r="F39" s="749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45">
        <v>170301120149</v>
      </c>
      <c r="C40" s="746">
        <v>23</v>
      </c>
      <c r="D40" s="142"/>
      <c r="E40" s="747">
        <v>23</v>
      </c>
      <c r="F40" s="749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45">
        <v>170301120156</v>
      </c>
      <c r="C41" s="746">
        <v>23</v>
      </c>
      <c r="D41" s="142"/>
      <c r="E41" s="747">
        <v>23</v>
      </c>
      <c r="F41" s="749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45">
        <v>170301120159</v>
      </c>
      <c r="C42" s="746">
        <v>19</v>
      </c>
      <c r="D42" s="142"/>
      <c r="E42" s="747">
        <v>20</v>
      </c>
      <c r="F42" s="749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45">
        <v>170301120160</v>
      </c>
      <c r="C43" s="746">
        <v>19</v>
      </c>
      <c r="D43" s="142"/>
      <c r="E43" s="747">
        <v>19</v>
      </c>
      <c r="F43" s="749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45">
        <v>170301120161</v>
      </c>
      <c r="C44" s="746">
        <v>23</v>
      </c>
      <c r="D44" s="142"/>
      <c r="E44" s="747">
        <v>23</v>
      </c>
      <c r="F44" s="749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45">
        <v>170301120162</v>
      </c>
      <c r="C45" s="746">
        <v>19</v>
      </c>
      <c r="D45" s="142"/>
      <c r="E45" s="747">
        <v>19</v>
      </c>
      <c r="F45" s="749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45">
        <v>170301120163</v>
      </c>
      <c r="C46" s="746">
        <v>19</v>
      </c>
      <c r="D46" s="142"/>
      <c r="E46" s="747">
        <v>19</v>
      </c>
      <c r="F46" s="749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45">
        <v>170301120169</v>
      </c>
      <c r="C47" s="746">
        <v>21</v>
      </c>
      <c r="D47" s="142"/>
      <c r="E47" s="747">
        <v>21</v>
      </c>
      <c r="F47" s="749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45">
        <v>170301120170</v>
      </c>
      <c r="C48" s="746">
        <v>19</v>
      </c>
      <c r="D48" s="142"/>
      <c r="E48" s="747">
        <v>19</v>
      </c>
      <c r="F48" s="749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45">
        <v>170301120174</v>
      </c>
      <c r="C49" s="746">
        <v>17</v>
      </c>
      <c r="D49" s="142"/>
      <c r="E49" s="747">
        <v>17</v>
      </c>
      <c r="F49" s="749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45">
        <v>170301120175</v>
      </c>
      <c r="C50" s="746">
        <v>23</v>
      </c>
      <c r="D50" s="142"/>
      <c r="E50" s="747">
        <v>22</v>
      </c>
      <c r="F50" s="749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45">
        <v>170101120007</v>
      </c>
      <c r="C51" s="746">
        <v>46</v>
      </c>
      <c r="D51" s="142"/>
      <c r="E51" s="747">
        <v>46</v>
      </c>
      <c r="F51" s="749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45">
        <v>170101120012</v>
      </c>
      <c r="C52" s="746">
        <v>46</v>
      </c>
      <c r="D52" s="732"/>
      <c r="E52" s="747">
        <v>46</v>
      </c>
      <c r="F52" s="749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45">
        <v>170101120019</v>
      </c>
      <c r="C53" s="746">
        <v>42</v>
      </c>
      <c r="D53" s="732"/>
      <c r="E53" s="747">
        <v>42</v>
      </c>
      <c r="F53" s="749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45">
        <v>170101120021</v>
      </c>
      <c r="C54" s="746">
        <v>45</v>
      </c>
      <c r="D54" s="142"/>
      <c r="E54" s="747">
        <v>41</v>
      </c>
      <c r="F54" s="749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45">
        <v>170101120022</v>
      </c>
      <c r="C55" s="746">
        <v>42</v>
      </c>
      <c r="D55" s="142"/>
      <c r="E55" s="747">
        <v>42</v>
      </c>
      <c r="F55" s="749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45">
        <v>170101120036</v>
      </c>
      <c r="C56" s="746">
        <v>44</v>
      </c>
      <c r="D56" s="142"/>
      <c r="E56" s="747">
        <v>43</v>
      </c>
      <c r="F56" s="749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45">
        <v>170101120067</v>
      </c>
      <c r="C57" s="746">
        <v>44</v>
      </c>
      <c r="D57" s="142"/>
      <c r="E57" s="747">
        <v>42</v>
      </c>
      <c r="F57" s="749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45">
        <v>170101120057</v>
      </c>
      <c r="C58" s="746"/>
      <c r="D58" s="142"/>
      <c r="E58" s="747"/>
      <c r="F58" s="749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45">
        <v>170101120025</v>
      </c>
      <c r="C59" s="746">
        <v>30</v>
      </c>
      <c r="D59" s="142"/>
      <c r="E59" s="747">
        <v>0</v>
      </c>
      <c r="F59" s="749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45">
        <v>170101120040</v>
      </c>
      <c r="C60" s="746">
        <v>32</v>
      </c>
      <c r="D60" s="142"/>
      <c r="E60" s="747">
        <v>35</v>
      </c>
      <c r="F60" s="749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45">
        <v>170101120043</v>
      </c>
      <c r="C61" s="746">
        <v>45</v>
      </c>
      <c r="D61" s="142"/>
      <c r="E61" s="747">
        <v>46</v>
      </c>
      <c r="F61" s="749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45">
        <v>170101120058</v>
      </c>
      <c r="C62" s="746">
        <v>25</v>
      </c>
      <c r="D62" s="142"/>
      <c r="E62" s="747">
        <v>0</v>
      </c>
      <c r="F62" s="749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45">
        <v>170101120059</v>
      </c>
      <c r="C63" s="746">
        <v>26</v>
      </c>
      <c r="D63" s="142"/>
      <c r="E63" s="747">
        <v>36</v>
      </c>
      <c r="F63" s="749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45">
        <v>170101120063</v>
      </c>
      <c r="C64" s="746">
        <v>21</v>
      </c>
      <c r="D64" s="142"/>
      <c r="E64" s="747">
        <v>0</v>
      </c>
      <c r="F64" s="749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9">
        <v>170101120064</v>
      </c>
      <c r="C65" s="728">
        <v>46</v>
      </c>
      <c r="D65" s="142"/>
      <c r="E65" s="728">
        <v>44</v>
      </c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9">
        <v>170101120067</v>
      </c>
      <c r="C66" s="728">
        <v>45</v>
      </c>
      <c r="D66" s="142"/>
      <c r="E66" s="728">
        <v>40</v>
      </c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9">
        <v>170101120070</v>
      </c>
      <c r="C67" s="728">
        <v>46</v>
      </c>
      <c r="D67" s="142"/>
      <c r="E67" s="728">
        <v>43</v>
      </c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9">
        <v>170101120071</v>
      </c>
      <c r="C68" s="728">
        <v>45</v>
      </c>
      <c r="D68" s="142"/>
      <c r="E68" s="728">
        <v>39</v>
      </c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9">
        <v>170301200001</v>
      </c>
      <c r="C69" s="728">
        <v>39</v>
      </c>
      <c r="D69" s="142"/>
      <c r="E69" s="728">
        <v>34</v>
      </c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9">
        <v>170301200002</v>
      </c>
      <c r="C70" s="728">
        <v>46</v>
      </c>
      <c r="D70" s="142"/>
      <c r="E70" s="728">
        <v>35</v>
      </c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9">
        <v>170301200003</v>
      </c>
      <c r="C71" s="728">
        <v>42</v>
      </c>
      <c r="D71" s="142"/>
      <c r="E71" s="728">
        <v>35</v>
      </c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9">
        <v>170301200004</v>
      </c>
      <c r="C72" s="728">
        <v>45</v>
      </c>
      <c r="D72" s="142"/>
      <c r="E72" s="728">
        <v>35</v>
      </c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9">
        <v>170301200009</v>
      </c>
      <c r="C73" s="728">
        <v>36</v>
      </c>
      <c r="D73" s="142"/>
      <c r="E73" s="728">
        <v>31</v>
      </c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9">
        <v>170301200010</v>
      </c>
      <c r="C74" s="728">
        <v>45</v>
      </c>
      <c r="D74" s="142"/>
      <c r="E74" s="728">
        <v>38</v>
      </c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9">
        <v>170301200011</v>
      </c>
      <c r="C75" s="728">
        <v>48</v>
      </c>
      <c r="D75" s="142"/>
      <c r="E75" s="728">
        <v>41</v>
      </c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9">
        <v>170301200013</v>
      </c>
      <c r="C76" s="728">
        <v>49</v>
      </c>
      <c r="D76" s="142"/>
      <c r="E76" s="728">
        <v>39</v>
      </c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9">
        <v>170301200016</v>
      </c>
      <c r="C77" s="728">
        <v>36</v>
      </c>
      <c r="D77" s="142"/>
      <c r="E77" s="728">
        <v>25</v>
      </c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9">
        <v>170301200018</v>
      </c>
      <c r="C78" s="728">
        <v>48</v>
      </c>
      <c r="D78" s="142"/>
      <c r="E78" s="728">
        <v>46</v>
      </c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9">
        <v>170301200019</v>
      </c>
      <c r="C79" s="728">
        <v>41</v>
      </c>
      <c r="D79" s="142"/>
      <c r="E79" s="728">
        <v>36</v>
      </c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9">
        <v>170301200020</v>
      </c>
      <c r="C80" s="728">
        <v>46</v>
      </c>
      <c r="D80" s="732"/>
      <c r="E80" s="728">
        <v>36</v>
      </c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9">
        <v>170301200021</v>
      </c>
      <c r="C81" s="728">
        <v>39</v>
      </c>
      <c r="D81" s="732"/>
      <c r="E81" s="728">
        <v>31</v>
      </c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9">
        <v>170301200022</v>
      </c>
      <c r="C82" s="728">
        <v>39</v>
      </c>
      <c r="D82" s="142"/>
      <c r="E82" s="728">
        <v>36</v>
      </c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9">
        <v>170301200023</v>
      </c>
      <c r="C83" s="728">
        <v>43</v>
      </c>
      <c r="D83" s="142"/>
      <c r="E83" s="728">
        <v>34</v>
      </c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9">
        <v>170301200024</v>
      </c>
      <c r="C84" s="728">
        <v>34</v>
      </c>
      <c r="D84" s="142"/>
      <c r="E84" s="728">
        <v>30</v>
      </c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>
        <v>170301200025</v>
      </c>
      <c r="C85" s="728">
        <v>39</v>
      </c>
      <c r="D85" s="142"/>
      <c r="E85" s="728">
        <v>30</v>
      </c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>
        <v>170301200026</v>
      </c>
      <c r="C86" s="728">
        <v>46</v>
      </c>
      <c r="D86" s="142"/>
      <c r="E86" s="728">
        <v>39</v>
      </c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>
        <v>170301200027</v>
      </c>
      <c r="C87" s="728">
        <v>41</v>
      </c>
      <c r="D87" s="142"/>
      <c r="E87" s="728">
        <v>31</v>
      </c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>
        <v>170301200029</v>
      </c>
      <c r="C88" s="728">
        <v>38</v>
      </c>
      <c r="D88" s="142"/>
      <c r="E88" s="728">
        <v>31</v>
      </c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>
        <v>170301200030</v>
      </c>
      <c r="C89" s="728">
        <v>46</v>
      </c>
      <c r="D89" s="142"/>
      <c r="E89" s="728">
        <v>41</v>
      </c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>
        <v>170301200032</v>
      </c>
      <c r="C90" s="728">
        <v>34</v>
      </c>
      <c r="D90" s="142"/>
      <c r="E90" s="728">
        <v>20</v>
      </c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>
        <v>170301200033</v>
      </c>
      <c r="C91" s="728">
        <v>38</v>
      </c>
      <c r="D91" s="142"/>
      <c r="E91" s="728">
        <v>33</v>
      </c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zoomScale="86" zoomScaleNormal="86" workbookViewId="0">
      <selection activeCell="A4" sqref="A4"/>
    </sheetView>
  </sheetViews>
  <sheetFormatPr defaultColWidth="9" defaultRowHeight="14.5"/>
  <cols>
    <col min="2" max="2" width="16.453125" customWidth="1"/>
    <col min="7" max="7" width="28.1796875" customWidth="1"/>
    <col min="8" max="8" width="13.089843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158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1.2345679012345678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1.3513513513513513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1.2929596262929595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45">
        <v>170101121073</v>
      </c>
      <c r="C11" s="747">
        <v>19</v>
      </c>
      <c r="D11" s="142">
        <f>COUNTIF(C11:C84,"&gt;="&amp;D10)</f>
        <v>1</v>
      </c>
      <c r="E11" s="747">
        <v>18</v>
      </c>
      <c r="F11" s="142">
        <f>COUNTIF(E11:E84,"&gt;="&amp;F10)</f>
        <v>1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45">
        <v>170301120040</v>
      </c>
      <c r="C12" s="747">
        <v>18</v>
      </c>
      <c r="D12" s="148">
        <f>(D11/COUNT($B11:$B91))*100</f>
        <v>1.2345679012345678</v>
      </c>
      <c r="E12" s="747">
        <v>20</v>
      </c>
      <c r="F12" s="148">
        <f>(F11/COUNT($E11:$E84))*100</f>
        <v>1.3513513513513513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745">
        <v>170301120046</v>
      </c>
      <c r="C13" s="747">
        <v>19</v>
      </c>
      <c r="D13" s="747"/>
      <c r="E13" s="747">
        <v>20</v>
      </c>
      <c r="F13" s="747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15.5">
      <c r="A14" s="45">
        <v>4</v>
      </c>
      <c r="B14" s="745">
        <v>170301120057</v>
      </c>
      <c r="C14" s="747">
        <v>18</v>
      </c>
      <c r="D14" s="747"/>
      <c r="E14" s="747">
        <v>19</v>
      </c>
      <c r="F14" s="747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45">
        <v>170301120080</v>
      </c>
      <c r="C15" s="747">
        <v>19</v>
      </c>
      <c r="D15" s="747"/>
      <c r="E15" s="747">
        <v>20</v>
      </c>
      <c r="F15" s="748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15.5">
      <c r="A16" s="45">
        <v>6</v>
      </c>
      <c r="B16" s="745">
        <v>170301120165</v>
      </c>
      <c r="C16" s="747">
        <v>19</v>
      </c>
      <c r="D16" s="747"/>
      <c r="E16" s="747">
        <v>19</v>
      </c>
      <c r="F16" s="748"/>
      <c r="G16" s="152" t="s">
        <v>52</v>
      </c>
      <c r="H16" s="67">
        <f>($H7*H15)/100</f>
        <v>3.5556389723056386E-2</v>
      </c>
      <c r="I16" s="67">
        <f>($H7*I15)/100</f>
        <v>3.2323990657323984E-2</v>
      </c>
      <c r="J16" s="67"/>
      <c r="K16" s="67"/>
      <c r="L16" s="67">
        <f>($H7*L15)/100</f>
        <v>3.5556389723056386E-2</v>
      </c>
      <c r="M16" s="67"/>
      <c r="N16" s="67"/>
      <c r="O16" s="67"/>
      <c r="P16" s="67"/>
      <c r="Q16" s="67"/>
      <c r="R16" s="67"/>
      <c r="S16" s="67"/>
      <c r="T16" s="67">
        <f>($H7*T15)/100</f>
        <v>3.8788788788788782E-2</v>
      </c>
      <c r="U16" s="67">
        <f>($H7*U15)/100</f>
        <v>3.8788788788788782E-2</v>
      </c>
      <c r="V16" s="67">
        <f>($H7*V15)/100</f>
        <v>3.8788788788788782E-2</v>
      </c>
      <c r="W16" s="99"/>
    </row>
    <row r="17" spans="1:23">
      <c r="A17" s="45">
        <v>7</v>
      </c>
      <c r="B17" s="745">
        <v>170301120171</v>
      </c>
      <c r="C17" s="747">
        <v>19</v>
      </c>
      <c r="D17" s="747"/>
      <c r="E17" s="747">
        <v>19</v>
      </c>
      <c r="F17" s="749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745">
        <v>170301120174</v>
      </c>
      <c r="C18" s="747">
        <v>18</v>
      </c>
      <c r="D18" s="747"/>
      <c r="E18" s="747">
        <v>19</v>
      </c>
      <c r="F18" s="749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45">
        <v>170301120002</v>
      </c>
      <c r="C19" s="747">
        <v>21</v>
      </c>
      <c r="D19" s="747"/>
      <c r="E19" s="747">
        <v>22</v>
      </c>
      <c r="F19" s="748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45">
        <v>170301120023</v>
      </c>
      <c r="C20" s="747">
        <v>22</v>
      </c>
      <c r="D20" s="747"/>
      <c r="E20" s="747">
        <v>21</v>
      </c>
      <c r="F20" s="747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45">
        <v>170301120032</v>
      </c>
      <c r="C21" s="747">
        <v>21</v>
      </c>
      <c r="D21" s="747"/>
      <c r="E21" s="747">
        <v>21</v>
      </c>
      <c r="F21" s="747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45">
        <v>170301120035</v>
      </c>
      <c r="C22" s="747">
        <v>22</v>
      </c>
      <c r="D22" s="747"/>
      <c r="E22" s="747">
        <v>21</v>
      </c>
      <c r="F22" s="749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45">
        <v>170301120039</v>
      </c>
      <c r="C23" s="747">
        <v>22</v>
      </c>
      <c r="D23" s="747"/>
      <c r="E23" s="747">
        <v>22</v>
      </c>
      <c r="F23" s="749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45">
        <v>170301120052</v>
      </c>
      <c r="C24" s="747">
        <v>21</v>
      </c>
      <c r="D24" s="747"/>
      <c r="E24" s="747">
        <v>22</v>
      </c>
      <c r="F24" s="749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45">
        <v>170301120061</v>
      </c>
      <c r="C25" s="747">
        <v>22</v>
      </c>
      <c r="D25" s="747"/>
      <c r="E25" s="747">
        <v>22</v>
      </c>
      <c r="F25" s="749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45">
        <v>170301120066</v>
      </c>
      <c r="C26" s="747">
        <v>21</v>
      </c>
      <c r="D26" s="747"/>
      <c r="E26" s="747">
        <v>22</v>
      </c>
      <c r="F26" s="749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45">
        <v>170301120070</v>
      </c>
      <c r="C27" s="747">
        <v>21</v>
      </c>
      <c r="D27" s="747"/>
      <c r="E27" s="747">
        <v>22</v>
      </c>
      <c r="F27" s="749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45">
        <v>170301120071</v>
      </c>
      <c r="C28" s="747">
        <v>20</v>
      </c>
      <c r="D28" s="747"/>
      <c r="E28" s="747">
        <v>22</v>
      </c>
      <c r="F28" s="749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45">
        <v>170301120075</v>
      </c>
      <c r="C29" s="747">
        <v>21</v>
      </c>
      <c r="D29" s="747"/>
      <c r="E29" s="747">
        <v>22</v>
      </c>
      <c r="F29" s="749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45">
        <v>170301120078</v>
      </c>
      <c r="C30" s="747">
        <v>22</v>
      </c>
      <c r="D30" s="747"/>
      <c r="E30" s="747">
        <v>22</v>
      </c>
      <c r="F30" s="749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45">
        <v>170301120082</v>
      </c>
      <c r="C31" s="747">
        <v>20</v>
      </c>
      <c r="D31" s="747"/>
      <c r="E31" s="747">
        <v>20</v>
      </c>
      <c r="F31" s="749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45">
        <v>170301120088</v>
      </c>
      <c r="C32" s="747">
        <v>21</v>
      </c>
      <c r="D32" s="747"/>
      <c r="E32" s="747">
        <v>21</v>
      </c>
      <c r="F32" s="749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45">
        <v>170301120121</v>
      </c>
      <c r="C33" s="747">
        <v>20</v>
      </c>
      <c r="D33" s="747"/>
      <c r="E33" s="747">
        <v>21</v>
      </c>
      <c r="F33" s="749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45">
        <v>170301120162</v>
      </c>
      <c r="C34" s="747">
        <v>20</v>
      </c>
      <c r="D34" s="747"/>
      <c r="E34" s="747">
        <v>20</v>
      </c>
      <c r="F34" s="749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45">
        <v>170301120163</v>
      </c>
      <c r="C35" s="747">
        <v>20</v>
      </c>
      <c r="D35" s="747"/>
      <c r="E35" s="747">
        <v>20</v>
      </c>
      <c r="F35" s="749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45">
        <v>170301120170</v>
      </c>
      <c r="C36" s="747">
        <v>20</v>
      </c>
      <c r="D36" s="747"/>
      <c r="E36" s="747">
        <v>20</v>
      </c>
      <c r="F36" s="749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45">
        <v>170301120006</v>
      </c>
      <c r="C37" s="747">
        <v>23</v>
      </c>
      <c r="D37" s="747"/>
      <c r="E37" s="747">
        <v>22</v>
      </c>
      <c r="F37" s="749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45">
        <v>170301120010</v>
      </c>
      <c r="C38" s="747">
        <v>22</v>
      </c>
      <c r="D38" s="747"/>
      <c r="E38" s="747">
        <v>23</v>
      </c>
      <c r="F38" s="749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45">
        <v>170301120015</v>
      </c>
      <c r="C39" s="747">
        <v>23</v>
      </c>
      <c r="D39" s="747"/>
      <c r="E39" s="747">
        <v>22</v>
      </c>
      <c r="F39" s="749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45">
        <v>170301120024</v>
      </c>
      <c r="C40" s="747">
        <v>23</v>
      </c>
      <c r="D40" s="747"/>
      <c r="E40" s="747">
        <v>24</v>
      </c>
      <c r="F40" s="749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45">
        <v>170301120036</v>
      </c>
      <c r="C41" s="747">
        <v>23</v>
      </c>
      <c r="D41" s="747"/>
      <c r="E41" s="747">
        <v>23</v>
      </c>
      <c r="F41" s="749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45">
        <v>170301120050</v>
      </c>
      <c r="C42" s="747">
        <v>23</v>
      </c>
      <c r="D42" s="747"/>
      <c r="E42" s="747">
        <v>22</v>
      </c>
      <c r="F42" s="749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45">
        <v>170301120058</v>
      </c>
      <c r="C43" s="747">
        <v>23</v>
      </c>
      <c r="D43" s="747"/>
      <c r="E43" s="747">
        <v>24</v>
      </c>
      <c r="F43" s="749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45">
        <v>170301120060</v>
      </c>
      <c r="C44" s="747">
        <v>22</v>
      </c>
      <c r="D44" s="747"/>
      <c r="E44" s="747">
        <v>23</v>
      </c>
      <c r="F44" s="749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45">
        <v>170301120065</v>
      </c>
      <c r="C45" s="747">
        <v>22</v>
      </c>
      <c r="D45" s="747"/>
      <c r="E45" s="747">
        <v>23</v>
      </c>
      <c r="F45" s="749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45">
        <v>170301120069</v>
      </c>
      <c r="C46" s="747">
        <v>22</v>
      </c>
      <c r="D46" s="747"/>
      <c r="E46" s="747">
        <v>23</v>
      </c>
      <c r="F46" s="749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45">
        <v>170301120073</v>
      </c>
      <c r="C47" s="747">
        <v>23</v>
      </c>
      <c r="D47" s="747"/>
      <c r="E47" s="747">
        <v>24</v>
      </c>
      <c r="F47" s="749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45">
        <v>170301120074</v>
      </c>
      <c r="C48" s="747">
        <v>23</v>
      </c>
      <c r="D48" s="747"/>
      <c r="E48" s="747">
        <v>24</v>
      </c>
      <c r="F48" s="749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45">
        <v>170301120079</v>
      </c>
      <c r="C49" s="747">
        <v>22</v>
      </c>
      <c r="D49" s="747"/>
      <c r="E49" s="747">
        <v>23</v>
      </c>
      <c r="F49" s="749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45">
        <v>170301120149</v>
      </c>
      <c r="C50" s="747">
        <v>23</v>
      </c>
      <c r="D50" s="747"/>
      <c r="E50" s="747">
        <v>23</v>
      </c>
      <c r="F50" s="749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45">
        <v>170301120049</v>
      </c>
      <c r="C51" s="747">
        <v>0</v>
      </c>
      <c r="D51" s="747"/>
      <c r="E51" s="747">
        <v>0</v>
      </c>
      <c r="F51" s="749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45">
        <v>170301120096</v>
      </c>
      <c r="C52" s="747">
        <v>0</v>
      </c>
      <c r="D52" s="747"/>
      <c r="E52" s="747">
        <v>0</v>
      </c>
      <c r="F52" s="749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45">
        <v>170101120057</v>
      </c>
      <c r="C53" s="747">
        <v>46</v>
      </c>
      <c r="D53" s="747"/>
      <c r="E53" s="747">
        <v>45</v>
      </c>
      <c r="F53" s="749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45">
        <v>170101120006</v>
      </c>
      <c r="C54" s="747">
        <v>23</v>
      </c>
      <c r="D54" s="747"/>
      <c r="E54" s="747">
        <v>23</v>
      </c>
      <c r="F54" s="749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45">
        <v>170101120017</v>
      </c>
      <c r="C55" s="747">
        <v>22.5</v>
      </c>
      <c r="D55" s="747"/>
      <c r="E55" s="747">
        <v>21</v>
      </c>
      <c r="F55" s="749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45">
        <v>170101120040</v>
      </c>
      <c r="C56" s="747">
        <v>0</v>
      </c>
      <c r="D56" s="747"/>
      <c r="E56" s="747">
        <v>0</v>
      </c>
      <c r="F56" s="749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45">
        <v>170101120051</v>
      </c>
      <c r="C57" s="747">
        <v>22.5</v>
      </c>
      <c r="D57" s="747"/>
      <c r="E57" s="747">
        <v>21</v>
      </c>
      <c r="F57" s="749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45">
        <v>170101120070</v>
      </c>
      <c r="C58" s="747">
        <v>23</v>
      </c>
      <c r="D58" s="747"/>
      <c r="E58" s="747">
        <v>23.5</v>
      </c>
      <c r="F58" s="749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45">
        <v>170301120049</v>
      </c>
      <c r="C59" s="747">
        <v>22</v>
      </c>
      <c r="D59" s="747"/>
      <c r="E59" s="747">
        <v>18</v>
      </c>
      <c r="F59" s="749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45">
        <v>170301120108</v>
      </c>
      <c r="C60" s="747">
        <v>19</v>
      </c>
      <c r="D60" s="747"/>
      <c r="E60" s="747">
        <v>21</v>
      </c>
      <c r="F60" s="749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45">
        <v>170301120153</v>
      </c>
      <c r="C61" s="747">
        <v>0</v>
      </c>
      <c r="D61" s="747"/>
      <c r="E61" s="747">
        <v>0</v>
      </c>
      <c r="F61" s="749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45">
        <v>170301200001</v>
      </c>
      <c r="C62" s="747">
        <v>21</v>
      </c>
      <c r="D62" s="747"/>
      <c r="E62" s="747">
        <v>22</v>
      </c>
      <c r="F62" s="749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45">
        <v>170301200002</v>
      </c>
      <c r="C63" s="747">
        <v>22</v>
      </c>
      <c r="D63" s="747"/>
      <c r="E63" s="747">
        <v>23</v>
      </c>
      <c r="F63" s="749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45">
        <v>170301200003</v>
      </c>
      <c r="C64" s="747">
        <v>22</v>
      </c>
      <c r="D64" s="747"/>
      <c r="E64" s="747">
        <v>22</v>
      </c>
      <c r="F64" s="749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45">
        <v>170301200004</v>
      </c>
      <c r="C65" s="747">
        <v>23</v>
      </c>
      <c r="D65" s="747"/>
      <c r="E65" s="747">
        <v>23</v>
      </c>
      <c r="F65" s="749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45">
        <v>170301200009</v>
      </c>
      <c r="C66" s="747">
        <v>21</v>
      </c>
      <c r="D66" s="747"/>
      <c r="E66" s="747">
        <v>22</v>
      </c>
      <c r="F66" s="749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45">
        <v>170301200010</v>
      </c>
      <c r="C67" s="747">
        <v>22</v>
      </c>
      <c r="D67" s="747"/>
      <c r="E67" s="747">
        <v>23</v>
      </c>
      <c r="F67" s="749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45">
        <v>170301200011</v>
      </c>
      <c r="C68" s="747">
        <v>22</v>
      </c>
      <c r="D68" s="747"/>
      <c r="E68" s="747">
        <v>23</v>
      </c>
      <c r="F68" s="749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45">
        <v>170301200013</v>
      </c>
      <c r="C69" s="747">
        <v>21</v>
      </c>
      <c r="D69" s="747"/>
      <c r="E69" s="747">
        <v>22</v>
      </c>
      <c r="F69" s="749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45">
        <v>170301200016</v>
      </c>
      <c r="C70" s="747">
        <v>20</v>
      </c>
      <c r="D70" s="747"/>
      <c r="E70" s="747">
        <v>21</v>
      </c>
      <c r="F70" s="749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45">
        <v>170301200018</v>
      </c>
      <c r="C71" s="747">
        <v>22</v>
      </c>
      <c r="D71" s="747"/>
      <c r="E71" s="747">
        <v>23</v>
      </c>
      <c r="F71" s="749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45">
        <v>170301200019</v>
      </c>
      <c r="C72" s="747">
        <v>23</v>
      </c>
      <c r="D72" s="747"/>
      <c r="E72" s="747">
        <v>23</v>
      </c>
      <c r="F72" s="749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45">
        <v>170301200020</v>
      </c>
      <c r="C73" s="747">
        <v>20</v>
      </c>
      <c r="D73" s="747"/>
      <c r="E73" s="747">
        <v>21</v>
      </c>
      <c r="F73" s="749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45">
        <v>170301200021</v>
      </c>
      <c r="C74" s="747">
        <v>21</v>
      </c>
      <c r="D74" s="747"/>
      <c r="E74" s="747">
        <v>21</v>
      </c>
      <c r="F74" s="749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45">
        <v>170301200022</v>
      </c>
      <c r="C75" s="747">
        <v>22</v>
      </c>
      <c r="D75" s="747"/>
      <c r="E75" s="747">
        <v>23</v>
      </c>
      <c r="F75" s="749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45">
        <v>170301200023</v>
      </c>
      <c r="C76" s="747">
        <v>22</v>
      </c>
      <c r="D76" s="747"/>
      <c r="E76" s="747">
        <v>22</v>
      </c>
      <c r="F76" s="749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45">
        <v>170301200024</v>
      </c>
      <c r="C77" s="747">
        <v>20</v>
      </c>
      <c r="D77" s="747"/>
      <c r="E77" s="747">
        <v>20</v>
      </c>
      <c r="F77" s="749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45">
        <v>170301200025</v>
      </c>
      <c r="C78" s="747">
        <v>22</v>
      </c>
      <c r="D78" s="747"/>
      <c r="E78" s="747">
        <v>22</v>
      </c>
      <c r="F78" s="749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45">
        <v>170301200026</v>
      </c>
      <c r="C79" s="747">
        <v>23</v>
      </c>
      <c r="D79" s="747"/>
      <c r="E79" s="747">
        <v>24</v>
      </c>
      <c r="F79" s="749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45">
        <v>170301200027</v>
      </c>
      <c r="C80" s="747">
        <v>21</v>
      </c>
      <c r="D80" s="747"/>
      <c r="E80" s="747">
        <v>22</v>
      </c>
      <c r="F80" s="749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45">
        <v>170301200029</v>
      </c>
      <c r="C81" s="747">
        <v>20</v>
      </c>
      <c r="D81" s="747"/>
      <c r="E81" s="747">
        <v>21</v>
      </c>
      <c r="F81" s="749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45">
        <v>170301200030</v>
      </c>
      <c r="C82" s="747">
        <v>23</v>
      </c>
      <c r="D82" s="747"/>
      <c r="E82" s="747">
        <v>23</v>
      </c>
      <c r="F82" s="749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45">
        <v>170301200032</v>
      </c>
      <c r="C83" s="747">
        <v>0</v>
      </c>
      <c r="D83" s="747"/>
      <c r="E83" s="747">
        <v>0</v>
      </c>
      <c r="F83" s="749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45">
        <v>170301200033</v>
      </c>
      <c r="C84" s="747">
        <v>23</v>
      </c>
      <c r="D84" s="747"/>
      <c r="E84" s="747">
        <v>23</v>
      </c>
      <c r="F84" s="749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>
        <v>170301200025</v>
      </c>
      <c r="C85" s="728">
        <v>39</v>
      </c>
      <c r="D85" s="142"/>
      <c r="E85" s="728">
        <v>30</v>
      </c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>
        <v>170301200026</v>
      </c>
      <c r="C86" s="728">
        <v>46</v>
      </c>
      <c r="D86" s="142"/>
      <c r="E86" s="728">
        <v>39</v>
      </c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>
        <v>170301200027</v>
      </c>
      <c r="C87" s="728">
        <v>41</v>
      </c>
      <c r="D87" s="142"/>
      <c r="E87" s="728">
        <v>31</v>
      </c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>
        <v>170301200029</v>
      </c>
      <c r="C88" s="728">
        <v>38</v>
      </c>
      <c r="D88" s="142"/>
      <c r="E88" s="728">
        <v>31</v>
      </c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>
        <v>170301200030</v>
      </c>
      <c r="C89" s="728">
        <v>46</v>
      </c>
      <c r="D89" s="142"/>
      <c r="E89" s="728">
        <v>41</v>
      </c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>
        <v>170301200032</v>
      </c>
      <c r="C90" s="728">
        <v>34</v>
      </c>
      <c r="D90" s="142"/>
      <c r="E90" s="728">
        <v>20</v>
      </c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>
        <v>170301200033</v>
      </c>
      <c r="C91" s="728">
        <v>38</v>
      </c>
      <c r="D91" s="142"/>
      <c r="E91" s="728">
        <v>33</v>
      </c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M1" zoomScale="86" zoomScaleNormal="86" workbookViewId="0">
      <selection activeCell="H16" sqref="H16:V16"/>
    </sheetView>
  </sheetViews>
  <sheetFormatPr defaultColWidth="9" defaultRowHeight="14.5"/>
  <cols>
    <col min="2" max="2" width="15.8164062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01.5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159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100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100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34">
        <v>170301120144</v>
      </c>
      <c r="C11" s="142">
        <v>46</v>
      </c>
      <c r="D11" s="142">
        <f>COUNTIF(C11:C73,"&gt;="&amp;D10)</f>
        <v>1</v>
      </c>
      <c r="E11" s="142">
        <v>44</v>
      </c>
      <c r="F11" s="142">
        <f>COUNTIF(E11:E73,"&gt;="&amp;F10)</f>
        <v>1</v>
      </c>
      <c r="G11" s="144" t="s">
        <v>46</v>
      </c>
      <c r="H11" s="32">
        <v>2</v>
      </c>
      <c r="I11" s="32">
        <v>3</v>
      </c>
      <c r="J11" s="32">
        <v>1</v>
      </c>
      <c r="K11" s="32">
        <v>3</v>
      </c>
      <c r="L11" s="32">
        <v>1</v>
      </c>
      <c r="M11" s="32">
        <v>2</v>
      </c>
      <c r="N11" s="32">
        <v>1</v>
      </c>
      <c r="O11" s="32">
        <v>2</v>
      </c>
      <c r="P11" s="32">
        <v>3</v>
      </c>
      <c r="Q11" s="32">
        <v>1</v>
      </c>
      <c r="R11" s="32">
        <v>3</v>
      </c>
      <c r="S11" s="32">
        <v>1</v>
      </c>
      <c r="T11" s="32">
        <v>3</v>
      </c>
      <c r="U11" s="32">
        <v>2</v>
      </c>
      <c r="V11" s="32">
        <v>3</v>
      </c>
      <c r="W11" s="99"/>
    </row>
    <row r="12" spans="1:23" ht="15.5">
      <c r="A12" s="45">
        <v>2</v>
      </c>
      <c r="B12" s="4"/>
      <c r="C12" s="4"/>
      <c r="D12" s="148">
        <f>(D11/COUNT($B11:$B80))*100</f>
        <v>100</v>
      </c>
      <c r="E12" s="4"/>
      <c r="F12" s="148">
        <f>(F11/COUNT($B11:$B80))*100</f>
        <v>100</v>
      </c>
      <c r="G12" s="144" t="s">
        <v>47</v>
      </c>
      <c r="H12" s="37">
        <v>3</v>
      </c>
      <c r="I12" s="37">
        <v>1</v>
      </c>
      <c r="J12" s="32">
        <v>3</v>
      </c>
      <c r="K12" s="32">
        <v>2</v>
      </c>
      <c r="L12" s="32">
        <v>1</v>
      </c>
      <c r="M12" s="32">
        <v>2</v>
      </c>
      <c r="N12" s="32">
        <v>1</v>
      </c>
      <c r="O12" s="32">
        <v>3</v>
      </c>
      <c r="P12" s="32">
        <v>1</v>
      </c>
      <c r="Q12" s="32">
        <v>1</v>
      </c>
      <c r="R12" s="32">
        <v>3</v>
      </c>
      <c r="S12" s="32">
        <v>3</v>
      </c>
      <c r="T12" s="32">
        <v>1</v>
      </c>
      <c r="U12" s="32">
        <v>2</v>
      </c>
      <c r="V12" s="32">
        <v>3</v>
      </c>
      <c r="W12" s="99"/>
    </row>
    <row r="13" spans="1:23" ht="15.5">
      <c r="A13" s="45">
        <v>3</v>
      </c>
      <c r="B13" s="79"/>
      <c r="C13" s="100"/>
      <c r="D13" s="738"/>
      <c r="E13" s="100"/>
      <c r="F13" s="739"/>
      <c r="G13" s="144" t="s">
        <v>48</v>
      </c>
      <c r="H13" s="37">
        <v>1</v>
      </c>
      <c r="I13" s="37">
        <v>1</v>
      </c>
      <c r="J13" s="32">
        <v>1</v>
      </c>
      <c r="K13" s="32">
        <v>2</v>
      </c>
      <c r="L13" s="32">
        <v>1</v>
      </c>
      <c r="M13" s="32">
        <v>3</v>
      </c>
      <c r="N13" s="32">
        <v>3</v>
      </c>
      <c r="O13" s="32">
        <v>2</v>
      </c>
      <c r="P13" s="32">
        <v>3</v>
      </c>
      <c r="Q13" s="32">
        <v>3</v>
      </c>
      <c r="R13" s="32">
        <v>1</v>
      </c>
      <c r="S13" s="32">
        <v>2</v>
      </c>
      <c r="T13" s="32">
        <v>1</v>
      </c>
      <c r="U13" s="32">
        <v>2</v>
      </c>
      <c r="V13" s="32">
        <v>1</v>
      </c>
      <c r="W13" s="99"/>
    </row>
    <row r="14" spans="1:23" ht="15.5">
      <c r="A14" s="45">
        <v>4</v>
      </c>
      <c r="B14" s="79"/>
      <c r="C14" s="100"/>
      <c r="D14" s="738"/>
      <c r="E14" s="100"/>
      <c r="F14" s="739"/>
      <c r="G14" s="144" t="s">
        <v>50</v>
      </c>
      <c r="H14" s="37">
        <v>3</v>
      </c>
      <c r="I14" s="37">
        <v>1</v>
      </c>
      <c r="J14" s="32">
        <v>3</v>
      </c>
      <c r="K14" s="32">
        <v>3</v>
      </c>
      <c r="L14" s="32">
        <v>2</v>
      </c>
      <c r="M14" s="32">
        <v>3</v>
      </c>
      <c r="N14" s="32">
        <v>1</v>
      </c>
      <c r="O14" s="32">
        <v>3</v>
      </c>
      <c r="P14" s="32">
        <v>3</v>
      </c>
      <c r="Q14" s="32">
        <v>1</v>
      </c>
      <c r="R14" s="32">
        <v>3</v>
      </c>
      <c r="S14" s="32">
        <v>2</v>
      </c>
      <c r="T14" s="32">
        <v>1</v>
      </c>
      <c r="U14" s="32">
        <v>3</v>
      </c>
      <c r="V14" s="32">
        <v>1</v>
      </c>
      <c r="W14" s="99"/>
    </row>
    <row r="15" spans="1:23" ht="15.5">
      <c r="A15" s="45">
        <v>5</v>
      </c>
      <c r="B15" s="79"/>
      <c r="C15" s="100"/>
      <c r="D15" s="738"/>
      <c r="E15" s="100"/>
      <c r="F15" s="739"/>
      <c r="G15" s="151" t="s">
        <v>51</v>
      </c>
      <c r="H15" s="37">
        <v>2</v>
      </c>
      <c r="I15" s="37">
        <v>1</v>
      </c>
      <c r="J15" s="32">
        <v>3</v>
      </c>
      <c r="K15" s="32">
        <v>2</v>
      </c>
      <c r="L15" s="32">
        <v>1</v>
      </c>
      <c r="M15" s="32">
        <v>2</v>
      </c>
      <c r="N15" s="32">
        <v>1</v>
      </c>
      <c r="O15" s="32">
        <v>3</v>
      </c>
      <c r="P15" s="32">
        <v>1</v>
      </c>
      <c r="Q15" s="32">
        <v>1</v>
      </c>
      <c r="R15" s="32">
        <v>3</v>
      </c>
      <c r="S15" s="32">
        <v>2</v>
      </c>
      <c r="T15" s="32">
        <v>2</v>
      </c>
      <c r="U15" s="32">
        <v>3</v>
      </c>
      <c r="V15" s="32">
        <v>2</v>
      </c>
      <c r="W15" s="99"/>
    </row>
    <row r="16" spans="1:23" ht="15.5">
      <c r="A16" s="45">
        <v>6</v>
      </c>
      <c r="B16" s="79"/>
      <c r="C16" s="100"/>
      <c r="D16" s="738"/>
      <c r="E16" s="100"/>
      <c r="F16" s="739"/>
      <c r="G16" s="152" t="s">
        <v>52</v>
      </c>
      <c r="H16" s="67">
        <f>($H7*H15)/100</f>
        <v>2</v>
      </c>
      <c r="I16" s="67">
        <f>($H7*I15)/100</f>
        <v>1</v>
      </c>
      <c r="J16" s="67"/>
      <c r="K16" s="67"/>
      <c r="L16" s="67">
        <f>($H7*L15)/100</f>
        <v>1</v>
      </c>
      <c r="M16" s="67"/>
      <c r="N16" s="67"/>
      <c r="O16" s="67"/>
      <c r="P16" s="67"/>
      <c r="Q16" s="67"/>
      <c r="R16" s="67"/>
      <c r="S16" s="67"/>
      <c r="T16" s="67">
        <f>($H7*T15)/100</f>
        <v>2</v>
      </c>
      <c r="U16" s="67">
        <f>($H7*U15)/100</f>
        <v>3</v>
      </c>
      <c r="V16" s="67">
        <f>($H7*V15)/100</f>
        <v>2</v>
      </c>
      <c r="W16" s="99"/>
    </row>
    <row r="17" spans="1:23">
      <c r="A17" s="45">
        <v>7</v>
      </c>
      <c r="B17" s="79"/>
      <c r="C17" s="100"/>
      <c r="D17" s="738"/>
      <c r="E17" s="100"/>
      <c r="F17" s="739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79"/>
      <c r="C18" s="100"/>
      <c r="D18" s="738"/>
      <c r="E18" s="100"/>
      <c r="F18" s="738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9"/>
      <c r="C19" s="100"/>
      <c r="D19" s="738"/>
      <c r="E19" s="100"/>
      <c r="F19" s="738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9"/>
      <c r="C20" s="100"/>
      <c r="D20" s="738"/>
      <c r="E20" s="100"/>
      <c r="F20" s="738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9"/>
      <c r="C21" s="100"/>
      <c r="D21" s="738"/>
      <c r="E21" s="100"/>
      <c r="F21" s="738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9"/>
      <c r="C22" s="100"/>
      <c r="D22" s="738"/>
      <c r="E22" s="100"/>
      <c r="F22" s="738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9"/>
      <c r="C23" s="100"/>
      <c r="D23" s="738"/>
      <c r="E23" s="100"/>
      <c r="F23" s="738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9"/>
      <c r="C24" s="100"/>
      <c r="D24" s="738"/>
      <c r="E24" s="100"/>
      <c r="F24" s="738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9"/>
      <c r="C25" s="100"/>
      <c r="D25" s="34"/>
      <c r="E25" s="100"/>
      <c r="F25" s="738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9"/>
      <c r="C26" s="100"/>
      <c r="D26" s="738"/>
      <c r="E26" s="100"/>
      <c r="F26" s="738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9"/>
      <c r="C27" s="100"/>
      <c r="D27" s="738"/>
      <c r="E27" s="100"/>
      <c r="F27" s="738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9"/>
      <c r="C28" s="100"/>
      <c r="D28" s="738"/>
      <c r="E28" s="100"/>
      <c r="F28" s="738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9"/>
      <c r="C29" s="100"/>
      <c r="D29" s="738"/>
      <c r="E29" s="100"/>
      <c r="F29" s="738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9"/>
      <c r="C30" s="100"/>
      <c r="D30" s="738"/>
      <c r="E30" s="100"/>
      <c r="F30" s="738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9"/>
      <c r="C31" s="100"/>
      <c r="D31" s="738"/>
      <c r="E31" s="100"/>
      <c r="F31" s="738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9"/>
      <c r="C32" s="100"/>
      <c r="D32" s="738"/>
      <c r="E32" s="100"/>
      <c r="F32" s="738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9"/>
      <c r="C33" s="100"/>
      <c r="D33" s="738"/>
      <c r="E33" s="100"/>
      <c r="F33" s="738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9"/>
      <c r="C34" s="100"/>
      <c r="D34" s="738"/>
      <c r="E34" s="100"/>
      <c r="F34" s="738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9"/>
      <c r="C35" s="100"/>
      <c r="D35" s="738"/>
      <c r="E35" s="100"/>
      <c r="F35" s="738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9"/>
      <c r="C36" s="100"/>
      <c r="D36" s="738"/>
      <c r="E36" s="100"/>
      <c r="F36" s="738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9"/>
      <c r="C37" s="100"/>
      <c r="D37" s="738"/>
      <c r="E37" s="100"/>
      <c r="F37" s="738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9"/>
      <c r="C38" s="100"/>
      <c r="D38" s="738"/>
      <c r="E38" s="100"/>
      <c r="F38" s="738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9"/>
      <c r="C39" s="100"/>
      <c r="D39" s="738"/>
      <c r="E39" s="100"/>
      <c r="F39" s="738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9"/>
      <c r="C40" s="100"/>
      <c r="D40" s="738"/>
      <c r="E40" s="100"/>
      <c r="F40" s="738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9"/>
      <c r="C41" s="100"/>
      <c r="D41" s="738"/>
      <c r="E41" s="100"/>
      <c r="F41" s="738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9"/>
      <c r="C42" s="100"/>
      <c r="D42" s="738"/>
      <c r="E42" s="100"/>
      <c r="F42" s="738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9"/>
      <c r="C43" s="100"/>
      <c r="D43" s="738"/>
      <c r="E43" s="100"/>
      <c r="F43" s="738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9"/>
      <c r="C44" s="100"/>
      <c r="D44" s="738"/>
      <c r="E44" s="100"/>
      <c r="F44" s="738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9"/>
      <c r="C45" s="100"/>
      <c r="D45" s="738"/>
      <c r="E45" s="100"/>
      <c r="F45" s="738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9"/>
      <c r="C46" s="100"/>
      <c r="D46" s="738"/>
      <c r="E46" s="100"/>
      <c r="F46" s="738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9"/>
      <c r="C47" s="100"/>
      <c r="D47" s="738"/>
      <c r="E47" s="100"/>
      <c r="F47" s="738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9"/>
      <c r="C48" s="100"/>
      <c r="D48" s="738"/>
      <c r="E48" s="100"/>
      <c r="F48" s="738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9"/>
      <c r="C49" s="100"/>
      <c r="D49" s="738"/>
      <c r="E49" s="100"/>
      <c r="F49" s="738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9"/>
      <c r="C50" s="100"/>
      <c r="D50" s="738"/>
      <c r="E50" s="100"/>
      <c r="F50" s="73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9"/>
      <c r="C51" s="100"/>
      <c r="D51" s="738"/>
      <c r="E51" s="100"/>
      <c r="F51" s="738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9"/>
      <c r="C52" s="100"/>
      <c r="D52" s="34"/>
      <c r="E52" s="100"/>
      <c r="F52" s="738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9"/>
      <c r="C53" s="100"/>
      <c r="D53" s="34"/>
      <c r="E53" s="100"/>
      <c r="F53" s="738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9"/>
      <c r="C54" s="100"/>
      <c r="D54" s="738"/>
      <c r="E54" s="100"/>
      <c r="F54" s="738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9"/>
      <c r="C55" s="100"/>
      <c r="D55" s="738"/>
      <c r="E55" s="100"/>
      <c r="F55" s="738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9"/>
      <c r="C56" s="100"/>
      <c r="D56" s="738"/>
      <c r="E56" s="100"/>
      <c r="F56" s="738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9"/>
      <c r="C57" s="100"/>
      <c r="D57" s="738"/>
      <c r="E57" s="100"/>
      <c r="F57" s="738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9"/>
      <c r="C58" s="100"/>
      <c r="D58" s="738"/>
      <c r="E58" s="100"/>
      <c r="F58" s="738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9"/>
      <c r="C59" s="100"/>
      <c r="D59" s="738"/>
      <c r="E59" s="100"/>
      <c r="F59" s="738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9"/>
      <c r="C60" s="100"/>
      <c r="D60" s="738"/>
      <c r="E60" s="100"/>
      <c r="F60" s="738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9"/>
      <c r="C61" s="100"/>
      <c r="D61" s="738"/>
      <c r="E61" s="100"/>
      <c r="F61" s="738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9"/>
      <c r="C62" s="100"/>
      <c r="D62" s="738"/>
      <c r="E62" s="100"/>
      <c r="F62" s="738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9"/>
      <c r="C63" s="100"/>
      <c r="D63" s="738"/>
      <c r="E63" s="100"/>
      <c r="F63" s="738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>
        <v>54</v>
      </c>
      <c r="B64" s="79"/>
      <c r="C64" s="100"/>
      <c r="D64" s="738"/>
      <c r="E64" s="100"/>
      <c r="F64" s="738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>
        <v>55</v>
      </c>
      <c r="B65" s="79"/>
      <c r="C65" s="100"/>
      <c r="D65" s="738"/>
      <c r="E65" s="100"/>
      <c r="F65" s="738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>
        <v>56</v>
      </c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>
        <v>57</v>
      </c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>
        <v>58</v>
      </c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>
        <v>59</v>
      </c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>
        <v>60</v>
      </c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>
        <v>61</v>
      </c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>
        <v>62</v>
      </c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>
        <v>63</v>
      </c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>
        <v>64</v>
      </c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>
        <v>65</v>
      </c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>
        <v>66</v>
      </c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>
        <v>67</v>
      </c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>
        <v>68</v>
      </c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>
        <v>69</v>
      </c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>
        <v>70</v>
      </c>
      <c r="B80" s="79"/>
      <c r="C80" s="100"/>
      <c r="D80" s="34"/>
      <c r="E80" s="100"/>
      <c r="F80" s="738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>
        <v>71</v>
      </c>
      <c r="B81" s="79"/>
      <c r="C81" s="100"/>
      <c r="D81" s="34"/>
      <c r="E81" s="100"/>
      <c r="F81" s="738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>
        <v>72</v>
      </c>
      <c r="B82" s="79"/>
      <c r="C82" s="100"/>
      <c r="D82" s="738"/>
      <c r="E82" s="100"/>
      <c r="F82" s="738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>
        <v>73</v>
      </c>
      <c r="B83" s="79"/>
      <c r="C83" s="100"/>
      <c r="D83" s="738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>
        <v>74</v>
      </c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>
        <v>75</v>
      </c>
      <c r="B85" s="79"/>
      <c r="C85" s="100"/>
      <c r="D85" s="738"/>
      <c r="E85" s="100"/>
      <c r="F85" s="738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>
        <v>76</v>
      </c>
      <c r="B86" s="79"/>
      <c r="C86" s="100"/>
      <c r="D86" s="738"/>
      <c r="E86" s="100"/>
      <c r="F86" s="738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>
        <v>77</v>
      </c>
      <c r="B87" s="79"/>
      <c r="C87" s="100"/>
      <c r="D87" s="738"/>
      <c r="E87" s="100"/>
      <c r="F87" s="738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>
        <v>78</v>
      </c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>
        <v>79</v>
      </c>
      <c r="B89" s="79"/>
      <c r="C89" s="100"/>
      <c r="D89" s="738"/>
      <c r="E89" s="100"/>
      <c r="F89" s="738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>
        <v>80</v>
      </c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>
        <v>81</v>
      </c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L1" zoomScale="86" zoomScaleNormal="86" workbookViewId="0">
      <selection activeCell="H16" sqref="H16:V16"/>
    </sheetView>
  </sheetViews>
  <sheetFormatPr defaultColWidth="9" defaultRowHeight="14.5"/>
  <cols>
    <col min="2" max="2" width="15.81640625" customWidth="1"/>
    <col min="8" max="8" width="13.089843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01.5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160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95.833333333333343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12.5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54.166666666666671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34">
        <v>170301200032</v>
      </c>
      <c r="C11" s="142">
        <v>39</v>
      </c>
      <c r="D11" s="142">
        <f>COUNTIF(C11:C91,"&gt;="&amp;D10)</f>
        <v>23</v>
      </c>
      <c r="E11" s="142">
        <v>12</v>
      </c>
      <c r="F11" s="143">
        <f>COUNTIF(E11:E91,"&gt;="&amp;F10)</f>
        <v>3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34">
        <v>170301200009</v>
      </c>
      <c r="C12" s="142">
        <v>35</v>
      </c>
      <c r="D12" s="148">
        <f>(D11/24)*100</f>
        <v>95.833333333333343</v>
      </c>
      <c r="E12" s="142">
        <v>14</v>
      </c>
      <c r="F12" s="148">
        <f>(F11/24)*100</f>
        <v>12.5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34">
        <v>170301200016</v>
      </c>
      <c r="C13" s="142">
        <v>34</v>
      </c>
      <c r="D13" s="142"/>
      <c r="E13" s="142">
        <v>12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15.5">
      <c r="A14" s="45">
        <v>4</v>
      </c>
      <c r="B14" s="34">
        <v>170301200029</v>
      </c>
      <c r="C14" s="142">
        <v>31</v>
      </c>
      <c r="D14" s="142"/>
      <c r="E14" s="142">
        <v>14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34">
        <v>170301200001</v>
      </c>
      <c r="C15" s="142">
        <v>44</v>
      </c>
      <c r="D15" s="142"/>
      <c r="E15" s="142">
        <v>19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15.5">
      <c r="A16" s="45">
        <v>6</v>
      </c>
      <c r="B16" s="34">
        <v>170301200002</v>
      </c>
      <c r="C16" s="142">
        <v>44</v>
      </c>
      <c r="D16" s="142"/>
      <c r="E16" s="142">
        <v>26</v>
      </c>
      <c r="F16" s="150"/>
      <c r="G16" s="152" t="s">
        <v>52</v>
      </c>
      <c r="H16" s="67">
        <f>($H7*H15)/100</f>
        <v>1.4895833333333335</v>
      </c>
      <c r="I16" s="67">
        <f>($H7*I15)/100</f>
        <v>1.354166666666667</v>
      </c>
      <c r="J16" s="67"/>
      <c r="K16" s="67"/>
      <c r="L16" s="67">
        <f>($H7*L15)/100</f>
        <v>1.4895833333333335</v>
      </c>
      <c r="M16" s="67"/>
      <c r="N16" s="67"/>
      <c r="O16" s="67"/>
      <c r="P16" s="67"/>
      <c r="Q16" s="67"/>
      <c r="R16" s="67"/>
      <c r="S16" s="67"/>
      <c r="T16" s="67">
        <f>($H7*T15)/100</f>
        <v>1.625</v>
      </c>
      <c r="U16" s="67">
        <f>($H7*U15)/100</f>
        <v>1.625</v>
      </c>
      <c r="V16" s="67">
        <f>($H7*V15)/100</f>
        <v>1.625</v>
      </c>
      <c r="W16" s="99"/>
    </row>
    <row r="17" spans="1:23">
      <c r="A17" s="45">
        <v>7</v>
      </c>
      <c r="B17" s="34">
        <v>170301200003</v>
      </c>
      <c r="C17" s="142">
        <v>43</v>
      </c>
      <c r="D17" s="142"/>
      <c r="E17" s="142">
        <v>27</v>
      </c>
      <c r="F17" s="150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34">
        <v>170301200004</v>
      </c>
      <c r="C18" s="142">
        <v>45</v>
      </c>
      <c r="D18" s="142"/>
      <c r="E18" s="142">
        <v>26</v>
      </c>
      <c r="F18" s="142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34">
        <v>170301200010</v>
      </c>
      <c r="C19" s="142">
        <v>44</v>
      </c>
      <c r="D19" s="142"/>
      <c r="E19" s="142">
        <v>19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34">
        <v>170301200011</v>
      </c>
      <c r="C20" s="142">
        <v>44</v>
      </c>
      <c r="D20" s="142"/>
      <c r="E20" s="142">
        <v>24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34">
        <v>170301200013</v>
      </c>
      <c r="C21" s="142">
        <v>44</v>
      </c>
      <c r="D21" s="142"/>
      <c r="E21" s="142">
        <v>18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34">
        <v>170301200014</v>
      </c>
      <c r="C22" s="142">
        <v>0</v>
      </c>
      <c r="D22" s="142"/>
      <c r="E22" s="142">
        <v>0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34">
        <v>170301200018</v>
      </c>
      <c r="C23" s="142">
        <v>48</v>
      </c>
      <c r="D23" s="142"/>
      <c r="E23" s="142">
        <v>32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34">
        <v>170301200019</v>
      </c>
      <c r="C24" s="142">
        <v>48</v>
      </c>
      <c r="D24" s="142"/>
      <c r="E24" s="142">
        <v>27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34">
        <v>170301200020</v>
      </c>
      <c r="C25" s="142">
        <v>45</v>
      </c>
      <c r="D25" s="732"/>
      <c r="E25" s="142">
        <v>27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34">
        <v>170301200021</v>
      </c>
      <c r="C26" s="142">
        <v>44</v>
      </c>
      <c r="D26" s="142"/>
      <c r="E26" s="142">
        <v>18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34">
        <v>170301200022</v>
      </c>
      <c r="C27" s="142">
        <v>42</v>
      </c>
      <c r="D27" s="142"/>
      <c r="E27" s="142">
        <v>18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34">
        <v>170301200023</v>
      </c>
      <c r="C28" s="142">
        <v>44</v>
      </c>
      <c r="D28" s="142"/>
      <c r="E28" s="142">
        <v>25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34">
        <v>170301200024</v>
      </c>
      <c r="C29" s="142">
        <v>39</v>
      </c>
      <c r="D29" s="142"/>
      <c r="E29" s="142">
        <v>18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34">
        <v>170301200025</v>
      </c>
      <c r="C30" s="142">
        <v>34</v>
      </c>
      <c r="D30" s="142"/>
      <c r="E30" s="142">
        <v>18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34">
        <v>170301200026</v>
      </c>
      <c r="C31" s="142">
        <v>48</v>
      </c>
      <c r="D31" s="142"/>
      <c r="E31" s="142">
        <v>29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34">
        <v>170301200027</v>
      </c>
      <c r="C32" s="142">
        <v>43</v>
      </c>
      <c r="D32" s="142"/>
      <c r="E32" s="142">
        <v>17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34">
        <v>170301200030</v>
      </c>
      <c r="C33" s="142">
        <v>48</v>
      </c>
      <c r="D33" s="142"/>
      <c r="E33" s="142">
        <v>37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34">
        <v>170301200033</v>
      </c>
      <c r="C34" s="142">
        <v>46</v>
      </c>
      <c r="D34" s="142"/>
      <c r="E34" s="142">
        <v>26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/>
      <c r="B35" s="79"/>
      <c r="C35" s="100"/>
      <c r="D35" s="738"/>
      <c r="E35" s="100"/>
      <c r="F35" s="738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/>
      <c r="B36" s="79"/>
      <c r="C36" s="100"/>
      <c r="D36" s="738"/>
      <c r="E36" s="100"/>
      <c r="F36" s="738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/>
      <c r="B37" s="79"/>
      <c r="C37" s="100"/>
      <c r="D37" s="738"/>
      <c r="E37" s="100"/>
      <c r="F37" s="738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/>
      <c r="B38" s="79"/>
      <c r="C38" s="100"/>
      <c r="D38" s="738"/>
      <c r="E38" s="100"/>
      <c r="F38" s="738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/>
      <c r="B39" s="79"/>
      <c r="C39" s="100"/>
      <c r="D39" s="738"/>
      <c r="E39" s="100"/>
      <c r="F39" s="738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/>
      <c r="B40" s="79"/>
      <c r="C40" s="100"/>
      <c r="D40" s="738"/>
      <c r="E40" s="100"/>
      <c r="F40" s="738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/>
      <c r="B41" s="79"/>
      <c r="C41" s="100"/>
      <c r="D41" s="738"/>
      <c r="E41" s="100"/>
      <c r="F41" s="738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/>
      <c r="B42" s="79"/>
      <c r="C42" s="100"/>
      <c r="D42" s="738"/>
      <c r="E42" s="100"/>
      <c r="F42" s="738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/>
      <c r="B43" s="79"/>
      <c r="C43" s="100"/>
      <c r="D43" s="738"/>
      <c r="E43" s="100"/>
      <c r="F43" s="738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/>
      <c r="B44" s="79"/>
      <c r="C44" s="100"/>
      <c r="D44" s="738"/>
      <c r="E44" s="100"/>
      <c r="F44" s="738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/>
      <c r="B45" s="79"/>
      <c r="C45" s="100"/>
      <c r="D45" s="738"/>
      <c r="E45" s="100"/>
      <c r="F45" s="738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/>
      <c r="B46" s="79"/>
      <c r="C46" s="100"/>
      <c r="D46" s="738"/>
      <c r="E46" s="100"/>
      <c r="F46" s="738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/>
      <c r="B47" s="79"/>
      <c r="C47" s="100"/>
      <c r="D47" s="738"/>
      <c r="E47" s="100"/>
      <c r="F47" s="738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/>
      <c r="B48" s="79"/>
      <c r="C48" s="100"/>
      <c r="D48" s="738"/>
      <c r="E48" s="100"/>
      <c r="F48" s="738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/>
      <c r="B49" s="79"/>
      <c r="C49" s="100"/>
      <c r="D49" s="738"/>
      <c r="E49" s="100"/>
      <c r="F49" s="738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/>
      <c r="B50" s="79"/>
      <c r="C50" s="100"/>
      <c r="D50" s="738"/>
      <c r="E50" s="100"/>
      <c r="F50" s="73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/>
      <c r="B51" s="79"/>
      <c r="C51" s="100"/>
      <c r="D51" s="738"/>
      <c r="E51" s="100"/>
      <c r="F51" s="738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/>
      <c r="B52" s="79"/>
      <c r="C52" s="100"/>
      <c r="D52" s="34"/>
      <c r="E52" s="100"/>
      <c r="F52" s="738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/>
      <c r="B53" s="79"/>
      <c r="C53" s="100"/>
      <c r="D53" s="34"/>
      <c r="E53" s="100"/>
      <c r="F53" s="738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/>
      <c r="B54" s="79"/>
      <c r="C54" s="100"/>
      <c r="D54" s="738"/>
      <c r="E54" s="100"/>
      <c r="F54" s="738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/>
      <c r="B55" s="79"/>
      <c r="C55" s="100"/>
      <c r="D55" s="738"/>
      <c r="E55" s="100"/>
      <c r="F55" s="738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/>
      <c r="B56" s="79"/>
      <c r="C56" s="100"/>
      <c r="D56" s="738"/>
      <c r="E56" s="100"/>
      <c r="F56" s="738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/>
      <c r="B57" s="79"/>
      <c r="C57" s="100"/>
      <c r="D57" s="738"/>
      <c r="E57" s="100"/>
      <c r="F57" s="738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/>
      <c r="B58" s="79"/>
      <c r="C58" s="100"/>
      <c r="D58" s="738"/>
      <c r="E58" s="100"/>
      <c r="F58" s="738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/>
      <c r="B59" s="79"/>
      <c r="C59" s="100"/>
      <c r="D59" s="738"/>
      <c r="E59" s="100"/>
      <c r="F59" s="738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/>
      <c r="B60" s="79"/>
      <c r="C60" s="100"/>
      <c r="D60" s="738"/>
      <c r="E60" s="100"/>
      <c r="F60" s="738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/>
      <c r="B61" s="79"/>
      <c r="C61" s="100"/>
      <c r="D61" s="738"/>
      <c r="E61" s="100"/>
      <c r="F61" s="738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/>
      <c r="B62" s="79"/>
      <c r="C62" s="100"/>
      <c r="D62" s="738"/>
      <c r="E62" s="100"/>
      <c r="F62" s="738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/>
      <c r="B63" s="79"/>
      <c r="C63" s="100"/>
      <c r="D63" s="738"/>
      <c r="E63" s="100"/>
      <c r="F63" s="738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100"/>
      <c r="D64" s="738"/>
      <c r="E64" s="100"/>
      <c r="F64" s="738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100"/>
      <c r="D65" s="738"/>
      <c r="E65" s="100"/>
      <c r="F65" s="738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100"/>
      <c r="D80" s="34"/>
      <c r="E80" s="100"/>
      <c r="F80" s="738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100"/>
      <c r="D81" s="34"/>
      <c r="E81" s="100"/>
      <c r="F81" s="738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100"/>
      <c r="D82" s="738"/>
      <c r="E82" s="100"/>
      <c r="F82" s="738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100"/>
      <c r="D83" s="738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100"/>
      <c r="D85" s="738"/>
      <c r="E85" s="100"/>
      <c r="F85" s="738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100"/>
      <c r="D86" s="738"/>
      <c r="E86" s="100"/>
      <c r="F86" s="738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100"/>
      <c r="D87" s="738"/>
      <c r="E87" s="100"/>
      <c r="F87" s="738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100"/>
      <c r="D89" s="738"/>
      <c r="E89" s="100"/>
      <c r="F89" s="738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D1" zoomScale="86" zoomScaleNormal="86" workbookViewId="0">
      <selection activeCell="H18" sqref="H18:V18"/>
    </sheetView>
  </sheetViews>
  <sheetFormatPr defaultColWidth="9" defaultRowHeight="14.5"/>
  <cols>
    <col min="2" max="2" width="15.81640625" customWidth="1"/>
    <col min="7" max="7" width="28.1796875" customWidth="1"/>
    <col min="8" max="8" width="13.089843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161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75.471698113207552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37.735849056603776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34">
        <v>170101120001</v>
      </c>
      <c r="C11" s="142">
        <v>26</v>
      </c>
      <c r="D11" s="142">
        <f>COUNTIF(C11:C93,"&gt;="&amp;D10)</f>
        <v>40</v>
      </c>
      <c r="E11" s="142">
        <v>10</v>
      </c>
      <c r="F11" s="143">
        <f>COUNTIF(E11:E93,"&gt;="&amp;F10)</f>
        <v>0</v>
      </c>
      <c r="G11" s="144" t="s">
        <v>46</v>
      </c>
      <c r="H11" s="32">
        <v>2</v>
      </c>
      <c r="I11" s="32">
        <v>3</v>
      </c>
      <c r="J11" s="32"/>
      <c r="K11" s="32">
        <v>1</v>
      </c>
      <c r="L11" s="32">
        <v>3</v>
      </c>
      <c r="M11" s="32"/>
      <c r="N11" s="32">
        <v>3</v>
      </c>
      <c r="O11" s="32">
        <v>2</v>
      </c>
      <c r="P11" s="32"/>
      <c r="Q11" s="32"/>
      <c r="R11" s="32"/>
      <c r="S11" s="32">
        <v>1</v>
      </c>
      <c r="T11" s="32">
        <v>1</v>
      </c>
      <c r="U11" s="32">
        <v>3</v>
      </c>
      <c r="V11" s="32">
        <v>2</v>
      </c>
      <c r="W11" s="99"/>
    </row>
    <row r="12" spans="1:23" ht="15.5">
      <c r="A12" s="45">
        <v>2</v>
      </c>
      <c r="B12" s="34">
        <v>170101120002</v>
      </c>
      <c r="C12" s="142">
        <v>26</v>
      </c>
      <c r="D12" s="148">
        <f>(D11/53)*100</f>
        <v>75.471698113207552</v>
      </c>
      <c r="E12" s="142">
        <v>17</v>
      </c>
      <c r="F12" s="149">
        <f>(F11/53)*100</f>
        <v>0</v>
      </c>
      <c r="G12" s="144" t="s">
        <v>47</v>
      </c>
      <c r="H12" s="37">
        <v>3</v>
      </c>
      <c r="I12" s="37">
        <v>1</v>
      </c>
      <c r="J12" s="32"/>
      <c r="K12" s="32">
        <v>2</v>
      </c>
      <c r="L12" s="32">
        <v>3</v>
      </c>
      <c r="M12" s="32"/>
      <c r="N12" s="32">
        <v>3</v>
      </c>
      <c r="O12" s="32">
        <v>1</v>
      </c>
      <c r="P12" s="32"/>
      <c r="Q12" s="32"/>
      <c r="R12" s="32"/>
      <c r="S12" s="32">
        <v>2</v>
      </c>
      <c r="T12" s="32">
        <v>2</v>
      </c>
      <c r="U12" s="32">
        <v>3</v>
      </c>
      <c r="V12" s="32">
        <v>3</v>
      </c>
      <c r="W12" s="99"/>
    </row>
    <row r="13" spans="1:23" ht="15.5">
      <c r="A13" s="45"/>
      <c r="B13" s="34"/>
      <c r="C13" s="142"/>
      <c r="D13" s="148"/>
      <c r="E13" s="142"/>
      <c r="F13" s="750"/>
      <c r="G13" s="144" t="s">
        <v>48</v>
      </c>
      <c r="H13" s="37">
        <v>1</v>
      </c>
      <c r="I13" s="37">
        <v>1</v>
      </c>
      <c r="J13" s="32"/>
      <c r="K13" s="32">
        <v>3</v>
      </c>
      <c r="L13" s="32">
        <v>2</v>
      </c>
      <c r="M13" s="32"/>
      <c r="N13" s="32">
        <v>1</v>
      </c>
      <c r="O13" s="32">
        <v>3</v>
      </c>
      <c r="P13" s="32"/>
      <c r="Q13" s="32"/>
      <c r="R13" s="32"/>
      <c r="S13" s="32">
        <v>1</v>
      </c>
      <c r="T13" s="32">
        <v>3</v>
      </c>
      <c r="U13" s="32">
        <v>2</v>
      </c>
      <c r="V13" s="32">
        <v>1</v>
      </c>
      <c r="W13" s="99"/>
    </row>
    <row r="14" spans="1:23" ht="15.5">
      <c r="A14" s="45">
        <v>3</v>
      </c>
      <c r="B14" s="34">
        <v>170101120003</v>
      </c>
      <c r="C14" s="142">
        <v>31</v>
      </c>
      <c r="D14" s="142"/>
      <c r="E14" s="142">
        <v>15</v>
      </c>
      <c r="F14" s="150"/>
      <c r="G14" s="144" t="s">
        <v>49</v>
      </c>
      <c r="H14" s="37">
        <v>3</v>
      </c>
      <c r="I14" s="37">
        <v>1</v>
      </c>
      <c r="J14" s="32"/>
      <c r="K14" s="32">
        <v>1</v>
      </c>
      <c r="L14" s="32">
        <v>2</v>
      </c>
      <c r="M14" s="32"/>
      <c r="N14" s="32">
        <v>2</v>
      </c>
      <c r="O14" s="32">
        <v>3</v>
      </c>
      <c r="P14" s="32"/>
      <c r="Q14" s="32"/>
      <c r="R14" s="32"/>
      <c r="S14" s="32">
        <v>2</v>
      </c>
      <c r="T14" s="32">
        <v>1</v>
      </c>
      <c r="U14" s="32">
        <v>1</v>
      </c>
      <c r="V14" s="32">
        <v>2</v>
      </c>
      <c r="W14" s="99"/>
    </row>
    <row r="15" spans="1:23" ht="15.5">
      <c r="A15" s="45">
        <v>4</v>
      </c>
      <c r="B15" s="34">
        <v>170101120004</v>
      </c>
      <c r="C15" s="142">
        <v>27</v>
      </c>
      <c r="D15" s="142"/>
      <c r="E15" s="142">
        <v>11</v>
      </c>
      <c r="F15" s="150"/>
      <c r="G15" s="144" t="s">
        <v>50</v>
      </c>
      <c r="H15" s="37">
        <v>2</v>
      </c>
      <c r="I15" s="37">
        <v>1</v>
      </c>
      <c r="J15" s="32"/>
      <c r="K15" s="32">
        <v>3</v>
      </c>
      <c r="L15" s="32">
        <v>2</v>
      </c>
      <c r="M15" s="32"/>
      <c r="N15" s="32">
        <v>2</v>
      </c>
      <c r="O15" s="32">
        <v>1</v>
      </c>
      <c r="P15" s="32"/>
      <c r="Q15" s="32"/>
      <c r="R15" s="32"/>
      <c r="S15" s="32">
        <v>2</v>
      </c>
      <c r="T15" s="32">
        <v>3</v>
      </c>
      <c r="U15" s="32">
        <v>2</v>
      </c>
      <c r="V15" s="32">
        <v>3</v>
      </c>
      <c r="W15" s="99"/>
    </row>
    <row r="16" spans="1:23" ht="15.5">
      <c r="A16" s="45"/>
      <c r="B16" s="34"/>
      <c r="C16" s="142"/>
      <c r="D16" s="142"/>
      <c r="E16" s="142"/>
      <c r="F16" s="150"/>
      <c r="G16" s="151" t="s">
        <v>162</v>
      </c>
      <c r="H16" s="32">
        <v>3</v>
      </c>
      <c r="I16" s="32">
        <v>2</v>
      </c>
      <c r="J16" s="32"/>
      <c r="K16" s="32">
        <v>3</v>
      </c>
      <c r="L16" s="32">
        <v>2</v>
      </c>
      <c r="M16" s="32"/>
      <c r="N16" s="32">
        <v>3</v>
      </c>
      <c r="O16" s="32">
        <v>1</v>
      </c>
      <c r="P16" s="32"/>
      <c r="Q16" s="32"/>
      <c r="R16" s="32"/>
      <c r="S16" s="32">
        <v>3</v>
      </c>
      <c r="T16" s="32">
        <v>1</v>
      </c>
      <c r="U16" s="32">
        <v>3</v>
      </c>
      <c r="V16" s="32">
        <v>1</v>
      </c>
      <c r="W16" s="99"/>
    </row>
    <row r="17" spans="1:23" ht="15.5">
      <c r="A17" s="45">
        <v>5</v>
      </c>
      <c r="B17" s="34">
        <v>170101120006</v>
      </c>
      <c r="C17" s="142">
        <v>33</v>
      </c>
      <c r="D17" s="142"/>
      <c r="E17" s="142">
        <v>20</v>
      </c>
      <c r="F17" s="150"/>
      <c r="G17" s="151" t="s">
        <v>51</v>
      </c>
      <c r="H17" s="66">
        <f>AVERAGE(H11:H15)</f>
        <v>2.2000000000000002</v>
      </c>
      <c r="I17" s="66">
        <f>AVERAGE(I11:I15)</f>
        <v>1.4</v>
      </c>
      <c r="J17" s="66"/>
      <c r="K17" s="66">
        <f>AVERAGE(K11:K15)</f>
        <v>2</v>
      </c>
      <c r="L17" s="66">
        <f>AVERAGE(L11:L15)</f>
        <v>2.4</v>
      </c>
      <c r="M17" s="66"/>
      <c r="N17" s="66">
        <f>AVERAGE(N11:N15)</f>
        <v>2.2000000000000002</v>
      </c>
      <c r="O17" s="66">
        <f>AVERAGE(O11:O15)</f>
        <v>2</v>
      </c>
      <c r="P17" s="66"/>
      <c r="Q17" s="66"/>
      <c r="R17" s="66"/>
      <c r="S17" s="66">
        <f>AVERAGE(S11:S15)</f>
        <v>1.6</v>
      </c>
      <c r="T17" s="66">
        <f>AVERAGE(T11:T15)</f>
        <v>2</v>
      </c>
      <c r="U17" s="66">
        <f>AVERAGE(U11:U15)</f>
        <v>2.2000000000000002</v>
      </c>
      <c r="V17" s="66">
        <f>AVERAGE(V11:V15)</f>
        <v>2.2000000000000002</v>
      </c>
      <c r="W17" s="99"/>
    </row>
    <row r="18" spans="1:23" ht="15.5">
      <c r="A18" s="45">
        <v>6</v>
      </c>
      <c r="B18" s="34">
        <v>170101120007</v>
      </c>
      <c r="C18" s="142">
        <v>32</v>
      </c>
      <c r="D18" s="142"/>
      <c r="E18" s="142">
        <v>15</v>
      </c>
      <c r="F18" s="150"/>
      <c r="G18" s="152" t="s">
        <v>52</v>
      </c>
      <c r="H18" s="67">
        <f>($H7*H17)/100</f>
        <v>0.83018867924528306</v>
      </c>
      <c r="I18" s="67">
        <f>($H7*I17)/100</f>
        <v>0.52830188679245282</v>
      </c>
      <c r="J18" s="67"/>
      <c r="K18" s="67"/>
      <c r="L18" s="67">
        <f>($H7*L17)/100</f>
        <v>0.9056603773584907</v>
      </c>
      <c r="M18" s="67"/>
      <c r="N18" s="67"/>
      <c r="O18" s="67"/>
      <c r="P18" s="67"/>
      <c r="Q18" s="67"/>
      <c r="R18" s="67"/>
      <c r="S18" s="67">
        <f>($H7*S17)/100</f>
        <v>0.60377358490566047</v>
      </c>
      <c r="T18" s="67">
        <f>($H7*T17)/100</f>
        <v>0.75471698113207553</v>
      </c>
      <c r="U18" s="67">
        <f>($H7*U17)/100</f>
        <v>0.83018867924528306</v>
      </c>
      <c r="V18" s="67">
        <f>($H7*V17)/100</f>
        <v>0.83018867924528306</v>
      </c>
      <c r="W18" s="99"/>
    </row>
    <row r="19" spans="1:23">
      <c r="A19" s="45">
        <v>7</v>
      </c>
      <c r="B19" s="34">
        <v>170101120011</v>
      </c>
      <c r="C19" s="142">
        <v>30</v>
      </c>
      <c r="D19" s="142"/>
      <c r="E19" s="142">
        <v>15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4"/>
    </row>
    <row r="20" spans="1:23">
      <c r="A20" s="45">
        <v>8</v>
      </c>
      <c r="B20" s="34">
        <v>170101120012</v>
      </c>
      <c r="C20" s="142">
        <v>28</v>
      </c>
      <c r="D20" s="142"/>
      <c r="E20" s="142">
        <v>18</v>
      </c>
      <c r="F20" s="142"/>
      <c r="G20" s="45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4"/>
    </row>
    <row r="21" spans="1:23">
      <c r="A21" s="45">
        <v>9</v>
      </c>
      <c r="B21" s="34">
        <v>170101120013</v>
      </c>
      <c r="C21" s="142">
        <v>33</v>
      </c>
      <c r="D21" s="142"/>
      <c r="E21" s="142">
        <v>8</v>
      </c>
      <c r="F21" s="142"/>
      <c r="G21" s="45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>
      <c r="A22" s="45">
        <v>10</v>
      </c>
      <c r="B22" s="34">
        <v>170101120015</v>
      </c>
      <c r="C22" s="142">
        <v>28</v>
      </c>
      <c r="D22" s="142"/>
      <c r="E22" s="142">
        <v>14</v>
      </c>
      <c r="F22" s="142"/>
      <c r="G22" s="45"/>
      <c r="H22" s="99"/>
      <c r="I22" s="99"/>
      <c r="J22" s="9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9"/>
    </row>
    <row r="23" spans="1:23">
      <c r="A23" s="45">
        <v>11</v>
      </c>
      <c r="B23" s="34">
        <v>170101120016</v>
      </c>
      <c r="C23" s="142">
        <v>28</v>
      </c>
      <c r="D23" s="142"/>
      <c r="E23" s="142">
        <v>11</v>
      </c>
      <c r="F23" s="142"/>
      <c r="G23" s="45"/>
      <c r="H23" s="4"/>
      <c r="I23" s="104"/>
      <c r="J23" s="105"/>
      <c r="K23" s="10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45">
        <v>12</v>
      </c>
      <c r="B24" s="34">
        <v>170101120017</v>
      </c>
      <c r="C24" s="142">
        <v>33</v>
      </c>
      <c r="D24" s="142"/>
      <c r="E24" s="142">
        <v>20</v>
      </c>
      <c r="F24" s="142"/>
      <c r="G24" s="45"/>
      <c r="H24" s="71"/>
      <c r="I24" s="855"/>
      <c r="J24" s="855"/>
      <c r="K24" s="4"/>
      <c r="L24" s="4"/>
      <c r="M24" s="55"/>
      <c r="N24" s="55"/>
      <c r="O24" s="55"/>
      <c r="P24" s="55"/>
      <c r="Q24" s="55"/>
      <c r="R24" s="4"/>
      <c r="S24" s="4"/>
      <c r="T24" s="4"/>
      <c r="U24" s="4"/>
      <c r="V24" s="4"/>
      <c r="W24" s="4"/>
    </row>
    <row r="25" spans="1:23">
      <c r="A25" s="45">
        <v>13</v>
      </c>
      <c r="B25" s="34">
        <v>170101120019</v>
      </c>
      <c r="C25" s="142">
        <v>33</v>
      </c>
      <c r="D25" s="142"/>
      <c r="E25" s="142">
        <v>18</v>
      </c>
      <c r="F25" s="142"/>
      <c r="G25" s="45"/>
      <c r="H25" s="106"/>
      <c r="I25" s="107"/>
      <c r="J25" s="107"/>
      <c r="K25" s="4"/>
      <c r="L25" s="4"/>
      <c r="M25" s="55"/>
      <c r="N25" s="55"/>
      <c r="O25" s="55"/>
      <c r="P25" s="55"/>
      <c r="Q25" s="55"/>
      <c r="R25" s="4"/>
      <c r="S25" s="4"/>
      <c r="T25" s="4"/>
      <c r="U25" s="4"/>
      <c r="V25" s="4"/>
      <c r="W25" s="4"/>
    </row>
    <row r="26" spans="1:23">
      <c r="A26" s="45">
        <v>14</v>
      </c>
      <c r="B26" s="34">
        <v>170101120020</v>
      </c>
      <c r="C26" s="142">
        <v>25</v>
      </c>
      <c r="D26" s="142"/>
      <c r="E26" s="142">
        <v>8</v>
      </c>
      <c r="F26" s="142"/>
      <c r="G26" s="45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</row>
    <row r="27" spans="1:23">
      <c r="A27" s="45">
        <v>15</v>
      </c>
      <c r="B27" s="34">
        <v>170101120021</v>
      </c>
      <c r="C27" s="142">
        <v>32</v>
      </c>
      <c r="D27" s="732"/>
      <c r="E27" s="142">
        <v>11</v>
      </c>
      <c r="F27" s="142"/>
      <c r="G27" s="45"/>
      <c r="H27" s="4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16</v>
      </c>
      <c r="B28" s="34">
        <v>170101120022</v>
      </c>
      <c r="C28" s="142">
        <v>24</v>
      </c>
      <c r="D28" s="142"/>
      <c r="E28" s="142">
        <v>5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17</v>
      </c>
      <c r="B29" s="34">
        <v>170101120023</v>
      </c>
      <c r="C29" s="142">
        <v>24</v>
      </c>
      <c r="D29" s="142"/>
      <c r="E29" s="142">
        <v>15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18</v>
      </c>
      <c r="B30" s="34">
        <v>170101120024</v>
      </c>
      <c r="C30" s="142">
        <v>33</v>
      </c>
      <c r="D30" s="142"/>
      <c r="E30" s="142">
        <v>13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19</v>
      </c>
      <c r="B31" s="34">
        <v>170101120025</v>
      </c>
      <c r="C31" s="142">
        <v>18</v>
      </c>
      <c r="D31" s="142"/>
      <c r="E31" s="142">
        <v>0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20</v>
      </c>
      <c r="B32" s="34">
        <v>170101120026</v>
      </c>
      <c r="C32" s="142">
        <v>29</v>
      </c>
      <c r="D32" s="142"/>
      <c r="E32" s="142">
        <v>11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21</v>
      </c>
      <c r="B33" s="34">
        <v>170101120028</v>
      </c>
      <c r="C33" s="142">
        <v>30</v>
      </c>
      <c r="D33" s="142"/>
      <c r="E33" s="142">
        <v>13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22</v>
      </c>
      <c r="B34" s="34">
        <v>170101120029</v>
      </c>
      <c r="C34" s="142">
        <v>30</v>
      </c>
      <c r="D34" s="142"/>
      <c r="E34" s="142">
        <v>14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23</v>
      </c>
      <c r="B35" s="34">
        <v>170101120030</v>
      </c>
      <c r="C35" s="142">
        <v>33</v>
      </c>
      <c r="D35" s="142"/>
      <c r="E35" s="142">
        <v>13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99"/>
    </row>
    <row r="36" spans="1:23" ht="15.5">
      <c r="A36" s="45">
        <v>24</v>
      </c>
      <c r="B36" s="34">
        <v>170101120032</v>
      </c>
      <c r="C36" s="142">
        <v>33</v>
      </c>
      <c r="D36" s="142"/>
      <c r="E36" s="142">
        <v>15</v>
      </c>
      <c r="F36" s="142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99"/>
    </row>
    <row r="37" spans="1:23" ht="15.5">
      <c r="A37" s="45">
        <v>25</v>
      </c>
      <c r="B37" s="34">
        <v>170101120034</v>
      </c>
      <c r="C37" s="142">
        <v>29</v>
      </c>
      <c r="D37" s="142"/>
      <c r="E37" s="142">
        <v>18</v>
      </c>
      <c r="F37" s="142"/>
      <c r="G37" s="109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</row>
    <row r="38" spans="1:23">
      <c r="A38" s="45">
        <v>26</v>
      </c>
      <c r="B38" s="34">
        <v>170101120035</v>
      </c>
      <c r="C38" s="142">
        <v>30</v>
      </c>
      <c r="D38" s="142"/>
      <c r="E38" s="142">
        <v>16</v>
      </c>
      <c r="F38" s="14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99"/>
    </row>
    <row r="39" spans="1:23">
      <c r="A39" s="45">
        <v>27</v>
      </c>
      <c r="B39" s="34">
        <v>170101120036</v>
      </c>
      <c r="C39" s="142">
        <v>33</v>
      </c>
      <c r="D39" s="142"/>
      <c r="E39" s="142">
        <v>18</v>
      </c>
      <c r="F39" s="142"/>
      <c r="G39" s="108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>
      <c r="A40" s="45">
        <v>28</v>
      </c>
      <c r="B40" s="34">
        <v>170101120038</v>
      </c>
      <c r="C40" s="142">
        <v>33</v>
      </c>
      <c r="D40" s="142"/>
      <c r="E40" s="142">
        <v>18</v>
      </c>
      <c r="F40" s="142"/>
      <c r="G40" s="108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ht="15.5">
      <c r="A41" s="45">
        <v>29</v>
      </c>
      <c r="B41" s="34">
        <v>170101120039</v>
      </c>
      <c r="C41" s="142">
        <v>28</v>
      </c>
      <c r="D41" s="142"/>
      <c r="E41" s="142">
        <v>5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30</v>
      </c>
      <c r="B42" s="34">
        <v>170101120040</v>
      </c>
      <c r="C42" s="142">
        <v>31</v>
      </c>
      <c r="D42" s="142"/>
      <c r="E42" s="142">
        <v>8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31</v>
      </c>
      <c r="B43" s="34">
        <v>170101120043</v>
      </c>
      <c r="C43" s="142">
        <v>31</v>
      </c>
      <c r="D43" s="142"/>
      <c r="E43" s="142">
        <v>12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32</v>
      </c>
      <c r="B44" s="34">
        <v>170101120044</v>
      </c>
      <c r="C44" s="142">
        <v>29</v>
      </c>
      <c r="D44" s="142"/>
      <c r="E44" s="142">
        <v>7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33</v>
      </c>
      <c r="B45" s="34">
        <v>170101120045</v>
      </c>
      <c r="C45" s="142">
        <v>29</v>
      </c>
      <c r="D45" s="142"/>
      <c r="E45" s="142">
        <v>5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34</v>
      </c>
      <c r="B46" s="34">
        <v>170101120046</v>
      </c>
      <c r="C46" s="142">
        <v>33</v>
      </c>
      <c r="D46" s="142"/>
      <c r="E46" s="142">
        <v>19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35</v>
      </c>
      <c r="B47" s="34">
        <v>170101120048</v>
      </c>
      <c r="C47" s="142">
        <v>28</v>
      </c>
      <c r="D47" s="142"/>
      <c r="E47" s="142">
        <v>13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36</v>
      </c>
      <c r="B48" s="34">
        <v>170101120049</v>
      </c>
      <c r="C48" s="142">
        <v>29</v>
      </c>
      <c r="D48" s="142"/>
      <c r="E48" s="142">
        <v>0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37</v>
      </c>
      <c r="B49" s="34">
        <v>170101120050</v>
      </c>
      <c r="C49" s="142">
        <v>32</v>
      </c>
      <c r="D49" s="142"/>
      <c r="E49" s="142">
        <v>0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 ht="15.5">
      <c r="A50" s="45">
        <v>38</v>
      </c>
      <c r="B50" s="34">
        <v>170101120051</v>
      </c>
      <c r="C50" s="142">
        <v>26</v>
      </c>
      <c r="D50" s="142"/>
      <c r="E50" s="142">
        <v>5</v>
      </c>
      <c r="F50" s="142"/>
      <c r="G50" s="109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99"/>
    </row>
    <row r="51" spans="1:23" ht="15.5">
      <c r="A51" s="45">
        <v>39</v>
      </c>
      <c r="B51" s="34">
        <v>170101120052</v>
      </c>
      <c r="C51" s="142">
        <v>28</v>
      </c>
      <c r="D51" s="142"/>
      <c r="E51" s="142">
        <v>13</v>
      </c>
      <c r="F51" s="142"/>
      <c r="G51" s="109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99"/>
    </row>
    <row r="52" spans="1:23">
      <c r="A52" s="45">
        <v>40</v>
      </c>
      <c r="B52" s="34">
        <v>170101120053</v>
      </c>
      <c r="C52" s="142">
        <v>29</v>
      </c>
      <c r="D52" s="142"/>
      <c r="E52" s="142">
        <v>0</v>
      </c>
      <c r="F52" s="142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99"/>
    </row>
    <row r="53" spans="1:23">
      <c r="A53" s="45">
        <v>41</v>
      </c>
      <c r="B53" s="34">
        <v>170101120054</v>
      </c>
      <c r="C53" s="142">
        <v>32</v>
      </c>
      <c r="D53" s="142"/>
      <c r="E53" s="142">
        <v>0</v>
      </c>
      <c r="F53" s="142"/>
      <c r="G53" s="108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>
      <c r="A54" s="45">
        <v>42</v>
      </c>
      <c r="B54" s="34">
        <v>170101120055</v>
      </c>
      <c r="C54" s="142">
        <v>26</v>
      </c>
      <c r="D54" s="732"/>
      <c r="E54" s="142">
        <v>5</v>
      </c>
      <c r="F54" s="142"/>
      <c r="G54" s="108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ht="15.5">
      <c r="A55" s="45">
        <v>43</v>
      </c>
      <c r="B55" s="34">
        <v>170101120056</v>
      </c>
      <c r="C55" s="142">
        <v>28</v>
      </c>
      <c r="D55" s="732"/>
      <c r="E55" s="142">
        <v>13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44</v>
      </c>
      <c r="B56" s="34">
        <v>170101120058</v>
      </c>
      <c r="C56" s="142">
        <v>28</v>
      </c>
      <c r="D56" s="142"/>
      <c r="E56" s="142">
        <v>13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45</v>
      </c>
      <c r="B57" s="34">
        <v>170101120059</v>
      </c>
      <c r="C57" s="142">
        <v>0</v>
      </c>
      <c r="D57" s="142"/>
      <c r="E57" s="142">
        <v>0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46</v>
      </c>
      <c r="B58" s="34">
        <v>170101120060</v>
      </c>
      <c r="C58" s="142">
        <v>30</v>
      </c>
      <c r="D58" s="142"/>
      <c r="E58" s="142">
        <v>5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47</v>
      </c>
      <c r="B59" s="34">
        <v>170101120061</v>
      </c>
      <c r="C59" s="142">
        <v>27</v>
      </c>
      <c r="D59" s="142"/>
      <c r="E59" s="142">
        <v>11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48</v>
      </c>
      <c r="B60" s="34">
        <v>170101120062</v>
      </c>
      <c r="C60" s="142">
        <v>27</v>
      </c>
      <c r="D60" s="142"/>
      <c r="E60" s="142">
        <v>8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49</v>
      </c>
      <c r="B61" s="34">
        <v>170101120064</v>
      </c>
      <c r="C61" s="142">
        <v>33</v>
      </c>
      <c r="D61" s="142"/>
      <c r="E61" s="142">
        <v>14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50</v>
      </c>
      <c r="B62" s="34">
        <v>170101120067</v>
      </c>
      <c r="C62" s="142">
        <v>24</v>
      </c>
      <c r="D62" s="142"/>
      <c r="E62" s="142">
        <v>17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51</v>
      </c>
      <c r="B63" s="34">
        <v>170101120070</v>
      </c>
      <c r="C63" s="142">
        <v>32</v>
      </c>
      <c r="D63" s="142"/>
      <c r="E63" s="142">
        <v>22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 ht="15.5">
      <c r="A64" s="45">
        <v>52</v>
      </c>
      <c r="B64" s="34">
        <v>170101120071</v>
      </c>
      <c r="C64" s="142">
        <v>33</v>
      </c>
      <c r="D64" s="142"/>
      <c r="E64" s="142">
        <v>15</v>
      </c>
      <c r="F64" s="142"/>
      <c r="G64" s="10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99"/>
    </row>
    <row r="65" spans="1:23" ht="15.5">
      <c r="A65" s="45">
        <v>53</v>
      </c>
      <c r="B65" s="34">
        <v>170101121073</v>
      </c>
      <c r="C65" s="142">
        <v>28</v>
      </c>
      <c r="D65" s="142"/>
      <c r="E65" s="142">
        <v>14</v>
      </c>
      <c r="F65" s="142"/>
      <c r="G65" s="109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99"/>
    </row>
    <row r="66" spans="1:23">
      <c r="A66" s="45"/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100"/>
      <c r="D80" s="738"/>
      <c r="E80" s="100"/>
      <c r="F80" s="738"/>
      <c r="G80" s="108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100"/>
      <c r="D81" s="738"/>
      <c r="E81" s="100"/>
      <c r="F81" s="738"/>
      <c r="G81" s="108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100"/>
      <c r="D82" s="34"/>
      <c r="E82" s="100"/>
      <c r="F82" s="738"/>
      <c r="G82" s="110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100"/>
      <c r="D83" s="34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100"/>
      <c r="D85" s="738"/>
      <c r="E85" s="100"/>
      <c r="F85" s="738"/>
      <c r="G85" s="110"/>
      <c r="H85" s="111"/>
      <c r="I85" s="111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1:23">
      <c r="A86" s="45"/>
      <c r="B86" s="79"/>
      <c r="C86" s="100"/>
      <c r="D86" s="738"/>
      <c r="E86" s="100"/>
      <c r="F86" s="738"/>
      <c r="G86" s="110"/>
      <c r="H86" s="111"/>
      <c r="I86" s="111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1:23">
      <c r="A87" s="45"/>
      <c r="B87" s="79"/>
      <c r="C87" s="100"/>
      <c r="D87" s="738"/>
      <c r="E87" s="100"/>
      <c r="F87" s="738"/>
      <c r="G87" s="8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5">
      <c r="A88" s="45"/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83"/>
    </row>
    <row r="89" spans="1:23" ht="15.5">
      <c r="A89" s="45"/>
      <c r="B89" s="79"/>
      <c r="C89" s="100"/>
      <c r="D89" s="738"/>
      <c r="E89" s="100"/>
      <c r="F89" s="738"/>
      <c r="G89" s="82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4"/>
    </row>
    <row r="90" spans="1:23">
      <c r="A90" s="45"/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>
      <c r="A92" s="45"/>
      <c r="B92" s="79"/>
      <c r="C92" s="100"/>
      <c r="D92" s="738"/>
      <c r="E92" s="100"/>
      <c r="F92" s="738"/>
      <c r="G92" s="8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>
      <c r="A93" s="45"/>
      <c r="B93" s="79"/>
      <c r="C93" s="100"/>
      <c r="D93" s="738"/>
      <c r="E93" s="100"/>
      <c r="F93" s="738"/>
      <c r="G93" s="8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M1" zoomScale="86" zoomScaleNormal="86" workbookViewId="0">
      <selection activeCell="H16" sqref="H16:V16"/>
    </sheetView>
  </sheetViews>
  <sheetFormatPr defaultColWidth="9" defaultRowHeight="14.5"/>
  <cols>
    <col min="2" max="2" width="15.8164062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01.5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163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62.5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31.25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86</v>
      </c>
      <c r="D8" s="125"/>
      <c r="E8" s="125" t="s">
        <v>86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34">
        <v>170301200001</v>
      </c>
      <c r="C11" s="142">
        <v>25</v>
      </c>
      <c r="D11" s="142">
        <f>COUNTIF(C11:C91,"&gt;="&amp;D10)</f>
        <v>15</v>
      </c>
      <c r="E11" s="142">
        <v>13</v>
      </c>
      <c r="F11" s="143">
        <f>COUNTIF(E11:E91,"&gt;="&amp;F10)</f>
        <v>0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34">
        <v>170301200002</v>
      </c>
      <c r="C12" s="142">
        <v>28</v>
      </c>
      <c r="D12" s="148">
        <f>(D11/24)*100</f>
        <v>62.5</v>
      </c>
      <c r="E12" s="142">
        <v>8</v>
      </c>
      <c r="F12" s="149">
        <f>(F11/24)*100</f>
        <v>0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34">
        <v>170301200003</v>
      </c>
      <c r="C13" s="142">
        <v>31</v>
      </c>
      <c r="D13" s="142"/>
      <c r="E13" s="142">
        <v>20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15.5">
      <c r="A14" s="45">
        <v>4</v>
      </c>
      <c r="B14" s="34">
        <v>170301200004</v>
      </c>
      <c r="C14" s="142">
        <v>29</v>
      </c>
      <c r="D14" s="142"/>
      <c r="E14" s="142">
        <v>19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/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34">
        <v>170301200009</v>
      </c>
      <c r="C15" s="142">
        <v>21</v>
      </c>
      <c r="D15" s="142"/>
      <c r="E15" s="142">
        <v>19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15.5">
      <c r="A16" s="45">
        <v>6</v>
      </c>
      <c r="B16" s="34">
        <v>170301200010</v>
      </c>
      <c r="C16" s="142">
        <v>27</v>
      </c>
      <c r="D16" s="142"/>
      <c r="E16" s="142">
        <v>16</v>
      </c>
      <c r="F16" s="150"/>
      <c r="G16" s="152" t="s">
        <v>52</v>
      </c>
      <c r="H16" s="67">
        <f>(H7*H15)/100</f>
        <v>0.859375</v>
      </c>
      <c r="I16" s="67">
        <f>($H7*I15)/100</f>
        <v>0.78125</v>
      </c>
      <c r="J16" s="67"/>
      <c r="K16" s="67"/>
      <c r="L16" s="67">
        <f>($H7*L15)/100</f>
        <v>0.859375</v>
      </c>
      <c r="M16" s="67"/>
      <c r="N16" s="67"/>
      <c r="O16" s="67"/>
      <c r="P16" s="67"/>
      <c r="Q16" s="67"/>
      <c r="R16" s="67"/>
      <c r="S16" s="67"/>
      <c r="T16" s="67">
        <f>($H7*T15)/100</f>
        <v>0.9375</v>
      </c>
      <c r="U16" s="67">
        <f>($H7*U15)/100</f>
        <v>0.9375</v>
      </c>
      <c r="V16" s="67">
        <f>($H7*V15)/100</f>
        <v>0.9375</v>
      </c>
      <c r="W16" s="99"/>
    </row>
    <row r="17" spans="1:23">
      <c r="A17" s="45">
        <v>7</v>
      </c>
      <c r="B17" s="34">
        <v>170301200011</v>
      </c>
      <c r="C17" s="142">
        <v>32</v>
      </c>
      <c r="D17" s="142"/>
      <c r="E17" s="142">
        <v>19</v>
      </c>
      <c r="F17" s="150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>
      <c r="A18" s="45">
        <v>8</v>
      </c>
      <c r="B18" s="34">
        <v>170301200013</v>
      </c>
      <c r="C18" s="142">
        <v>33</v>
      </c>
      <c r="D18" s="142"/>
      <c r="E18" s="142">
        <v>0</v>
      </c>
      <c r="F18" s="142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34">
        <v>170301200014</v>
      </c>
      <c r="C19" s="142">
        <v>0</v>
      </c>
      <c r="D19" s="142"/>
      <c r="E19" s="142">
        <v>0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34">
        <v>170301200016</v>
      </c>
      <c r="C20" s="142">
        <v>23</v>
      </c>
      <c r="D20" s="142"/>
      <c r="E20" s="142">
        <v>15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34">
        <v>170301200018</v>
      </c>
      <c r="C21" s="142">
        <v>33</v>
      </c>
      <c r="D21" s="142"/>
      <c r="E21" s="142">
        <v>20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34">
        <v>170301200019</v>
      </c>
      <c r="C22" s="142">
        <v>32</v>
      </c>
      <c r="D22" s="142"/>
      <c r="E22" s="142">
        <v>16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34">
        <v>170301200020</v>
      </c>
      <c r="C23" s="142">
        <v>30</v>
      </c>
      <c r="D23" s="142"/>
      <c r="E23" s="142">
        <v>15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34">
        <v>170301200021</v>
      </c>
      <c r="C24" s="142">
        <v>29</v>
      </c>
      <c r="D24" s="142"/>
      <c r="E24" s="142">
        <v>19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34">
        <v>170301200022</v>
      </c>
      <c r="C25" s="142">
        <v>31</v>
      </c>
      <c r="D25" s="732"/>
      <c r="E25" s="142">
        <v>18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34">
        <v>170301200023</v>
      </c>
      <c r="C26" s="142">
        <v>29</v>
      </c>
      <c r="D26" s="142"/>
      <c r="E26" s="142">
        <v>22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34">
        <v>170301200024</v>
      </c>
      <c r="C27" s="142">
        <v>26</v>
      </c>
      <c r="D27" s="142"/>
      <c r="E27" s="142">
        <v>15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34">
        <v>170301200025</v>
      </c>
      <c r="C28" s="142">
        <v>26</v>
      </c>
      <c r="D28" s="142"/>
      <c r="E28" s="142">
        <v>12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34">
        <v>170301200026</v>
      </c>
      <c r="C29" s="142">
        <v>33</v>
      </c>
      <c r="D29" s="142"/>
      <c r="E29" s="142">
        <v>21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34">
        <v>170301200027</v>
      </c>
      <c r="C30" s="142">
        <v>26</v>
      </c>
      <c r="D30" s="142"/>
      <c r="E30" s="142">
        <v>15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34">
        <v>170301200029</v>
      </c>
      <c r="C31" s="142">
        <v>26</v>
      </c>
      <c r="D31" s="142"/>
      <c r="E31" s="142">
        <v>9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34">
        <v>170301200030</v>
      </c>
      <c r="C32" s="142">
        <v>33</v>
      </c>
      <c r="D32" s="142"/>
      <c r="E32" s="142">
        <v>23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34">
        <v>170301200032</v>
      </c>
      <c r="C33" s="142">
        <v>28</v>
      </c>
      <c r="D33" s="142"/>
      <c r="E33" s="142">
        <v>14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34">
        <v>170301200033</v>
      </c>
      <c r="C34" s="142">
        <v>29</v>
      </c>
      <c r="D34" s="142"/>
      <c r="E34" s="142">
        <v>20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/>
      <c r="B35" s="79"/>
      <c r="C35" s="100"/>
      <c r="D35" s="738"/>
      <c r="E35" s="100"/>
      <c r="F35" s="738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/>
      <c r="B36" s="79"/>
      <c r="C36" s="100"/>
      <c r="D36" s="738"/>
      <c r="E36" s="100"/>
      <c r="F36" s="738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/>
      <c r="B37" s="79"/>
      <c r="C37" s="100"/>
      <c r="D37" s="738"/>
      <c r="E37" s="100"/>
      <c r="F37" s="738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/>
      <c r="B38" s="79"/>
      <c r="C38" s="100"/>
      <c r="D38" s="738"/>
      <c r="E38" s="100"/>
      <c r="F38" s="738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/>
      <c r="B39" s="79"/>
      <c r="C39" s="100"/>
      <c r="D39" s="738"/>
      <c r="E39" s="100"/>
      <c r="F39" s="738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/>
      <c r="B40" s="79"/>
      <c r="C40" s="100"/>
      <c r="D40" s="738"/>
      <c r="E40" s="100"/>
      <c r="F40" s="738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/>
      <c r="B41" s="79"/>
      <c r="C41" s="100"/>
      <c r="D41" s="738"/>
      <c r="E41" s="100"/>
      <c r="F41" s="738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/>
      <c r="B42" s="79"/>
      <c r="C42" s="100"/>
      <c r="D42" s="738"/>
      <c r="E42" s="100"/>
      <c r="F42" s="738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/>
      <c r="B43" s="79"/>
      <c r="C43" s="100"/>
      <c r="D43" s="738"/>
      <c r="E43" s="100"/>
      <c r="F43" s="738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/>
      <c r="B44" s="79"/>
      <c r="C44" s="100"/>
      <c r="D44" s="738"/>
      <c r="E44" s="100"/>
      <c r="F44" s="738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/>
      <c r="B45" s="79"/>
      <c r="C45" s="100"/>
      <c r="D45" s="738"/>
      <c r="E45" s="100"/>
      <c r="F45" s="738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/>
      <c r="B46" s="79"/>
      <c r="C46" s="100"/>
      <c r="D46" s="738"/>
      <c r="E46" s="100"/>
      <c r="F46" s="738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/>
      <c r="B47" s="79"/>
      <c r="C47" s="100"/>
      <c r="D47" s="738"/>
      <c r="E47" s="100"/>
      <c r="F47" s="738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/>
      <c r="B48" s="79"/>
      <c r="C48" s="100"/>
      <c r="D48" s="738"/>
      <c r="E48" s="100"/>
      <c r="F48" s="738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/>
      <c r="B49" s="79"/>
      <c r="C49" s="100"/>
      <c r="D49" s="738"/>
      <c r="E49" s="100"/>
      <c r="F49" s="738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/>
      <c r="B50" s="79"/>
      <c r="C50" s="100"/>
      <c r="D50" s="738"/>
      <c r="E50" s="100"/>
      <c r="F50" s="738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/>
      <c r="B51" s="79"/>
      <c r="C51" s="100"/>
      <c r="D51" s="738"/>
      <c r="E51" s="100"/>
      <c r="F51" s="738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/>
      <c r="B52" s="79"/>
      <c r="C52" s="100"/>
      <c r="D52" s="34"/>
      <c r="E52" s="100"/>
      <c r="F52" s="738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/>
      <c r="B53" s="79"/>
      <c r="C53" s="100"/>
      <c r="D53" s="34"/>
      <c r="E53" s="100"/>
      <c r="F53" s="738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/>
      <c r="B54" s="79"/>
      <c r="C54" s="100"/>
      <c r="D54" s="738"/>
      <c r="E54" s="100"/>
      <c r="F54" s="738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/>
      <c r="B55" s="79"/>
      <c r="C55" s="100"/>
      <c r="D55" s="738"/>
      <c r="E55" s="100"/>
      <c r="F55" s="738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/>
      <c r="B56" s="79"/>
      <c r="C56" s="100"/>
      <c r="D56" s="738"/>
      <c r="E56" s="100"/>
      <c r="F56" s="738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/>
      <c r="B57" s="79"/>
      <c r="C57" s="100"/>
      <c r="D57" s="738"/>
      <c r="E57" s="100"/>
      <c r="F57" s="738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/>
      <c r="B58" s="79"/>
      <c r="C58" s="100"/>
      <c r="D58" s="738"/>
      <c r="E58" s="100"/>
      <c r="F58" s="738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/>
      <c r="B59" s="79"/>
      <c r="C59" s="100"/>
      <c r="D59" s="738"/>
      <c r="E59" s="100"/>
      <c r="F59" s="738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/>
      <c r="B60" s="79"/>
      <c r="C60" s="100"/>
      <c r="D60" s="738"/>
      <c r="E60" s="100"/>
      <c r="F60" s="738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/>
      <c r="B61" s="79"/>
      <c r="C61" s="100"/>
      <c r="D61" s="738"/>
      <c r="E61" s="100"/>
      <c r="F61" s="738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/>
      <c r="B62" s="79"/>
      <c r="C62" s="100"/>
      <c r="D62" s="738"/>
      <c r="E62" s="100"/>
      <c r="F62" s="738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/>
      <c r="B63" s="79"/>
      <c r="C63" s="100"/>
      <c r="D63" s="738"/>
      <c r="E63" s="100"/>
      <c r="F63" s="738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100"/>
      <c r="D64" s="738"/>
      <c r="E64" s="100"/>
      <c r="F64" s="738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100"/>
      <c r="D65" s="738"/>
      <c r="E65" s="100"/>
      <c r="F65" s="738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100"/>
      <c r="D66" s="738"/>
      <c r="E66" s="100"/>
      <c r="F66" s="738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100"/>
      <c r="D67" s="738"/>
      <c r="E67" s="100"/>
      <c r="F67" s="738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100"/>
      <c r="D68" s="738"/>
      <c r="E68" s="100"/>
      <c r="F68" s="738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100"/>
      <c r="D69" s="738"/>
      <c r="E69" s="100"/>
      <c r="F69" s="738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100"/>
      <c r="D70" s="738"/>
      <c r="E70" s="100"/>
      <c r="F70" s="738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100"/>
      <c r="D71" s="738"/>
      <c r="E71" s="100"/>
      <c r="F71" s="738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100"/>
      <c r="D72" s="738"/>
      <c r="E72" s="100"/>
      <c r="F72" s="738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100"/>
      <c r="D73" s="738"/>
      <c r="E73" s="100"/>
      <c r="F73" s="738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100"/>
      <c r="D74" s="738"/>
      <c r="E74" s="100"/>
      <c r="F74" s="738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100"/>
      <c r="D75" s="738"/>
      <c r="E75" s="100"/>
      <c r="F75" s="738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100"/>
      <c r="D76" s="738"/>
      <c r="E76" s="100"/>
      <c r="F76" s="738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100"/>
      <c r="D77" s="738"/>
      <c r="E77" s="100"/>
      <c r="F77" s="738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100"/>
      <c r="D78" s="738"/>
      <c r="E78" s="100"/>
      <c r="F78" s="738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100"/>
      <c r="D79" s="738"/>
      <c r="E79" s="100"/>
      <c r="F79" s="738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100"/>
      <c r="D80" s="34"/>
      <c r="E80" s="100"/>
      <c r="F80" s="738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100"/>
      <c r="D81" s="34"/>
      <c r="E81" s="100"/>
      <c r="F81" s="738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100"/>
      <c r="D82" s="738"/>
      <c r="E82" s="100"/>
      <c r="F82" s="738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100"/>
      <c r="D83" s="738"/>
      <c r="E83" s="100"/>
      <c r="F83" s="738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100"/>
      <c r="D84" s="738"/>
      <c r="E84" s="100"/>
      <c r="F84" s="738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100"/>
      <c r="D85" s="738"/>
      <c r="E85" s="100"/>
      <c r="F85" s="738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100"/>
      <c r="D86" s="738"/>
      <c r="E86" s="100"/>
      <c r="F86" s="738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100"/>
      <c r="D87" s="738"/>
      <c r="E87" s="100"/>
      <c r="F87" s="738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100"/>
      <c r="D88" s="738"/>
      <c r="E88" s="100"/>
      <c r="F88" s="738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100"/>
      <c r="D89" s="738"/>
      <c r="E89" s="100"/>
      <c r="F89" s="738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100"/>
      <c r="D90" s="738"/>
      <c r="E90" s="100"/>
      <c r="F90" s="738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100"/>
      <c r="D91" s="738"/>
      <c r="E91" s="100"/>
      <c r="F91" s="738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6" zoomScale="86" zoomScaleNormal="86" workbookViewId="0">
      <selection activeCell="H16" sqref="H16:V16"/>
    </sheetView>
  </sheetViews>
  <sheetFormatPr defaultColWidth="5.6328125" defaultRowHeight="14.5"/>
  <cols>
    <col min="1" max="1" width="12.6328125" style="45" customWidth="1"/>
    <col min="2" max="2" width="20.6328125" style="45" customWidth="1"/>
    <col min="3" max="4" width="17.36328125" style="45" customWidth="1"/>
    <col min="5" max="6" width="25.6328125" style="45" customWidth="1"/>
    <col min="7" max="7" width="44.906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57" width="5.63281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43.5" customHeight="1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164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751">
        <f>D12</f>
        <v>94.444444444444443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751">
        <f>F12</f>
        <v>83.333333333333343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88.888888888888886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25" t="s">
        <v>165</v>
      </c>
      <c r="D8" s="125"/>
      <c r="E8" s="125" t="s">
        <v>166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52">
        <v>170101120003</v>
      </c>
      <c r="C11" s="753">
        <v>31</v>
      </c>
      <c r="D11" s="142">
        <f>COUNTIF(C11:C28,"&gt;="&amp;D10)</f>
        <v>17</v>
      </c>
      <c r="E11" s="753">
        <v>38</v>
      </c>
      <c r="F11" s="143">
        <f>COUNTIF(E11:E28,"&gt;="&amp;F10)</f>
        <v>15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>
        <v>2</v>
      </c>
      <c r="O11" s="100"/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25.25" customHeight="1">
      <c r="A12" s="45">
        <v>2</v>
      </c>
      <c r="B12" s="752">
        <v>170101120013</v>
      </c>
      <c r="C12" s="753">
        <v>37</v>
      </c>
      <c r="D12" s="148">
        <f>(D11/COUNT(C11:C28))*100</f>
        <v>94.444444444444443</v>
      </c>
      <c r="E12" s="753">
        <v>33</v>
      </c>
      <c r="F12" s="149">
        <f>F11/COUNT(B11:B28)*100</f>
        <v>83.333333333333343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>
        <v>2</v>
      </c>
      <c r="O12" s="100"/>
      <c r="P12" s="100"/>
      <c r="Q12" s="100"/>
      <c r="R12" s="100"/>
      <c r="S12" s="100"/>
      <c r="T12" s="100">
        <v>3</v>
      </c>
      <c r="U12" s="100">
        <v>3</v>
      </c>
      <c r="V12" s="100">
        <v>3</v>
      </c>
      <c r="W12" s="99"/>
    </row>
    <row r="13" spans="1:23" ht="25.25" customHeight="1">
      <c r="A13" s="45">
        <v>3</v>
      </c>
      <c r="B13" s="752">
        <v>170101120025</v>
      </c>
      <c r="C13" s="753">
        <v>4</v>
      </c>
      <c r="D13" s="142"/>
      <c r="E13" s="753">
        <v>3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>
        <v>3</v>
      </c>
      <c r="P13" s="100"/>
      <c r="Q13" s="100"/>
      <c r="R13" s="100"/>
      <c r="S13" s="100"/>
      <c r="T13" s="100">
        <v>3</v>
      </c>
      <c r="U13" s="100">
        <v>3</v>
      </c>
      <c r="V13" s="100">
        <v>3</v>
      </c>
      <c r="W13" s="99"/>
    </row>
    <row r="14" spans="1:23" ht="25.25" customHeight="1">
      <c r="A14" s="45">
        <v>4</v>
      </c>
      <c r="B14" s="752">
        <v>170101120030</v>
      </c>
      <c r="C14" s="753">
        <v>32</v>
      </c>
      <c r="D14" s="142"/>
      <c r="E14" s="753">
        <v>40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>
        <v>2</v>
      </c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35.75" customHeight="1">
      <c r="A15" s="45">
        <v>5</v>
      </c>
      <c r="B15" s="752">
        <v>170101120039</v>
      </c>
      <c r="C15" s="753">
        <v>41</v>
      </c>
      <c r="D15" s="142"/>
      <c r="E15" s="753">
        <v>42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>
        <f>AVERAGE(N11:N14)</f>
        <v>2</v>
      </c>
      <c r="O15" s="66">
        <f>AVERAGE(O11:O14)</f>
        <v>2.5</v>
      </c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38" customHeight="1">
      <c r="A16" s="45">
        <v>6</v>
      </c>
      <c r="B16" s="752">
        <v>170101120045</v>
      </c>
      <c r="C16" s="753">
        <v>37</v>
      </c>
      <c r="D16" s="142"/>
      <c r="E16" s="753">
        <v>33</v>
      </c>
      <c r="F16" s="150"/>
      <c r="G16" s="152" t="s">
        <v>52</v>
      </c>
      <c r="H16" s="67">
        <f>(H7*H15)/100</f>
        <v>2.4444444444444442</v>
      </c>
      <c r="I16" s="67">
        <f>(H7*I15)/100</f>
        <v>2.2222222222222223</v>
      </c>
      <c r="J16" s="67"/>
      <c r="K16" s="67"/>
      <c r="L16" s="67">
        <f>(H7*N15)/100</f>
        <v>1.7777777777777777</v>
      </c>
      <c r="M16" s="67"/>
      <c r="N16" s="67">
        <f>(H7*N15)/100</f>
        <v>1.7777777777777777</v>
      </c>
      <c r="O16" s="67">
        <f>(H7*O15)/100</f>
        <v>2.2222222222222223</v>
      </c>
      <c r="P16" s="67"/>
      <c r="Q16" s="67"/>
      <c r="R16" s="67"/>
      <c r="S16" s="67"/>
      <c r="T16" s="67">
        <f>(H7*T15)/100</f>
        <v>2.6666666666666661</v>
      </c>
      <c r="U16" s="67">
        <f>(H7*U15)/100</f>
        <v>2.6666666666666661</v>
      </c>
      <c r="V16" s="67">
        <f>(H7*V15)/100</f>
        <v>2.6666666666666661</v>
      </c>
      <c r="W16" s="99"/>
    </row>
    <row r="17" spans="1:24" ht="25.25" customHeight="1">
      <c r="A17" s="45">
        <v>7</v>
      </c>
      <c r="B17" s="752">
        <v>170101120046</v>
      </c>
      <c r="C17" s="753">
        <v>35</v>
      </c>
      <c r="D17" s="142"/>
      <c r="E17" s="753">
        <v>35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1" customHeight="1">
      <c r="A18" s="45">
        <v>8</v>
      </c>
      <c r="B18" s="752">
        <v>170101120048</v>
      </c>
      <c r="C18" s="753">
        <v>35</v>
      </c>
      <c r="D18" s="142"/>
      <c r="E18" s="753">
        <v>40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.25" customHeight="1">
      <c r="A19" s="45">
        <v>9</v>
      </c>
      <c r="B19" s="752">
        <v>170101120049</v>
      </c>
      <c r="C19" s="753">
        <v>34</v>
      </c>
      <c r="D19" s="142"/>
      <c r="E19" s="753">
        <v>34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.25" customHeight="1">
      <c r="A20" s="45">
        <v>10</v>
      </c>
      <c r="B20" s="752">
        <v>170101120050</v>
      </c>
      <c r="C20" s="753">
        <v>35</v>
      </c>
      <c r="D20" s="142"/>
      <c r="E20" s="753">
        <v>34</v>
      </c>
      <c r="F20" s="142"/>
      <c r="H20" s="99"/>
      <c r="I20" s="99"/>
      <c r="J20" s="99"/>
      <c r="W20" s="99"/>
    </row>
    <row r="21" spans="1:24" ht="25.25" customHeight="1">
      <c r="A21" s="45">
        <v>11</v>
      </c>
      <c r="B21" s="752">
        <v>170101120051</v>
      </c>
      <c r="C21" s="753">
        <v>35</v>
      </c>
      <c r="D21" s="142"/>
      <c r="E21" s="753">
        <v>42</v>
      </c>
      <c r="F21" s="142"/>
      <c r="I21" s="104"/>
      <c r="J21" s="105"/>
      <c r="K21" s="105"/>
    </row>
    <row r="22" spans="1:24" ht="31.5" customHeight="1">
      <c r="A22" s="45">
        <v>12</v>
      </c>
      <c r="B22" s="752">
        <v>170101120052</v>
      </c>
      <c r="C22" s="753">
        <v>36</v>
      </c>
      <c r="D22" s="142"/>
      <c r="E22" s="753">
        <v>41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.25" customHeight="1">
      <c r="A23" s="45">
        <v>13</v>
      </c>
      <c r="B23" s="752">
        <v>170101120053</v>
      </c>
      <c r="C23" s="753">
        <v>29</v>
      </c>
      <c r="D23" s="142"/>
      <c r="E23" s="753">
        <v>21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.25" customHeight="1">
      <c r="A24" s="45">
        <v>14</v>
      </c>
      <c r="B24" s="752">
        <v>170101120054</v>
      </c>
      <c r="C24" s="753">
        <v>32</v>
      </c>
      <c r="D24" s="142"/>
      <c r="E24" s="753">
        <v>25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.25" customHeight="1">
      <c r="A25" s="45">
        <v>15</v>
      </c>
      <c r="B25" s="752">
        <v>170101120060</v>
      </c>
      <c r="C25" s="753">
        <v>33</v>
      </c>
      <c r="D25" s="732"/>
      <c r="E25" s="753">
        <v>34</v>
      </c>
      <c r="F25" s="142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5.25" customHeight="1">
      <c r="A26" s="45">
        <v>16</v>
      </c>
      <c r="B26" s="752">
        <v>170101120061</v>
      </c>
      <c r="C26" s="753">
        <v>33</v>
      </c>
      <c r="D26" s="142"/>
      <c r="E26" s="753">
        <v>32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.25" customHeight="1">
      <c r="A27" s="45">
        <v>17</v>
      </c>
      <c r="B27" s="752">
        <v>170101120064</v>
      </c>
      <c r="C27" s="753">
        <v>34</v>
      </c>
      <c r="D27" s="142"/>
      <c r="E27" s="753">
        <v>43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52">
        <v>170101120071</v>
      </c>
      <c r="C28" s="753">
        <v>36</v>
      </c>
      <c r="D28" s="142"/>
      <c r="E28" s="753">
        <v>44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B29" s="79"/>
      <c r="C29" s="728"/>
      <c r="D29" s="142"/>
      <c r="E29" s="728"/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B30" s="79"/>
      <c r="C30" s="728"/>
      <c r="D30" s="142"/>
      <c r="E30" s="728"/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B31" s="79"/>
      <c r="C31" s="728"/>
      <c r="D31" s="142"/>
      <c r="E31" s="728"/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.25" customHeight="1">
      <c r="B32" s="79"/>
      <c r="C32" s="728"/>
      <c r="D32" s="142"/>
      <c r="E32" s="728"/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2:24" ht="25.25" customHeight="1">
      <c r="B33" s="79"/>
      <c r="C33" s="728"/>
      <c r="D33" s="142"/>
      <c r="E33" s="728"/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2:24" ht="25.25" customHeight="1">
      <c r="B34" s="79"/>
      <c r="C34" s="728"/>
      <c r="D34" s="142"/>
      <c r="E34" s="728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2:24" ht="25.25" customHeight="1">
      <c r="B35" s="79"/>
      <c r="C35" s="728"/>
      <c r="D35" s="142"/>
      <c r="E35" s="728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2:24" ht="25.25" customHeight="1">
      <c r="B36" s="79"/>
      <c r="C36" s="728"/>
      <c r="D36" s="142"/>
      <c r="E36" s="728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2:24" ht="25.25" customHeight="1">
      <c r="B37" s="79"/>
      <c r="C37" s="728"/>
      <c r="D37" s="142"/>
      <c r="E37" s="728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2:24" ht="25.25" customHeight="1">
      <c r="B38" s="79"/>
      <c r="C38" s="728"/>
      <c r="D38" s="142"/>
      <c r="E38" s="728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2:24" ht="25.25" customHeight="1"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2:24" ht="25.25" customHeight="1"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2:24" ht="25.25" customHeight="1"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2:24" ht="25.25" customHeight="1"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2:24" ht="25.25" customHeight="1"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2:24" ht="25.25" customHeight="1"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2:24" ht="25.25" customHeight="1"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2:24" ht="25.25" customHeight="1"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2:24" ht="25.25" customHeight="1"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2:24" ht="25.25" customHeight="1"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.25" customHeight="1">
      <c r="B49" s="79"/>
      <c r="C49" s="728"/>
      <c r="D49" s="142"/>
      <c r="E49" s="728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.25" customHeight="1">
      <c r="B50" s="79"/>
      <c r="C50" s="728"/>
      <c r="D50" s="142"/>
      <c r="E50" s="728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.25" customHeight="1"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.25" customHeight="1">
      <c r="B52" s="79"/>
      <c r="C52" s="728"/>
      <c r="D52" s="732"/>
      <c r="E52" s="728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.25" customHeight="1"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.25" customHeight="1"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.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.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.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.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.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.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.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.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.25" customHeight="1">
      <c r="B63" s="79"/>
      <c r="C63" s="728"/>
      <c r="D63" s="142"/>
      <c r="E63" s="728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.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.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.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.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.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.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.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.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.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.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.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.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.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.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.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.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.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.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.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.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M1" zoomScale="86" zoomScaleNormal="86" workbookViewId="0">
      <selection activeCell="H16" sqref="H16:V16"/>
    </sheetView>
  </sheetViews>
  <sheetFormatPr defaultColWidth="9" defaultRowHeight="14.5"/>
  <cols>
    <col min="2" max="2" width="15.90625" customWidth="1"/>
    <col min="3" max="3" width="12.36328125" customWidth="1"/>
    <col min="5" max="5" width="22.6328125" customWidth="1"/>
    <col min="6" max="6" width="13" customWidth="1"/>
    <col min="7" max="7" width="28.36328125" customWidth="1"/>
    <col min="8" max="8" width="11.5429687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167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751">
        <f>D12</f>
        <v>91.666666666666657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751">
        <f>F12</f>
        <v>91.666666666666657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91.666666666666657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165</v>
      </c>
      <c r="D8" s="133"/>
      <c r="E8" s="125" t="s">
        <v>165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88</v>
      </c>
      <c r="D9" s="133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754">
        <v>170101120001</v>
      </c>
      <c r="C11" s="753">
        <v>40</v>
      </c>
      <c r="D11" s="142">
        <f>COUNTIF(C11:C34,"&gt;="&amp;D10)</f>
        <v>22</v>
      </c>
      <c r="E11" s="753">
        <v>35</v>
      </c>
      <c r="F11" s="143">
        <f>COUNTIF(E11:E34,"&gt;="&amp;F10)</f>
        <v>18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>
        <v>3</v>
      </c>
      <c r="P11" s="100"/>
      <c r="Q11" s="100"/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54">
        <v>170101120003</v>
      </c>
      <c r="C12" s="753">
        <v>40</v>
      </c>
      <c r="D12" s="148">
        <f>(D11/COUNT(C11:C34)*100)</f>
        <v>91.666666666666657</v>
      </c>
      <c r="E12" s="753">
        <v>34</v>
      </c>
      <c r="F12" s="148">
        <f>(D11/COUNT($B11:$B34))*100</f>
        <v>91.666666666666657</v>
      </c>
      <c r="G12" s="144" t="s">
        <v>47</v>
      </c>
      <c r="H12" s="100">
        <v>3</v>
      </c>
      <c r="I12" s="100">
        <v>2</v>
      </c>
      <c r="J12" s="101">
        <v>2</v>
      </c>
      <c r="K12" s="101"/>
      <c r="L12" s="100">
        <v>3</v>
      </c>
      <c r="M12" s="100"/>
      <c r="N12" s="100"/>
      <c r="O12" s="100">
        <v>3</v>
      </c>
      <c r="P12" s="100"/>
      <c r="Q12" s="100"/>
      <c r="R12" s="100"/>
      <c r="S12" s="100"/>
      <c r="T12" s="100">
        <v>3</v>
      </c>
      <c r="U12" s="100">
        <v>2</v>
      </c>
      <c r="V12" s="100">
        <v>3</v>
      </c>
      <c r="W12" s="99"/>
    </row>
    <row r="13" spans="1:23" ht="15.5">
      <c r="A13" s="45">
        <v>3</v>
      </c>
      <c r="B13" s="754">
        <v>170101120004</v>
      </c>
      <c r="C13" s="753">
        <v>36</v>
      </c>
      <c r="D13" s="142"/>
      <c r="E13" s="753">
        <v>33</v>
      </c>
      <c r="F13" s="150"/>
      <c r="G13" s="144" t="s">
        <v>48</v>
      </c>
      <c r="H13" s="100">
        <v>2</v>
      </c>
      <c r="I13" s="100">
        <v>2</v>
      </c>
      <c r="J13" s="101">
        <v>3</v>
      </c>
      <c r="K13" s="101"/>
      <c r="L13" s="100">
        <v>2</v>
      </c>
      <c r="M13" s="100"/>
      <c r="N13" s="100"/>
      <c r="O13" s="100">
        <v>2</v>
      </c>
      <c r="P13" s="100"/>
      <c r="Q13" s="100"/>
      <c r="R13" s="100"/>
      <c r="S13" s="100"/>
      <c r="T13" s="100">
        <v>2</v>
      </c>
      <c r="U13" s="100">
        <v>3</v>
      </c>
      <c r="V13" s="100">
        <v>3</v>
      </c>
      <c r="W13" s="99"/>
    </row>
    <row r="14" spans="1:23" ht="15.5">
      <c r="A14" s="45">
        <v>4</v>
      </c>
      <c r="B14" s="754">
        <v>170101120007</v>
      </c>
      <c r="C14" s="753">
        <v>41</v>
      </c>
      <c r="D14" s="142"/>
      <c r="E14" s="753">
        <v>45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>
        <v>3</v>
      </c>
      <c r="P14" s="100"/>
      <c r="Q14" s="100"/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54">
        <v>170101120011</v>
      </c>
      <c r="C15" s="753">
        <v>34</v>
      </c>
      <c r="D15" s="142"/>
      <c r="E15" s="753">
        <v>41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>
        <f>AVERAGE(J11:J14)</f>
        <v>2.5</v>
      </c>
      <c r="K15" s="66"/>
      <c r="L15" s="66">
        <f>AVERAGE(L11:L14)</f>
        <v>2.75</v>
      </c>
      <c r="M15" s="66"/>
      <c r="N15" s="66"/>
      <c r="O15" s="66">
        <f>AVERAGE(O11:O14)</f>
        <v>2.75</v>
      </c>
      <c r="P15" s="66"/>
      <c r="Q15" s="66"/>
      <c r="R15" s="66"/>
      <c r="S15" s="66"/>
      <c r="T15" s="66">
        <f>AVERAGE(T11:T14)</f>
        <v>2.75</v>
      </c>
      <c r="U15" s="66">
        <f>AVERAGE(U11:U14)</f>
        <v>2.75</v>
      </c>
      <c r="V15" s="66">
        <f>AVERAGE(V11:V14)</f>
        <v>3</v>
      </c>
      <c r="W15" s="99"/>
    </row>
    <row r="16" spans="1:23" ht="15.5">
      <c r="A16" s="45">
        <v>6</v>
      </c>
      <c r="B16" s="754">
        <v>170101120024</v>
      </c>
      <c r="C16" s="753">
        <v>41</v>
      </c>
      <c r="D16" s="142"/>
      <c r="E16" s="753">
        <v>46</v>
      </c>
      <c r="F16" s="150"/>
      <c r="G16" s="152" t="s">
        <v>52</v>
      </c>
      <c r="H16" s="67">
        <f>($H7*H15)/100</f>
        <v>2.520833333333333</v>
      </c>
      <c r="I16" s="67">
        <f>($H7*I15)/100</f>
        <v>2.2916666666666661</v>
      </c>
      <c r="J16" s="67"/>
      <c r="K16" s="67"/>
      <c r="L16" s="67">
        <f>($H7*L15)/100</f>
        <v>2.520833333333333</v>
      </c>
      <c r="M16" s="67"/>
      <c r="N16" s="67"/>
      <c r="O16" s="67">
        <f>($H7*O15)/100</f>
        <v>2.520833333333333</v>
      </c>
      <c r="P16" s="67"/>
      <c r="Q16" s="67"/>
      <c r="R16" s="67"/>
      <c r="S16" s="67"/>
      <c r="T16" s="67">
        <f>($H7*T15)/100</f>
        <v>2.520833333333333</v>
      </c>
      <c r="U16" s="67">
        <f>($H7*U15)/100</f>
        <v>2.520833333333333</v>
      </c>
      <c r="V16" s="67">
        <f>($H7*V15)/100</f>
        <v>2.75</v>
      </c>
      <c r="W16" s="99"/>
    </row>
    <row r="17" spans="1:23" ht="15.5">
      <c r="A17" s="45">
        <v>7</v>
      </c>
      <c r="B17" s="754">
        <v>170101120025</v>
      </c>
      <c r="C17" s="753">
        <v>27</v>
      </c>
      <c r="D17" s="142"/>
      <c r="E17" s="753">
        <v>12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 ht="15.5">
      <c r="A18" s="45">
        <v>8</v>
      </c>
      <c r="B18" s="754">
        <v>170101120030</v>
      </c>
      <c r="C18" s="753">
        <v>34</v>
      </c>
      <c r="D18" s="142"/>
      <c r="E18" s="753">
        <v>25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54">
        <v>170101120032</v>
      </c>
      <c r="C19" s="753">
        <v>38</v>
      </c>
      <c r="D19" s="142"/>
      <c r="E19" s="753">
        <v>41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54">
        <v>170101120034</v>
      </c>
      <c r="C20" s="753">
        <v>41</v>
      </c>
      <c r="D20" s="142"/>
      <c r="E20" s="753">
        <v>39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54">
        <v>170101120035</v>
      </c>
      <c r="C21" s="753">
        <v>36</v>
      </c>
      <c r="D21" s="142"/>
      <c r="E21" s="753">
        <v>24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54">
        <v>170101120046</v>
      </c>
      <c r="C22" s="753">
        <v>32</v>
      </c>
      <c r="D22" s="142"/>
      <c r="E22" s="753">
        <v>29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54">
        <v>170101120048</v>
      </c>
      <c r="C23" s="753">
        <v>38</v>
      </c>
      <c r="D23" s="142"/>
      <c r="E23" s="753">
        <v>34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54">
        <v>170101120051</v>
      </c>
      <c r="C24" s="753">
        <v>38</v>
      </c>
      <c r="D24" s="142"/>
      <c r="E24" s="753">
        <v>42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54">
        <v>170101120052</v>
      </c>
      <c r="C25" s="753">
        <v>35</v>
      </c>
      <c r="D25" s="732"/>
      <c r="E25" s="753">
        <v>34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54">
        <v>170101120053</v>
      </c>
      <c r="C26" s="753">
        <v>24</v>
      </c>
      <c r="D26" s="142"/>
      <c r="E26" s="753">
        <v>32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54">
        <v>170101120054</v>
      </c>
      <c r="C27" s="753">
        <v>32</v>
      </c>
      <c r="D27" s="142"/>
      <c r="E27" s="753">
        <v>24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54">
        <v>170101120055</v>
      </c>
      <c r="C28" s="753">
        <v>36</v>
      </c>
      <c r="D28" s="142"/>
      <c r="E28" s="753">
        <v>22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54">
        <v>170101120056</v>
      </c>
      <c r="C29" s="753">
        <v>38</v>
      </c>
      <c r="D29" s="142"/>
      <c r="E29" s="753">
        <v>36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54">
        <v>170101120060</v>
      </c>
      <c r="C30" s="753">
        <v>37</v>
      </c>
      <c r="D30" s="142"/>
      <c r="E30" s="753">
        <v>27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54">
        <v>170101120061</v>
      </c>
      <c r="C31" s="753">
        <v>37</v>
      </c>
      <c r="D31" s="142"/>
      <c r="E31" s="753">
        <v>44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54">
        <v>170101120062</v>
      </c>
      <c r="C32" s="753">
        <v>34</v>
      </c>
      <c r="D32" s="142"/>
      <c r="E32" s="753">
        <v>39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54">
        <v>170101120064</v>
      </c>
      <c r="C33" s="753">
        <v>39</v>
      </c>
      <c r="D33" s="142"/>
      <c r="E33" s="753">
        <v>41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54">
        <v>170101120071</v>
      </c>
      <c r="C34" s="753">
        <v>38</v>
      </c>
      <c r="D34" s="142"/>
      <c r="E34" s="753">
        <v>35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/>
      <c r="B35" s="79"/>
      <c r="C35" s="728"/>
      <c r="D35" s="142"/>
      <c r="E35" s="728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/>
      <c r="B36" s="79"/>
      <c r="C36" s="728"/>
      <c r="D36" s="142"/>
      <c r="E36" s="728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/>
      <c r="B37" s="79"/>
      <c r="C37" s="728"/>
      <c r="D37" s="142"/>
      <c r="E37" s="728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/>
      <c r="B38" s="79"/>
      <c r="C38" s="728"/>
      <c r="D38" s="142"/>
      <c r="E38" s="728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/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/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/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/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/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/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/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/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/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/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/>
      <c r="B49" s="79"/>
      <c r="C49" s="728"/>
      <c r="D49" s="142"/>
      <c r="E49" s="728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/>
      <c r="B50" s="79"/>
      <c r="C50" s="728"/>
      <c r="D50" s="142"/>
      <c r="E50" s="728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/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/>
      <c r="B52" s="79"/>
      <c r="C52" s="728"/>
      <c r="D52" s="732"/>
      <c r="E52" s="728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/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/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/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/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/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/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/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/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/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/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/>
      <c r="B63" s="79"/>
      <c r="C63" s="728"/>
      <c r="D63" s="142"/>
      <c r="E63" s="728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728"/>
      <c r="D85" s="142"/>
      <c r="E85" s="728"/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728"/>
      <c r="D86" s="142"/>
      <c r="E86" s="728"/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728"/>
      <c r="D87" s="142"/>
      <c r="E87" s="728"/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728"/>
      <c r="D88" s="142"/>
      <c r="E88" s="728"/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728"/>
      <c r="D89" s="142"/>
      <c r="E89" s="728"/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728"/>
      <c r="D90" s="142"/>
      <c r="E90" s="728"/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728"/>
      <c r="D91" s="142"/>
      <c r="E91" s="728"/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K1" zoomScale="86" zoomScaleNormal="86" workbookViewId="0">
      <selection activeCell="H16" sqref="H16:V16"/>
    </sheetView>
  </sheetViews>
  <sheetFormatPr defaultColWidth="9" defaultRowHeight="14.5"/>
  <cols>
    <col min="2" max="2" width="15.90625" customWidth="1"/>
    <col min="3" max="3" width="12.36328125" customWidth="1"/>
    <col min="5" max="5" width="22.6328125" customWidth="1"/>
    <col min="6" max="6" width="13" customWidth="1"/>
    <col min="7" max="7" width="28.36328125" customWidth="1"/>
    <col min="8" max="8" width="11.5429687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168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751">
        <f>D12</f>
        <v>81.132075471698116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751">
        <f>F12</f>
        <v>33.962264150943398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57.547169811320757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165</v>
      </c>
      <c r="D8" s="133"/>
      <c r="E8" s="125" t="s">
        <v>165</v>
      </c>
      <c r="F8" s="125"/>
      <c r="G8" s="53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88</v>
      </c>
      <c r="D9" s="133"/>
      <c r="E9" s="125" t="s">
        <v>88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34">
        <v>170101120001</v>
      </c>
      <c r="C11" s="142">
        <v>38</v>
      </c>
      <c r="D11" s="142">
        <f>COUNTIF(C11:C63,"&gt;="&amp;D10)</f>
        <v>43</v>
      </c>
      <c r="E11" s="142">
        <v>11</v>
      </c>
      <c r="F11" s="143">
        <f>COUNTIF(E11:E63,"&gt;="&amp;F10)</f>
        <v>18</v>
      </c>
      <c r="G11" s="144" t="s">
        <v>46</v>
      </c>
      <c r="H11" s="100">
        <v>3</v>
      </c>
      <c r="I11" s="100">
        <v>3</v>
      </c>
      <c r="J11" s="101"/>
      <c r="K11" s="101"/>
      <c r="L11" s="100">
        <v>3</v>
      </c>
      <c r="M11" s="100"/>
      <c r="N11" s="100"/>
      <c r="O11" s="100">
        <v>3</v>
      </c>
      <c r="P11" s="100"/>
      <c r="Q11" s="100">
        <v>3</v>
      </c>
      <c r="R11" s="100"/>
      <c r="S11" s="100"/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34">
        <v>170101120002</v>
      </c>
      <c r="C12" s="142">
        <v>38</v>
      </c>
      <c r="D12" s="148">
        <f>(D11/COUNT(B11:B63)*100)</f>
        <v>81.132075471698116</v>
      </c>
      <c r="E12" s="142">
        <v>17</v>
      </c>
      <c r="F12" s="148">
        <f>(F11/COUNT($B11:$B63))*100</f>
        <v>33.962264150943398</v>
      </c>
      <c r="G12" s="144" t="s">
        <v>47</v>
      </c>
      <c r="H12" s="100">
        <v>3</v>
      </c>
      <c r="I12" s="100">
        <v>2</v>
      </c>
      <c r="J12" s="101"/>
      <c r="K12" s="101"/>
      <c r="L12" s="100">
        <v>3</v>
      </c>
      <c r="M12" s="100"/>
      <c r="N12" s="100"/>
      <c r="O12" s="100">
        <v>3</v>
      </c>
      <c r="P12" s="100"/>
      <c r="Q12" s="100">
        <v>3</v>
      </c>
      <c r="R12" s="100"/>
      <c r="S12" s="100"/>
      <c r="T12" s="100">
        <v>3</v>
      </c>
      <c r="U12" s="100">
        <v>2</v>
      </c>
      <c r="V12" s="100">
        <v>3</v>
      </c>
      <c r="W12" s="99"/>
    </row>
    <row r="13" spans="1:23" ht="15.5">
      <c r="A13" s="45">
        <v>3</v>
      </c>
      <c r="B13" s="34">
        <v>170101120003</v>
      </c>
      <c r="C13" s="142">
        <v>38</v>
      </c>
      <c r="D13" s="142"/>
      <c r="E13" s="142">
        <v>21</v>
      </c>
      <c r="F13" s="150"/>
      <c r="G13" s="144" t="s">
        <v>48</v>
      </c>
      <c r="H13" s="100">
        <v>2</v>
      </c>
      <c r="I13" s="100">
        <v>2</v>
      </c>
      <c r="J13" s="101"/>
      <c r="K13" s="101"/>
      <c r="L13" s="100">
        <v>2</v>
      </c>
      <c r="M13" s="100"/>
      <c r="N13" s="100"/>
      <c r="O13" s="100">
        <v>2</v>
      </c>
      <c r="P13" s="100"/>
      <c r="Q13" s="100">
        <v>2</v>
      </c>
      <c r="R13" s="100"/>
      <c r="S13" s="100"/>
      <c r="T13" s="100">
        <v>2</v>
      </c>
      <c r="U13" s="100">
        <v>3</v>
      </c>
      <c r="V13" s="100">
        <v>3</v>
      </c>
      <c r="W13" s="99"/>
    </row>
    <row r="14" spans="1:23" ht="15.5">
      <c r="A14" s="45">
        <v>4</v>
      </c>
      <c r="B14" s="34">
        <v>170101120004</v>
      </c>
      <c r="C14" s="142">
        <v>36</v>
      </c>
      <c r="D14" s="142"/>
      <c r="E14" s="142">
        <v>28</v>
      </c>
      <c r="F14" s="150"/>
      <c r="G14" s="144" t="s">
        <v>50</v>
      </c>
      <c r="H14" s="100">
        <v>3</v>
      </c>
      <c r="I14" s="100">
        <v>3</v>
      </c>
      <c r="J14" s="101"/>
      <c r="K14" s="101"/>
      <c r="L14" s="100">
        <v>3</v>
      </c>
      <c r="M14" s="100"/>
      <c r="N14" s="100"/>
      <c r="O14" s="100">
        <v>3</v>
      </c>
      <c r="P14" s="100"/>
      <c r="Q14" s="100">
        <v>2</v>
      </c>
      <c r="R14" s="100"/>
      <c r="S14" s="100"/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34">
        <v>170101120006</v>
      </c>
      <c r="C15" s="142">
        <v>50</v>
      </c>
      <c r="D15" s="142"/>
      <c r="E15" s="142">
        <v>43</v>
      </c>
      <c r="F15" s="150"/>
      <c r="G15" s="151" t="s">
        <v>51</v>
      </c>
      <c r="H15" s="66">
        <f>AVERAGE(H11:H14)</f>
        <v>2.75</v>
      </c>
      <c r="I15" s="66">
        <f>AVERAGE(I11:I14)</f>
        <v>2.5</v>
      </c>
      <c r="J15" s="66"/>
      <c r="K15" s="66"/>
      <c r="L15" s="66">
        <f>AVERAGE(L11:L14)</f>
        <v>2.75</v>
      </c>
      <c r="M15" s="66"/>
      <c r="N15" s="66"/>
      <c r="O15" s="66">
        <f>AVERAGE(O11:O14)</f>
        <v>2.75</v>
      </c>
      <c r="P15" s="66"/>
      <c r="Q15" s="66">
        <f>AVERAGE(Q11:Q14)</f>
        <v>2.5</v>
      </c>
      <c r="R15" s="66"/>
      <c r="S15" s="66"/>
      <c r="T15" s="66">
        <f>AVERAGE(T11:T14)</f>
        <v>2.75</v>
      </c>
      <c r="U15" s="66">
        <f>AVERAGE(U11:U14)</f>
        <v>2.75</v>
      </c>
      <c r="V15" s="66">
        <f>AVERAGE(V11:V14)</f>
        <v>3</v>
      </c>
      <c r="W15" s="99"/>
    </row>
    <row r="16" spans="1:23" ht="15.5">
      <c r="A16" s="45">
        <v>6</v>
      </c>
      <c r="B16" s="34">
        <v>170101120007</v>
      </c>
      <c r="C16" s="142">
        <v>48</v>
      </c>
      <c r="D16" s="142"/>
      <c r="E16" s="142">
        <v>38</v>
      </c>
      <c r="F16" s="150"/>
      <c r="G16" s="152" t="s">
        <v>52</v>
      </c>
      <c r="H16" s="67">
        <f>($H7*H15)/100</f>
        <v>1.5825471698113207</v>
      </c>
      <c r="I16" s="67">
        <f>($H7*I15)/100</f>
        <v>1.438679245283019</v>
      </c>
      <c r="J16" s="67"/>
      <c r="K16" s="67"/>
      <c r="L16" s="67">
        <f>($H7*L15)/100</f>
        <v>1.5825471698113207</v>
      </c>
      <c r="M16" s="67"/>
      <c r="N16" s="67"/>
      <c r="O16" s="67">
        <f>($H7*O15)/100</f>
        <v>1.5825471698113207</v>
      </c>
      <c r="P16" s="67"/>
      <c r="Q16" s="67">
        <f>($H7*Q15)/100</f>
        <v>1.438679245283019</v>
      </c>
      <c r="R16" s="67"/>
      <c r="S16" s="67"/>
      <c r="T16" s="67">
        <f>($H7*T15)/100</f>
        <v>1.5825471698113207</v>
      </c>
      <c r="U16" s="67">
        <f>($H7*U15)/100</f>
        <v>1.5825471698113207</v>
      </c>
      <c r="V16" s="67">
        <f>($H7*V15)/100</f>
        <v>1.7264150943396226</v>
      </c>
      <c r="W16" s="99"/>
    </row>
    <row r="17" spans="1:23" ht="15.5">
      <c r="A17" s="45">
        <v>7</v>
      </c>
      <c r="B17" s="34">
        <v>170101120011</v>
      </c>
      <c r="C17" s="142">
        <v>43</v>
      </c>
      <c r="D17" s="142"/>
      <c r="E17" s="142">
        <v>37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 ht="15.5">
      <c r="A18" s="45">
        <v>8</v>
      </c>
      <c r="B18" s="34">
        <v>170101120012</v>
      </c>
      <c r="C18" s="142">
        <v>44</v>
      </c>
      <c r="D18" s="142"/>
      <c r="E18" s="142">
        <v>27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34">
        <v>170101120016</v>
      </c>
      <c r="C19" s="142">
        <v>36</v>
      </c>
      <c r="D19" s="142"/>
      <c r="E19" s="142">
        <v>23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34">
        <v>170101120017</v>
      </c>
      <c r="C20" s="142">
        <v>50</v>
      </c>
      <c r="D20" s="142"/>
      <c r="E20" s="142">
        <v>35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34">
        <v>170101120019</v>
      </c>
      <c r="C21" s="142">
        <v>48</v>
      </c>
      <c r="D21" s="142"/>
      <c r="E21" s="142">
        <v>34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34">
        <v>170101120020</v>
      </c>
      <c r="C22" s="142">
        <v>26</v>
      </c>
      <c r="D22" s="142"/>
      <c r="E22" s="142">
        <v>0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34">
        <v>170101120021</v>
      </c>
      <c r="C23" s="142">
        <v>46</v>
      </c>
      <c r="D23" s="142"/>
      <c r="E23" s="142">
        <v>35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34">
        <v>170101120022</v>
      </c>
      <c r="C24" s="142">
        <v>36</v>
      </c>
      <c r="D24" s="142"/>
      <c r="E24" s="142">
        <v>17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34">
        <v>170101120023</v>
      </c>
      <c r="C25" s="142">
        <v>44</v>
      </c>
      <c r="D25" s="732"/>
      <c r="E25" s="142">
        <v>33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34">
        <v>170101120024</v>
      </c>
      <c r="C26" s="142">
        <v>44</v>
      </c>
      <c r="D26" s="142"/>
      <c r="E26" s="142">
        <v>26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34">
        <v>170101120025</v>
      </c>
      <c r="C27" s="142">
        <v>28</v>
      </c>
      <c r="D27" s="142"/>
      <c r="E27" s="142">
        <v>0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34">
        <v>170101120028</v>
      </c>
      <c r="C28" s="142">
        <v>30</v>
      </c>
      <c r="D28" s="142"/>
      <c r="E28" s="142">
        <v>21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34">
        <v>170101120029</v>
      </c>
      <c r="C29" s="142">
        <v>46</v>
      </c>
      <c r="D29" s="142"/>
      <c r="E29" s="142">
        <v>20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34">
        <v>170101120032</v>
      </c>
      <c r="C30" s="142">
        <v>44</v>
      </c>
      <c r="D30" s="142"/>
      <c r="E30" s="142">
        <v>24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34">
        <v>170101120034</v>
      </c>
      <c r="C31" s="142">
        <v>44</v>
      </c>
      <c r="D31" s="142"/>
      <c r="E31" s="142">
        <v>28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34">
        <v>170101120035</v>
      </c>
      <c r="C32" s="142">
        <v>36</v>
      </c>
      <c r="D32" s="142"/>
      <c r="E32" s="142">
        <v>33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34">
        <v>170101120036</v>
      </c>
      <c r="C33" s="142">
        <v>48</v>
      </c>
      <c r="D33" s="142"/>
      <c r="E33" s="142">
        <v>41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34">
        <v>170101120038</v>
      </c>
      <c r="C34" s="142">
        <v>50</v>
      </c>
      <c r="D34" s="142"/>
      <c r="E34" s="142">
        <v>39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/>
      <c r="B35" s="34">
        <v>170101120039</v>
      </c>
      <c r="C35" s="142">
        <v>36</v>
      </c>
      <c r="D35" s="142"/>
      <c r="E35" s="142">
        <v>23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/>
      <c r="B36" s="34">
        <v>170101120040</v>
      </c>
      <c r="C36" s="142">
        <v>35</v>
      </c>
      <c r="D36" s="142"/>
      <c r="E36" s="142">
        <v>14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/>
      <c r="B37" s="34">
        <v>170101120043</v>
      </c>
      <c r="C37" s="142">
        <v>46</v>
      </c>
      <c r="D37" s="142"/>
      <c r="E37" s="142">
        <v>38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/>
      <c r="B38" s="34">
        <v>170101120044</v>
      </c>
      <c r="C38" s="142">
        <v>50</v>
      </c>
      <c r="D38" s="142"/>
      <c r="E38" s="142">
        <v>44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/>
      <c r="B39" s="34">
        <v>170101120045</v>
      </c>
      <c r="C39" s="142">
        <v>29</v>
      </c>
      <c r="D39" s="142"/>
      <c r="E39" s="142">
        <v>0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/>
      <c r="B40" s="34">
        <v>170101120050</v>
      </c>
      <c r="C40" s="142">
        <v>25</v>
      </c>
      <c r="D40" s="142"/>
      <c r="E40" s="142">
        <v>0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/>
      <c r="B41" s="34">
        <v>170101120051</v>
      </c>
      <c r="C41" s="142">
        <v>50</v>
      </c>
      <c r="D41" s="142"/>
      <c r="E41" s="142">
        <v>35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/>
      <c r="B42" s="34">
        <v>170101120053</v>
      </c>
      <c r="C42" s="142">
        <v>28</v>
      </c>
      <c r="D42" s="142"/>
      <c r="E42" s="142">
        <v>0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/>
      <c r="B43" s="34">
        <v>170101120054</v>
      </c>
      <c r="C43" s="142">
        <v>29</v>
      </c>
      <c r="D43" s="142"/>
      <c r="E43" s="142">
        <v>0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/>
      <c r="B44" s="34">
        <v>170101120056</v>
      </c>
      <c r="C44" s="142">
        <v>33</v>
      </c>
      <c r="D44" s="142"/>
      <c r="E44" s="142">
        <v>12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/>
      <c r="B45" s="34">
        <v>170101120058</v>
      </c>
      <c r="C45" s="142">
        <v>40</v>
      </c>
      <c r="D45" s="142"/>
      <c r="E45" s="142">
        <v>31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/>
      <c r="B46" s="34">
        <v>170101120059</v>
      </c>
      <c r="C46" s="142">
        <v>25</v>
      </c>
      <c r="D46" s="142"/>
      <c r="E46" s="142">
        <v>0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/>
      <c r="B47" s="34">
        <v>170101120061</v>
      </c>
      <c r="C47" s="142">
        <v>36</v>
      </c>
      <c r="D47" s="142"/>
      <c r="E47" s="142">
        <v>15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/>
      <c r="B48" s="34">
        <v>170101120064</v>
      </c>
      <c r="C48" s="142">
        <v>49</v>
      </c>
      <c r="D48" s="142"/>
      <c r="E48" s="142">
        <v>30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/>
      <c r="B49" s="34">
        <v>170101120067</v>
      </c>
      <c r="C49" s="142">
        <v>45</v>
      </c>
      <c r="D49" s="142"/>
      <c r="E49" s="142">
        <v>25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/>
      <c r="B50" s="34">
        <v>170101120070</v>
      </c>
      <c r="C50" s="142">
        <v>50</v>
      </c>
      <c r="D50" s="142"/>
      <c r="E50" s="142">
        <v>34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/>
      <c r="B51" s="34">
        <v>170101120071</v>
      </c>
      <c r="C51" s="142">
        <v>38</v>
      </c>
      <c r="D51" s="142"/>
      <c r="E51" s="142">
        <v>18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/>
      <c r="B52" s="34">
        <v>170101120048</v>
      </c>
      <c r="C52" s="142">
        <v>28</v>
      </c>
      <c r="D52" s="732"/>
      <c r="E52" s="142">
        <v>15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/>
      <c r="B53" s="34">
        <v>170101120015</v>
      </c>
      <c r="C53" s="142">
        <v>30</v>
      </c>
      <c r="D53" s="732"/>
      <c r="E53" s="142">
        <v>13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/>
      <c r="B54" s="34">
        <v>170101120046</v>
      </c>
      <c r="C54" s="142">
        <v>25</v>
      </c>
      <c r="D54" s="142"/>
      <c r="E54" s="142">
        <v>17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/>
      <c r="B55" s="34">
        <v>170101120030</v>
      </c>
      <c r="C55" s="142">
        <v>29</v>
      </c>
      <c r="D55" s="142"/>
      <c r="E55" s="142">
        <v>14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/>
      <c r="B56" s="34">
        <v>170101120026</v>
      </c>
      <c r="C56" s="142">
        <v>26</v>
      </c>
      <c r="D56" s="142"/>
      <c r="E56" s="142">
        <v>8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/>
      <c r="B57" s="34">
        <v>170101120060</v>
      </c>
      <c r="C57" s="142">
        <v>26</v>
      </c>
      <c r="D57" s="142"/>
      <c r="E57" s="142">
        <v>6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/>
      <c r="B58" s="34">
        <v>170101121073</v>
      </c>
      <c r="C58" s="142">
        <v>25</v>
      </c>
      <c r="D58" s="142"/>
      <c r="E58" s="142">
        <v>7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/>
      <c r="B59" s="34">
        <v>170101120013</v>
      </c>
      <c r="C59" s="142">
        <v>28</v>
      </c>
      <c r="D59" s="142"/>
      <c r="E59" s="142">
        <v>3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/>
      <c r="B60" s="34">
        <v>170101120052</v>
      </c>
      <c r="C60" s="142">
        <v>25</v>
      </c>
      <c r="D60" s="142"/>
      <c r="E60" s="142">
        <v>4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/>
      <c r="B61" s="34">
        <v>170101120055</v>
      </c>
      <c r="C61" s="142">
        <v>28</v>
      </c>
      <c r="D61" s="142"/>
      <c r="E61" s="142">
        <v>3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/>
      <c r="B62" s="34">
        <v>170101120049</v>
      </c>
      <c r="C62" s="142">
        <v>25</v>
      </c>
      <c r="D62" s="142"/>
      <c r="E62" s="142">
        <v>3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/>
      <c r="B63" s="34">
        <v>170101120062</v>
      </c>
      <c r="C63" s="142">
        <v>19</v>
      </c>
      <c r="D63" s="142"/>
      <c r="E63" s="142">
        <v>1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728"/>
      <c r="D85" s="142"/>
      <c r="E85" s="728"/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728"/>
      <c r="D86" s="142"/>
      <c r="E86" s="728"/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728"/>
      <c r="D87" s="142"/>
      <c r="E87" s="728"/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728"/>
      <c r="D88" s="142"/>
      <c r="E88" s="728"/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728"/>
      <c r="D89" s="142"/>
      <c r="E89" s="728"/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728"/>
      <c r="D90" s="142"/>
      <c r="E90" s="728"/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728"/>
      <c r="D91" s="142"/>
      <c r="E91" s="728"/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H1" zoomScale="50" zoomScaleNormal="50" workbookViewId="0">
      <selection activeCell="O17" sqref="O17:S17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 ht="20.25" customHeight="1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3.5" customHeight="1">
      <c r="A3" s="851" t="s">
        <v>64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1" t="s">
        <v>65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854" t="s">
        <v>66</v>
      </c>
      <c r="B5" s="854"/>
      <c r="C5" s="854"/>
      <c r="D5" s="854"/>
      <c r="E5" s="854"/>
      <c r="F5" s="854"/>
      <c r="G5" s="1" t="s">
        <v>14</v>
      </c>
      <c r="H5" s="47">
        <f>D12</f>
        <v>83.333333333333343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70.833333333333343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77.083333333333343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Achieved</v>
      </c>
      <c r="I8" s="3"/>
    </row>
    <row r="9" spans="1:23" ht="24.75" customHeight="1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24.75" customHeight="1">
      <c r="B10" s="86" t="s">
        <v>45</v>
      </c>
      <c r="C10" s="87">
        <v>50</v>
      </c>
      <c r="D10" s="88">
        <f>(0.55*50)</f>
        <v>27.500000000000004</v>
      </c>
      <c r="E10" s="87">
        <v>50</v>
      </c>
      <c r="F10" s="8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24.75" customHeight="1">
      <c r="A11" s="33">
        <v>1</v>
      </c>
      <c r="B11" s="34">
        <v>170301200001</v>
      </c>
      <c r="C11" s="62">
        <v>36</v>
      </c>
      <c r="D11" s="62">
        <f>COUNTIF(C11:C91,"&gt;="&amp;D10)</f>
        <v>20</v>
      </c>
      <c r="E11" s="61">
        <v>28</v>
      </c>
      <c r="F11" s="62">
        <f>COUNTIF(E11:E91,"&gt;="&amp;F10)</f>
        <v>17</v>
      </c>
      <c r="G11" s="31" t="s">
        <v>46</v>
      </c>
      <c r="H11" s="41">
        <v>2</v>
      </c>
      <c r="I11" s="41">
        <v>3</v>
      </c>
      <c r="J11" s="41">
        <v>3</v>
      </c>
      <c r="K11" s="41">
        <v>2</v>
      </c>
      <c r="L11" s="32"/>
      <c r="M11" s="41">
        <v>2</v>
      </c>
      <c r="N11" s="32"/>
      <c r="O11" s="32"/>
      <c r="P11" s="32"/>
      <c r="Q11" s="32"/>
      <c r="R11" s="32"/>
      <c r="S11" s="32"/>
      <c r="T11" s="41">
        <v>2</v>
      </c>
      <c r="U11" s="41">
        <v>2</v>
      </c>
      <c r="V11" s="41">
        <v>2</v>
      </c>
    </row>
    <row r="12" spans="1:23" ht="24.75" customHeight="1">
      <c r="A12" s="33">
        <v>2</v>
      </c>
      <c r="B12" s="34">
        <v>170301200002</v>
      </c>
      <c r="C12" s="62">
        <v>36</v>
      </c>
      <c r="D12" s="63">
        <f>(D11/COUNT(C11:C91))*100</f>
        <v>83.333333333333343</v>
      </c>
      <c r="E12" s="61">
        <v>32</v>
      </c>
      <c r="F12" s="64">
        <f>(F11/COUNT(E11:E91))*100</f>
        <v>70.833333333333343</v>
      </c>
      <c r="G12" s="31" t="s">
        <v>47</v>
      </c>
      <c r="H12" s="41">
        <v>3</v>
      </c>
      <c r="I12" s="41">
        <v>1</v>
      </c>
      <c r="J12" s="41">
        <v>2</v>
      </c>
      <c r="K12" s="41">
        <v>2</v>
      </c>
      <c r="L12" s="32"/>
      <c r="M12" s="41">
        <v>2</v>
      </c>
      <c r="N12" s="32"/>
      <c r="O12" s="32"/>
      <c r="P12" s="32"/>
      <c r="Q12" s="32"/>
      <c r="R12" s="32"/>
      <c r="S12" s="32"/>
      <c r="T12" s="41">
        <v>2</v>
      </c>
      <c r="U12" s="41">
        <v>2</v>
      </c>
      <c r="V12" s="41">
        <v>2</v>
      </c>
    </row>
    <row r="13" spans="1:23" ht="24.75" customHeight="1">
      <c r="A13" s="33">
        <v>3</v>
      </c>
      <c r="B13" s="34">
        <v>170301200003</v>
      </c>
      <c r="C13" s="62">
        <v>37</v>
      </c>
      <c r="D13" s="62"/>
      <c r="E13" s="61">
        <v>43</v>
      </c>
      <c r="F13" s="62"/>
      <c r="G13" s="31" t="s">
        <v>48</v>
      </c>
      <c r="H13" s="41">
        <v>1</v>
      </c>
      <c r="I13" s="41">
        <v>1</v>
      </c>
      <c r="J13" s="41">
        <v>2</v>
      </c>
      <c r="K13" s="41">
        <v>3</v>
      </c>
      <c r="L13" s="32"/>
      <c r="M13" s="41">
        <v>1</v>
      </c>
      <c r="N13" s="32"/>
      <c r="O13" s="32"/>
      <c r="P13" s="32"/>
      <c r="Q13" s="32"/>
      <c r="R13" s="32"/>
      <c r="S13" s="32"/>
      <c r="T13" s="41">
        <v>2</v>
      </c>
      <c r="U13" s="41">
        <v>2</v>
      </c>
      <c r="V13" s="41">
        <v>2</v>
      </c>
    </row>
    <row r="14" spans="1:23" ht="24.75" customHeight="1">
      <c r="A14" s="33">
        <v>4</v>
      </c>
      <c r="B14" s="34">
        <v>170301200004</v>
      </c>
      <c r="C14" s="62">
        <v>36</v>
      </c>
      <c r="D14" s="62"/>
      <c r="E14" s="61">
        <v>37</v>
      </c>
      <c r="F14" s="62"/>
      <c r="G14" s="31" t="s">
        <v>49</v>
      </c>
      <c r="H14" s="41">
        <v>3</v>
      </c>
      <c r="I14" s="41">
        <v>1</v>
      </c>
      <c r="J14" s="41">
        <v>1</v>
      </c>
      <c r="K14" s="41">
        <v>1</v>
      </c>
      <c r="L14" s="32"/>
      <c r="M14" s="41">
        <v>1</v>
      </c>
      <c r="N14" s="32"/>
      <c r="O14" s="32"/>
      <c r="P14" s="32"/>
      <c r="Q14" s="32"/>
      <c r="R14" s="32"/>
      <c r="S14" s="32"/>
      <c r="T14" s="41">
        <v>2</v>
      </c>
      <c r="U14" s="41">
        <v>2</v>
      </c>
      <c r="V14" s="41">
        <v>2</v>
      </c>
    </row>
    <row r="15" spans="1:23" ht="35.25" customHeight="1">
      <c r="A15" s="33">
        <v>5</v>
      </c>
      <c r="B15" s="34">
        <v>170301200009</v>
      </c>
      <c r="C15" s="62">
        <v>31</v>
      </c>
      <c r="D15" s="62"/>
      <c r="E15" s="61">
        <v>36</v>
      </c>
      <c r="F15" s="62"/>
      <c r="G15" s="31" t="s">
        <v>50</v>
      </c>
      <c r="H15" s="41">
        <v>2</v>
      </c>
      <c r="I15" s="41">
        <v>1</v>
      </c>
      <c r="J15" s="41">
        <v>1</v>
      </c>
      <c r="K15" s="41">
        <v>1</v>
      </c>
      <c r="L15" s="32"/>
      <c r="M15" s="41">
        <v>1</v>
      </c>
      <c r="N15" s="32"/>
      <c r="O15" s="32"/>
      <c r="P15" s="32"/>
      <c r="Q15" s="32"/>
      <c r="R15" s="32"/>
      <c r="S15" s="32"/>
      <c r="T15" s="41">
        <v>2</v>
      </c>
      <c r="U15" s="41">
        <v>2</v>
      </c>
      <c r="V15" s="41">
        <v>2</v>
      </c>
    </row>
    <row r="16" spans="1:23" ht="37.5" customHeight="1">
      <c r="A16" s="33">
        <v>6</v>
      </c>
      <c r="B16" s="34">
        <v>170301200010</v>
      </c>
      <c r="C16" s="62">
        <v>33</v>
      </c>
      <c r="D16" s="62"/>
      <c r="E16" s="61">
        <v>37</v>
      </c>
      <c r="F16" s="62"/>
      <c r="G16" s="65" t="s">
        <v>51</v>
      </c>
      <c r="H16" s="66">
        <f>AVERAGE(H11:H15)</f>
        <v>2.2000000000000002</v>
      </c>
      <c r="I16" s="66">
        <f>AVERAGE(I11:I15)</f>
        <v>1.4</v>
      </c>
      <c r="J16" s="66">
        <f>AVERAGE(J11:J15)</f>
        <v>1.8</v>
      </c>
      <c r="K16" s="66">
        <f>AVERAGE(K11:K15)</f>
        <v>1.8</v>
      </c>
      <c r="L16" s="66"/>
      <c r="M16" s="66">
        <f>AVERAGE(M11:M15)</f>
        <v>1.4</v>
      </c>
      <c r="N16" s="66"/>
      <c r="O16" s="66"/>
      <c r="P16" s="66"/>
      <c r="Q16" s="66"/>
      <c r="R16" s="66"/>
      <c r="S16" s="66"/>
      <c r="T16" s="66">
        <f>AVERAGE(T11:T15)</f>
        <v>2</v>
      </c>
      <c r="U16" s="66">
        <f>AVERAGE(U11:U15)</f>
        <v>2</v>
      </c>
      <c r="V16" s="66">
        <f>AVERAGE(V11:V15)</f>
        <v>2</v>
      </c>
    </row>
    <row r="17" spans="1:22" ht="24.75" customHeight="1">
      <c r="A17" s="33">
        <v>7</v>
      </c>
      <c r="B17" s="34">
        <v>170301200011</v>
      </c>
      <c r="C17" s="62">
        <v>33</v>
      </c>
      <c r="D17" s="62"/>
      <c r="E17" s="61">
        <v>38</v>
      </c>
      <c r="F17" s="62"/>
      <c r="G17" s="40" t="s">
        <v>52</v>
      </c>
      <c r="H17" s="67">
        <f>(H7*H16)/100</f>
        <v>1.6958333333333337</v>
      </c>
      <c r="I17" s="67">
        <f>(H7*I16)/100</f>
        <v>1.0791666666666666</v>
      </c>
      <c r="J17" s="67">
        <f>(H7*J16)/100</f>
        <v>1.3875000000000002</v>
      </c>
      <c r="K17" s="67">
        <f>(H7*K16)/100</f>
        <v>1.3875000000000002</v>
      </c>
      <c r="L17" s="67">
        <f>(H7*L16)/100</f>
        <v>0</v>
      </c>
      <c r="M17" s="67">
        <f>(H7*M16)/100</f>
        <v>1.0791666666666666</v>
      </c>
      <c r="N17" s="67"/>
      <c r="O17" s="67"/>
      <c r="P17" s="67"/>
      <c r="Q17" s="67"/>
      <c r="R17" s="67"/>
      <c r="S17" s="67"/>
      <c r="T17" s="67">
        <f>(H7*T16)/100</f>
        <v>1.541666666666667</v>
      </c>
      <c r="U17" s="67">
        <f>(H7*U16)/100</f>
        <v>1.541666666666667</v>
      </c>
      <c r="V17" s="67">
        <f>(H7*V16)/100</f>
        <v>1.541666666666667</v>
      </c>
    </row>
    <row r="18" spans="1:22" ht="40.5" customHeight="1">
      <c r="A18" s="33">
        <v>8</v>
      </c>
      <c r="B18" s="34">
        <v>170301200013</v>
      </c>
      <c r="C18" s="62">
        <v>36</v>
      </c>
      <c r="D18" s="62"/>
      <c r="E18" s="61">
        <v>49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24.75" customHeight="1">
      <c r="A19" s="33">
        <v>9</v>
      </c>
      <c r="B19" s="34">
        <v>170301200014</v>
      </c>
      <c r="C19" s="62">
        <v>0</v>
      </c>
      <c r="D19" s="62"/>
      <c r="E19" s="61">
        <v>0</v>
      </c>
      <c r="F19" s="62"/>
    </row>
    <row r="20" spans="1:22" ht="24.75" customHeight="1">
      <c r="A20" s="33">
        <v>10</v>
      </c>
      <c r="B20" s="34">
        <v>170301200018</v>
      </c>
      <c r="C20" s="62">
        <v>37</v>
      </c>
      <c r="D20" s="62"/>
      <c r="E20" s="61">
        <v>40</v>
      </c>
      <c r="F20" s="62"/>
    </row>
    <row r="21" spans="1:22" ht="24.75" customHeight="1">
      <c r="A21" s="33">
        <v>11</v>
      </c>
      <c r="B21" s="34">
        <v>170301200019</v>
      </c>
      <c r="C21" s="62">
        <v>34</v>
      </c>
      <c r="D21" s="62"/>
      <c r="E21" s="61">
        <v>39</v>
      </c>
      <c r="F21" s="62"/>
    </row>
    <row r="22" spans="1:22" ht="31.5" customHeight="1">
      <c r="A22" s="33">
        <v>12</v>
      </c>
      <c r="B22" s="34">
        <v>170301200020</v>
      </c>
      <c r="C22" s="62">
        <v>34</v>
      </c>
      <c r="D22" s="62"/>
      <c r="E22" s="61">
        <v>25</v>
      </c>
      <c r="F22" s="62"/>
      <c r="J22" s="55"/>
      <c r="K22" s="55"/>
    </row>
    <row r="23" spans="1:22" ht="24.75" customHeight="1">
      <c r="A23" s="33">
        <v>13</v>
      </c>
      <c r="B23" s="34">
        <v>170301200021</v>
      </c>
      <c r="C23" s="62">
        <v>37</v>
      </c>
      <c r="D23" s="62"/>
      <c r="E23" s="61">
        <v>39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 ht="24.75" customHeight="1">
      <c r="A24" s="33">
        <v>14</v>
      </c>
      <c r="B24" s="34">
        <v>170301200022</v>
      </c>
      <c r="C24" s="62">
        <v>31</v>
      </c>
      <c r="D24" s="62"/>
      <c r="E24" s="61">
        <v>39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 ht="24.75" customHeight="1">
      <c r="A25" s="33">
        <v>15</v>
      </c>
      <c r="B25" s="34">
        <v>170301200023</v>
      </c>
      <c r="C25" s="62">
        <v>36</v>
      </c>
      <c r="D25" s="74"/>
      <c r="E25" s="61">
        <v>37</v>
      </c>
      <c r="F25" s="62"/>
      <c r="H25" s="45"/>
      <c r="N25" s="55"/>
      <c r="O25" s="55"/>
      <c r="P25" s="55"/>
      <c r="Q25" s="55"/>
      <c r="R25" s="55"/>
    </row>
    <row r="26" spans="1:22" ht="24.75" customHeight="1">
      <c r="A26" s="33">
        <v>16</v>
      </c>
      <c r="B26" s="34">
        <v>170301200024</v>
      </c>
      <c r="C26" s="62">
        <v>31</v>
      </c>
      <c r="D26" s="62"/>
      <c r="E26" s="61">
        <v>32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24.75" customHeight="1">
      <c r="A27" s="33">
        <v>17</v>
      </c>
      <c r="B27" s="34">
        <v>170301200025</v>
      </c>
      <c r="C27" s="62">
        <v>24</v>
      </c>
      <c r="D27" s="62"/>
      <c r="E27" s="61">
        <v>27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24.75" customHeight="1">
      <c r="A28" s="33">
        <v>18</v>
      </c>
      <c r="B28" s="34">
        <v>170301200026</v>
      </c>
      <c r="C28" s="62">
        <v>38</v>
      </c>
      <c r="D28" s="62"/>
      <c r="E28" s="61">
        <v>43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24.75" customHeight="1">
      <c r="A29" s="33">
        <v>19</v>
      </c>
      <c r="B29" s="34">
        <v>170301200027</v>
      </c>
      <c r="C29" s="62">
        <v>33</v>
      </c>
      <c r="D29" s="62"/>
      <c r="E29" s="61">
        <v>18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24.75" customHeight="1">
      <c r="A30" s="33">
        <v>20</v>
      </c>
      <c r="B30" s="34">
        <v>170301200029</v>
      </c>
      <c r="C30" s="62">
        <v>25</v>
      </c>
      <c r="D30" s="62"/>
      <c r="E30" s="61">
        <v>19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24.75" customHeight="1">
      <c r="A31" s="33">
        <v>21</v>
      </c>
      <c r="B31" s="34">
        <v>170301200030</v>
      </c>
      <c r="C31" s="62">
        <v>38</v>
      </c>
      <c r="D31" s="62"/>
      <c r="E31" s="61">
        <v>48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24.75" customHeight="1">
      <c r="A32" s="33">
        <v>22</v>
      </c>
      <c r="B32" s="34">
        <v>170301200032</v>
      </c>
      <c r="C32" s="62">
        <v>31</v>
      </c>
      <c r="D32" s="62"/>
      <c r="E32" s="61">
        <v>26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3" ht="24.75" customHeight="1">
      <c r="A33" s="33">
        <v>23</v>
      </c>
      <c r="B33" s="34">
        <v>170301200033</v>
      </c>
      <c r="C33" s="62">
        <v>33</v>
      </c>
      <c r="D33" s="62"/>
      <c r="E33" s="61">
        <v>34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3" ht="24.75" customHeight="1">
      <c r="A34" s="33">
        <v>24</v>
      </c>
      <c r="B34" s="34">
        <v>170301200016</v>
      </c>
      <c r="C34" s="62">
        <v>26</v>
      </c>
      <c r="D34" s="62"/>
      <c r="E34" s="61">
        <v>14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3" ht="24.75" customHeight="1">
      <c r="A35" s="33"/>
      <c r="B35" s="78"/>
      <c r="C35" s="15"/>
      <c r="D35" s="62"/>
      <c r="E35" s="15"/>
      <c r="F35" s="62"/>
      <c r="G35" s="77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24.75" customHeight="1">
      <c r="B36" s="79"/>
      <c r="C36" s="80"/>
      <c r="D36" s="81"/>
      <c r="E36" s="80"/>
      <c r="F36" s="81"/>
      <c r="G36" s="77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3" ht="24.75" customHeight="1">
      <c r="B37" s="79"/>
      <c r="C37" s="80"/>
      <c r="D37" s="62"/>
      <c r="E37" s="80"/>
      <c r="F37" s="62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3" ht="24.75" customHeight="1">
      <c r="B38" s="79"/>
      <c r="C38" s="80"/>
      <c r="D38" s="62"/>
      <c r="E38" s="80"/>
      <c r="F38" s="62"/>
    </row>
    <row r="39" spans="1:23" ht="24.75" customHeight="1">
      <c r="B39" s="79"/>
      <c r="C39" s="80"/>
      <c r="D39" s="62"/>
      <c r="E39" s="80"/>
      <c r="F39" s="62"/>
    </row>
    <row r="40" spans="1:23" ht="24.75" customHeight="1">
      <c r="B40" s="79"/>
      <c r="C40" s="80"/>
      <c r="D40" s="62"/>
      <c r="E40" s="80"/>
      <c r="F40" s="62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3" ht="24.75" customHeight="1">
      <c r="B41" s="79"/>
      <c r="C41" s="80"/>
      <c r="D41" s="62"/>
      <c r="E41" s="80"/>
      <c r="F41" s="62"/>
      <c r="G41" s="77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3" ht="24.75" customHeight="1">
      <c r="B42" s="79"/>
      <c r="C42" s="80"/>
      <c r="D42" s="62"/>
      <c r="E42" s="80"/>
      <c r="F42" s="62"/>
      <c r="G42" s="7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3" ht="24.75" customHeight="1">
      <c r="B43" s="79"/>
      <c r="C43" s="80"/>
      <c r="D43" s="62"/>
      <c r="E43" s="80"/>
      <c r="F43" s="62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3" ht="24.75" customHeight="1">
      <c r="B44" s="79"/>
      <c r="C44" s="80"/>
      <c r="D44" s="62"/>
      <c r="E44" s="80"/>
      <c r="F44" s="62"/>
      <c r="G44" s="77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3" ht="24.75" customHeight="1">
      <c r="B45" s="79"/>
      <c r="C45" s="80"/>
      <c r="D45" s="62"/>
      <c r="E45" s="80"/>
      <c r="F45" s="62"/>
      <c r="G45" s="77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3" ht="24.75" customHeight="1">
      <c r="B46" s="79"/>
      <c r="C46" s="80"/>
      <c r="D46" s="62"/>
      <c r="E46" s="80"/>
      <c r="F46" s="62"/>
      <c r="G46" s="77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3" ht="24.75" customHeight="1">
      <c r="B47" s="79"/>
      <c r="C47" s="80"/>
      <c r="D47" s="62"/>
      <c r="E47" s="80"/>
      <c r="F47" s="62"/>
      <c r="G47" s="77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3" ht="24.75" customHeight="1">
      <c r="B48" s="79"/>
      <c r="C48" s="80"/>
      <c r="D48" s="62"/>
      <c r="E48" s="80"/>
      <c r="F48" s="62"/>
      <c r="G48" s="77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2:22" ht="24.75" customHeight="1">
      <c r="B49" s="79"/>
      <c r="C49" s="80"/>
      <c r="D49" s="62"/>
      <c r="E49" s="80"/>
      <c r="F49" s="62"/>
      <c r="G49" s="77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2:22" ht="24.75" customHeight="1">
      <c r="B50" s="79"/>
      <c r="C50" s="80"/>
      <c r="D50" s="62"/>
      <c r="E50" s="80"/>
      <c r="F50" s="62"/>
      <c r="G50" s="77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2:22" ht="24.75" customHeight="1">
      <c r="B51" s="79"/>
      <c r="C51" s="80"/>
      <c r="D51" s="62"/>
      <c r="E51" s="80"/>
      <c r="F51" s="62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2:22" ht="24.75" customHeight="1">
      <c r="B52" s="79"/>
      <c r="C52" s="80"/>
      <c r="D52" s="74"/>
      <c r="E52" s="80"/>
      <c r="F52" s="62"/>
    </row>
    <row r="53" spans="2:22" ht="24.75" customHeight="1">
      <c r="B53" s="79"/>
      <c r="C53" s="80"/>
      <c r="D53" s="74"/>
      <c r="E53" s="80"/>
      <c r="F53" s="62"/>
    </row>
    <row r="54" spans="2:22" ht="24.75" customHeight="1">
      <c r="B54" s="79"/>
      <c r="C54" s="80"/>
      <c r="D54" s="62"/>
      <c r="E54" s="80"/>
      <c r="F54" s="62"/>
      <c r="G54" s="7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2:22" ht="24.75" customHeight="1">
      <c r="B55" s="79"/>
      <c r="C55" s="80"/>
      <c r="D55" s="62"/>
      <c r="E55" s="80"/>
      <c r="F55" s="62"/>
      <c r="G55" s="77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2:22" ht="24.75" customHeight="1">
      <c r="B56" s="79"/>
      <c r="C56" s="80"/>
      <c r="D56" s="62"/>
      <c r="E56" s="80"/>
      <c r="F56" s="62"/>
      <c r="G56" s="77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2:22" ht="24.75" customHeight="1">
      <c r="B57" s="79"/>
      <c r="C57" s="80"/>
      <c r="D57" s="62"/>
      <c r="E57" s="80"/>
      <c r="F57" s="62"/>
      <c r="G57" s="77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2:22" ht="24.75" customHeight="1">
      <c r="B58" s="79"/>
      <c r="C58" s="80"/>
      <c r="D58" s="62"/>
      <c r="E58" s="80"/>
      <c r="F58" s="62"/>
      <c r="G58" s="77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2:22" ht="24.75" customHeight="1">
      <c r="B59" s="79"/>
      <c r="C59" s="80"/>
      <c r="D59" s="62"/>
      <c r="E59" s="80"/>
      <c r="F59" s="62"/>
      <c r="G59" s="77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22" ht="24.75" customHeight="1">
      <c r="B60" s="79"/>
      <c r="C60" s="80"/>
      <c r="D60" s="62"/>
      <c r="E60" s="80"/>
      <c r="F60" s="62"/>
      <c r="G60" s="77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2:22" ht="24.75" customHeight="1">
      <c r="B61" s="79"/>
      <c r="C61" s="80"/>
      <c r="D61" s="62"/>
      <c r="E61" s="80"/>
      <c r="F61" s="62"/>
      <c r="G61" s="77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2:22" ht="24.75" customHeight="1">
      <c r="B62" s="79"/>
      <c r="C62" s="80"/>
      <c r="D62" s="62"/>
      <c r="E62" s="80"/>
      <c r="F62" s="62"/>
      <c r="G62" s="77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2:22" ht="24.75" customHeight="1">
      <c r="B63" s="79"/>
      <c r="C63" s="80"/>
      <c r="D63" s="62"/>
      <c r="E63" s="80"/>
      <c r="F63" s="62"/>
      <c r="G63" s="77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2:22" ht="24.75" customHeight="1">
      <c r="B64" s="79"/>
      <c r="C64" s="80"/>
      <c r="D64" s="62"/>
      <c r="E64" s="80"/>
      <c r="F64" s="62"/>
      <c r="G64" s="77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6" ht="24.75" customHeight="1">
      <c r="B65" s="79"/>
      <c r="C65" s="80"/>
      <c r="D65" s="62"/>
      <c r="E65" s="80"/>
      <c r="F65" s="62"/>
    </row>
    <row r="66" spans="2:6" ht="24.75" customHeight="1">
      <c r="B66" s="79"/>
      <c r="C66" s="80"/>
      <c r="D66" s="62"/>
      <c r="E66" s="80"/>
      <c r="F66" s="62"/>
    </row>
    <row r="67" spans="2:6" ht="24.75" customHeight="1">
      <c r="B67" s="79"/>
      <c r="C67" s="80"/>
      <c r="D67" s="62"/>
      <c r="E67" s="80"/>
      <c r="F67" s="62"/>
    </row>
    <row r="68" spans="2:6" ht="24.75" customHeight="1">
      <c r="B68" s="79"/>
      <c r="C68" s="80"/>
      <c r="D68" s="62"/>
      <c r="E68" s="80"/>
      <c r="F68" s="62"/>
    </row>
    <row r="69" spans="2:6" ht="24.75" customHeight="1">
      <c r="B69" s="79"/>
      <c r="C69" s="80"/>
      <c r="D69" s="62"/>
      <c r="E69" s="80"/>
      <c r="F69" s="62"/>
    </row>
    <row r="70" spans="2:6" ht="24.75" customHeight="1">
      <c r="B70" s="79"/>
      <c r="C70" s="80"/>
      <c r="D70" s="62"/>
      <c r="E70" s="80"/>
      <c r="F70" s="62"/>
    </row>
    <row r="71" spans="2:6" ht="24.75" customHeight="1">
      <c r="B71" s="79"/>
      <c r="C71" s="80"/>
      <c r="D71" s="62"/>
      <c r="E71" s="80"/>
      <c r="F71" s="62"/>
    </row>
    <row r="72" spans="2:6" ht="24.75" customHeight="1">
      <c r="B72" s="79"/>
      <c r="C72" s="80"/>
      <c r="D72" s="62"/>
      <c r="E72" s="80"/>
      <c r="F72" s="62"/>
    </row>
    <row r="73" spans="2:6" ht="24.75" customHeight="1">
      <c r="B73" s="79"/>
      <c r="C73" s="80"/>
      <c r="D73" s="62"/>
      <c r="E73" s="80"/>
      <c r="F73" s="62"/>
    </row>
    <row r="74" spans="2:6" ht="24.75" customHeight="1">
      <c r="B74" s="79"/>
      <c r="C74" s="80"/>
      <c r="D74" s="62"/>
      <c r="E74" s="80"/>
      <c r="F74" s="62"/>
    </row>
    <row r="75" spans="2:6" ht="24.75" customHeight="1">
      <c r="B75" s="79"/>
      <c r="C75" s="80"/>
      <c r="D75" s="62"/>
      <c r="E75" s="80"/>
      <c r="F75" s="62"/>
    </row>
    <row r="76" spans="2:6" ht="24.75" customHeight="1">
      <c r="B76" s="79"/>
      <c r="C76" s="80"/>
      <c r="D76" s="62"/>
      <c r="E76" s="80"/>
      <c r="F76" s="62"/>
    </row>
    <row r="77" spans="2:6" ht="24.75" customHeight="1">
      <c r="B77" s="79"/>
      <c r="C77" s="80"/>
      <c r="D77" s="62"/>
      <c r="E77" s="80"/>
      <c r="F77" s="62"/>
    </row>
    <row r="78" spans="2:6" ht="24.75" customHeight="1">
      <c r="B78" s="79"/>
      <c r="C78" s="80"/>
      <c r="D78" s="62"/>
      <c r="E78" s="80"/>
      <c r="F78" s="62"/>
    </row>
    <row r="79" spans="2:6" ht="24.75" customHeight="1">
      <c r="B79" s="79"/>
      <c r="C79" s="80"/>
      <c r="D79" s="62"/>
      <c r="E79" s="80"/>
      <c r="F79" s="62"/>
    </row>
    <row r="80" spans="2:6" ht="24.75" customHeight="1">
      <c r="B80" s="79"/>
      <c r="C80" s="80"/>
      <c r="D80" s="74"/>
      <c r="E80" s="80"/>
      <c r="F80" s="62"/>
    </row>
    <row r="81" spans="1:23" ht="24.75" customHeight="1">
      <c r="B81" s="79"/>
      <c r="C81" s="80"/>
      <c r="D81" s="74"/>
      <c r="E81" s="80"/>
      <c r="F81" s="62"/>
      <c r="G81" s="82"/>
    </row>
    <row r="82" spans="1:23" ht="24.75" customHeight="1">
      <c r="B82" s="79"/>
      <c r="C82" s="80"/>
      <c r="D82" s="62"/>
      <c r="E82" s="80"/>
      <c r="F82" s="62"/>
      <c r="G82" s="82"/>
    </row>
    <row r="83" spans="1:23" ht="24.75" customHeight="1">
      <c r="B83" s="79"/>
      <c r="C83" s="80"/>
      <c r="D83" s="62"/>
      <c r="E83" s="80"/>
      <c r="F83" s="62"/>
      <c r="G83" s="82"/>
    </row>
    <row r="84" spans="1:23">
      <c r="B84" s="79"/>
      <c r="C84" s="80"/>
      <c r="D84" s="62"/>
      <c r="E84" s="80"/>
      <c r="F84" s="62"/>
      <c r="G84" s="82"/>
    </row>
    <row r="85" spans="1:23" s="83" customFormat="1" ht="15.5">
      <c r="A85" s="45"/>
      <c r="B85" s="79"/>
      <c r="C85" s="80"/>
      <c r="D85" s="62"/>
      <c r="E85" s="80"/>
      <c r="F85" s="6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B86" s="79"/>
      <c r="C86" s="80"/>
      <c r="D86" s="62"/>
      <c r="E86" s="80"/>
      <c r="F86" s="62"/>
      <c r="G86" s="82"/>
      <c r="W86" s="83"/>
    </row>
    <row r="87" spans="1:23">
      <c r="B87" s="79"/>
      <c r="C87" s="80"/>
      <c r="D87" s="62"/>
      <c r="E87" s="80"/>
      <c r="F87" s="62"/>
      <c r="G87" s="82"/>
    </row>
    <row r="88" spans="1:23" ht="15.5">
      <c r="B88" s="79"/>
      <c r="C88" s="80"/>
      <c r="D88" s="62"/>
      <c r="E88" s="80"/>
      <c r="F88" s="62"/>
      <c r="G88" s="82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3">
      <c r="B89" s="79"/>
      <c r="C89" s="80"/>
      <c r="D89" s="62"/>
      <c r="E89" s="80"/>
      <c r="F89" s="62"/>
      <c r="G89" s="82"/>
    </row>
    <row r="90" spans="1:23">
      <c r="B90" s="79"/>
      <c r="C90" s="80"/>
      <c r="D90" s="62"/>
      <c r="E90" s="80"/>
      <c r="F90" s="62"/>
      <c r="G90" s="82"/>
    </row>
    <row r="91" spans="1:23">
      <c r="B91" s="79"/>
      <c r="C91" s="80"/>
      <c r="D91" s="62"/>
      <c r="E91" s="80"/>
      <c r="F91" s="62"/>
      <c r="G91" s="82"/>
    </row>
    <row r="92" spans="1:23" ht="15.5">
      <c r="A92" s="82"/>
      <c r="B92" s="82"/>
      <c r="C92" s="82"/>
      <c r="D92" s="82"/>
      <c r="E92" s="82"/>
      <c r="F92" s="82"/>
      <c r="G92" s="82"/>
      <c r="W92" s="83"/>
    </row>
    <row r="93" spans="1:23">
      <c r="A93" s="82"/>
      <c r="B93" s="82"/>
      <c r="C93" s="82"/>
      <c r="D93" s="82"/>
      <c r="E93" s="82"/>
      <c r="F93" s="82"/>
      <c r="G93" s="82"/>
    </row>
    <row r="94" spans="1:23" ht="15.5">
      <c r="A94" s="82"/>
      <c r="B94" s="82"/>
      <c r="C94" s="82"/>
      <c r="D94" s="82"/>
      <c r="E94" s="82"/>
      <c r="F94" s="82"/>
      <c r="G94" s="82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3">
      <c r="A95" s="82"/>
      <c r="B95" s="82"/>
      <c r="C95" s="82"/>
      <c r="D95" s="82"/>
      <c r="E95" s="82"/>
      <c r="F95" s="82"/>
      <c r="G95" s="82"/>
    </row>
    <row r="96" spans="1:23">
      <c r="A96" s="82"/>
      <c r="B96" s="82"/>
      <c r="C96" s="82"/>
      <c r="D96" s="82"/>
      <c r="E96" s="82"/>
      <c r="F96" s="82"/>
      <c r="G96" s="82"/>
    </row>
    <row r="97" spans="1:23">
      <c r="A97" s="82"/>
      <c r="B97" s="82"/>
      <c r="C97" s="82"/>
      <c r="D97" s="82"/>
      <c r="E97" s="82"/>
      <c r="F97" s="82"/>
      <c r="G97" s="82"/>
    </row>
    <row r="98" spans="1:23">
      <c r="A98" s="82"/>
      <c r="B98" s="82"/>
      <c r="C98" s="82"/>
      <c r="D98" s="82"/>
      <c r="E98" s="82"/>
      <c r="F98" s="82"/>
      <c r="G98" s="82"/>
    </row>
    <row r="99" spans="1:23" s="83" customFormat="1" ht="15.5">
      <c r="A99" s="82"/>
      <c r="B99" s="82"/>
      <c r="C99" s="82"/>
      <c r="D99" s="82"/>
      <c r="E99" s="82"/>
      <c r="F99" s="82"/>
      <c r="G99" s="8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W100" s="83"/>
    </row>
    <row r="101" spans="1:23">
      <c r="A101" s="82"/>
      <c r="B101" s="82"/>
      <c r="C101" s="82"/>
      <c r="D101" s="82"/>
      <c r="E101" s="82"/>
      <c r="F101" s="82"/>
      <c r="G101" s="82"/>
    </row>
    <row r="102" spans="1:23" ht="15.5">
      <c r="A102" s="82"/>
      <c r="B102" s="82"/>
      <c r="C102" s="82"/>
      <c r="D102" s="82"/>
      <c r="E102" s="82"/>
      <c r="F102" s="82"/>
      <c r="G102" s="82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82"/>
    </row>
    <row r="104" spans="1:23">
      <c r="G104" s="8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L1" zoomScale="86" zoomScaleNormal="86" workbookViewId="0">
      <selection activeCell="H16" sqref="H16:V16"/>
    </sheetView>
  </sheetViews>
  <sheetFormatPr defaultColWidth="9" defaultRowHeight="14.5"/>
  <cols>
    <col min="2" max="2" width="15.90625" customWidth="1"/>
    <col min="3" max="3" width="12.36328125" customWidth="1"/>
    <col min="5" max="5" width="22.6328125" customWidth="1"/>
    <col min="6" max="6" width="13" customWidth="1"/>
    <col min="7" max="7" width="28.36328125" customWidth="1"/>
    <col min="8" max="8" width="11.5429687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169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D12</f>
        <v>64.102564102564102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58.974358974358978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61.53846153846154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165</v>
      </c>
      <c r="D8" s="133"/>
      <c r="E8" s="125" t="s">
        <v>165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170</v>
      </c>
      <c r="D9" s="133"/>
      <c r="E9" s="125" t="s">
        <v>170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755" t="s">
        <v>30</v>
      </c>
      <c r="I10" s="755" t="s">
        <v>31</v>
      </c>
      <c r="J10" s="756" t="s">
        <v>32</v>
      </c>
      <c r="K10" s="756" t="s">
        <v>33</v>
      </c>
      <c r="L10" s="756" t="s">
        <v>34</v>
      </c>
      <c r="M10" s="756" t="s">
        <v>35</v>
      </c>
      <c r="N10" s="756" t="s">
        <v>36</v>
      </c>
      <c r="O10" s="756" t="s">
        <v>37</v>
      </c>
      <c r="P10" s="756" t="s">
        <v>38</v>
      </c>
      <c r="Q10" s="756" t="s">
        <v>39</v>
      </c>
      <c r="R10" s="756" t="s">
        <v>40</v>
      </c>
      <c r="S10" s="756" t="s">
        <v>41</v>
      </c>
      <c r="T10" s="756" t="s">
        <v>42</v>
      </c>
      <c r="U10" s="756" t="s">
        <v>43</v>
      </c>
      <c r="V10" s="756" t="s">
        <v>44</v>
      </c>
      <c r="W10" s="99"/>
    </row>
    <row r="11" spans="1:23" ht="15.5">
      <c r="A11" s="45">
        <v>1</v>
      </c>
      <c r="B11" s="79">
        <v>170101120001</v>
      </c>
      <c r="C11" s="737">
        <v>30</v>
      </c>
      <c r="D11" s="142">
        <f>COUNTIF(C11:C49,"&gt;="&amp;D10)</f>
        <v>25</v>
      </c>
      <c r="E11" s="737">
        <v>25</v>
      </c>
      <c r="F11" s="143">
        <f>COUNTIF(E11:E49,"&gt;="&amp;F10)</f>
        <v>23</v>
      </c>
      <c r="G11" s="144" t="s">
        <v>46</v>
      </c>
      <c r="H11" s="100">
        <v>2</v>
      </c>
      <c r="I11" s="100"/>
      <c r="J11" s="100"/>
      <c r="K11" s="100"/>
      <c r="L11" s="100">
        <v>2</v>
      </c>
      <c r="M11" s="100"/>
      <c r="N11" s="100"/>
      <c r="O11" s="100"/>
      <c r="P11" s="100">
        <v>1</v>
      </c>
      <c r="Q11" s="100">
        <v>3</v>
      </c>
      <c r="R11" s="100">
        <v>1</v>
      </c>
      <c r="S11" s="100">
        <v>2</v>
      </c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9">
        <v>170101120002</v>
      </c>
      <c r="C12" s="737">
        <v>38</v>
      </c>
      <c r="D12" s="148">
        <f>(D11/COUNT(B11:B49)*100)</f>
        <v>64.102564102564102</v>
      </c>
      <c r="E12" s="737">
        <v>35</v>
      </c>
      <c r="F12" s="148">
        <f>(F11/COUNT($B11:$B49))*100</f>
        <v>58.974358974358978</v>
      </c>
      <c r="G12" s="144" t="s">
        <v>47</v>
      </c>
      <c r="H12" s="100">
        <v>1</v>
      </c>
      <c r="I12" s="100"/>
      <c r="J12" s="100"/>
      <c r="K12" s="100"/>
      <c r="L12" s="100">
        <v>1</v>
      </c>
      <c r="M12" s="100"/>
      <c r="N12" s="100"/>
      <c r="O12" s="100"/>
      <c r="P12" s="100">
        <v>1</v>
      </c>
      <c r="Q12" s="100">
        <v>2</v>
      </c>
      <c r="R12" s="100">
        <v>1</v>
      </c>
      <c r="S12" s="100">
        <v>1</v>
      </c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79">
        <v>170101120004</v>
      </c>
      <c r="C13" s="737">
        <v>24</v>
      </c>
      <c r="D13" s="142"/>
      <c r="E13" s="737">
        <v>28</v>
      </c>
      <c r="F13" s="150"/>
      <c r="G13" s="144" t="s">
        <v>48</v>
      </c>
      <c r="H13" s="100">
        <v>2</v>
      </c>
      <c r="I13" s="100"/>
      <c r="J13" s="100"/>
      <c r="K13" s="100"/>
      <c r="L13" s="100">
        <v>2</v>
      </c>
      <c r="M13" s="100"/>
      <c r="N13" s="100"/>
      <c r="O13" s="100"/>
      <c r="P13" s="100">
        <v>2</v>
      </c>
      <c r="Q13" s="100">
        <v>2</v>
      </c>
      <c r="R13" s="100">
        <v>3</v>
      </c>
      <c r="S13" s="100">
        <v>3</v>
      </c>
      <c r="T13" s="100">
        <v>3</v>
      </c>
      <c r="U13" s="100">
        <v>3</v>
      </c>
      <c r="V13" s="100">
        <v>3</v>
      </c>
      <c r="W13" s="99"/>
    </row>
    <row r="14" spans="1:23" ht="15.5">
      <c r="A14" s="45">
        <v>4</v>
      </c>
      <c r="B14" s="79">
        <v>170101120006</v>
      </c>
      <c r="C14" s="737">
        <v>45</v>
      </c>
      <c r="D14" s="142"/>
      <c r="E14" s="737">
        <v>46</v>
      </c>
      <c r="F14" s="150"/>
      <c r="G14" s="144" t="s">
        <v>49</v>
      </c>
      <c r="H14" s="100">
        <v>3</v>
      </c>
      <c r="I14" s="100"/>
      <c r="J14" s="100"/>
      <c r="K14" s="100"/>
      <c r="L14" s="100">
        <v>3</v>
      </c>
      <c r="M14" s="100"/>
      <c r="N14" s="100"/>
      <c r="O14" s="100"/>
      <c r="P14" s="100">
        <v>3</v>
      </c>
      <c r="Q14" s="100">
        <v>1</v>
      </c>
      <c r="R14" s="100">
        <v>3</v>
      </c>
      <c r="S14" s="100">
        <v>1</v>
      </c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9">
        <v>170101120013</v>
      </c>
      <c r="C15" s="737">
        <v>23</v>
      </c>
      <c r="D15" s="142"/>
      <c r="E15" s="737">
        <v>24</v>
      </c>
      <c r="F15" s="150"/>
      <c r="G15" s="151" t="s">
        <v>51</v>
      </c>
      <c r="H15" s="66">
        <f>AVERAGE(H11:H14)</f>
        <v>2</v>
      </c>
      <c r="I15" s="66"/>
      <c r="J15" s="66"/>
      <c r="K15" s="66"/>
      <c r="L15" s="66">
        <f>AVERAGE(L11:L14)</f>
        <v>2</v>
      </c>
      <c r="M15" s="66"/>
      <c r="N15" s="66"/>
      <c r="O15" s="66"/>
      <c r="P15" s="66">
        <f>AVERAGE(P11:P14)</f>
        <v>1.75</v>
      </c>
      <c r="Q15" s="66">
        <f>AVERAGE(Q11:Q14)</f>
        <v>2</v>
      </c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15.5">
      <c r="A16" s="45">
        <v>6</v>
      </c>
      <c r="B16" s="79">
        <v>170101120015</v>
      </c>
      <c r="C16" s="737">
        <v>37</v>
      </c>
      <c r="D16" s="142"/>
      <c r="E16" s="737">
        <v>35</v>
      </c>
      <c r="F16" s="150"/>
      <c r="G16" s="152" t="s">
        <v>52</v>
      </c>
      <c r="H16" s="67">
        <f>($H7*H15)/100</f>
        <v>1.2307692307692308</v>
      </c>
      <c r="I16" s="67"/>
      <c r="J16" s="67"/>
      <c r="K16" s="67"/>
      <c r="L16" s="67">
        <f>($H7*L15)/100</f>
        <v>1.2307692307692308</v>
      </c>
      <c r="M16" s="67"/>
      <c r="N16" s="67"/>
      <c r="O16" s="67"/>
      <c r="P16" s="67">
        <f>($H7*P15)/100</f>
        <v>1.0769230769230769</v>
      </c>
      <c r="Q16" s="67">
        <f>($H7*Q15)/100</f>
        <v>1.2307692307692308</v>
      </c>
      <c r="R16" s="67"/>
      <c r="S16" s="67"/>
      <c r="T16" s="67">
        <f>($H7*T15)/100</f>
        <v>1.846153846153846</v>
      </c>
      <c r="U16" s="67">
        <f>($H7*U15)/100</f>
        <v>1.846153846153846</v>
      </c>
      <c r="V16" s="67">
        <f>($H7*V15)/100</f>
        <v>1.846153846153846</v>
      </c>
      <c r="W16" s="99"/>
    </row>
    <row r="17" spans="1:23" ht="15.5">
      <c r="A17" s="45">
        <v>7</v>
      </c>
      <c r="B17" s="79">
        <v>170101120016</v>
      </c>
      <c r="C17" s="737">
        <v>38</v>
      </c>
      <c r="D17" s="142"/>
      <c r="E17" s="737">
        <v>27</v>
      </c>
      <c r="F17" s="150"/>
      <c r="G17" s="729"/>
      <c r="H17" s="730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4"/>
    </row>
    <row r="18" spans="1:23" ht="15.5">
      <c r="A18" s="45">
        <v>8</v>
      </c>
      <c r="B18" s="79">
        <v>170101120017</v>
      </c>
      <c r="C18" s="737">
        <v>44</v>
      </c>
      <c r="D18" s="142"/>
      <c r="E18" s="737">
        <v>44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9">
        <v>170101120019</v>
      </c>
      <c r="C19" s="737">
        <v>40</v>
      </c>
      <c r="D19" s="142"/>
      <c r="E19" s="737">
        <v>38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9">
        <v>170101120020</v>
      </c>
      <c r="C20" s="737">
        <v>26</v>
      </c>
      <c r="D20" s="142"/>
      <c r="E20" s="737">
        <v>15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9">
        <v>170101120025</v>
      </c>
      <c r="C21" s="737">
        <v>0</v>
      </c>
      <c r="D21" s="142"/>
      <c r="E21" s="737">
        <v>0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9">
        <v>170101120026</v>
      </c>
      <c r="C22" s="737">
        <v>36</v>
      </c>
      <c r="D22" s="142"/>
      <c r="E22" s="737">
        <v>22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9">
        <v>170101120028</v>
      </c>
      <c r="C23" s="737">
        <v>37</v>
      </c>
      <c r="D23" s="142"/>
      <c r="E23" s="737">
        <v>30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9">
        <v>170101120029</v>
      </c>
      <c r="C24" s="737">
        <v>43</v>
      </c>
      <c r="D24" s="142"/>
      <c r="E24" s="737">
        <v>35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9">
        <v>170101120030</v>
      </c>
      <c r="C25" s="737">
        <v>25</v>
      </c>
      <c r="D25" s="732"/>
      <c r="E25" s="737">
        <v>32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9">
        <v>170101120032</v>
      </c>
      <c r="C26" s="737">
        <v>36</v>
      </c>
      <c r="D26" s="142"/>
      <c r="E26" s="737">
        <v>32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9">
        <v>170101120035</v>
      </c>
      <c r="C27" s="737">
        <v>41</v>
      </c>
      <c r="D27" s="142"/>
      <c r="E27" s="737">
        <v>34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9">
        <v>170101120038</v>
      </c>
      <c r="C28" s="737">
        <v>43</v>
      </c>
      <c r="D28" s="142"/>
      <c r="E28" s="737">
        <v>38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9">
        <v>170101120039</v>
      </c>
      <c r="C29" s="737">
        <v>32</v>
      </c>
      <c r="D29" s="142"/>
      <c r="E29" s="737">
        <v>31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9">
        <v>170101120043</v>
      </c>
      <c r="C30" s="737">
        <v>47</v>
      </c>
      <c r="D30" s="142"/>
      <c r="E30" s="737">
        <v>42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9">
        <v>170101120044</v>
      </c>
      <c r="C31" s="737">
        <v>49</v>
      </c>
      <c r="D31" s="142"/>
      <c r="E31" s="737">
        <v>44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9">
        <v>170101120045</v>
      </c>
      <c r="C32" s="737">
        <v>32</v>
      </c>
      <c r="D32" s="142"/>
      <c r="E32" s="737">
        <v>27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9">
        <v>170101120046</v>
      </c>
      <c r="C33" s="737">
        <v>29</v>
      </c>
      <c r="D33" s="142"/>
      <c r="E33" s="737">
        <v>12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9">
        <v>170101120049</v>
      </c>
      <c r="C34" s="737">
        <v>23</v>
      </c>
      <c r="D34" s="142"/>
      <c r="E34" s="737">
        <v>28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9">
        <v>170101120050</v>
      </c>
      <c r="C35" s="737">
        <v>27</v>
      </c>
      <c r="D35" s="142"/>
      <c r="E35" s="737">
        <v>25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9">
        <v>170101120051</v>
      </c>
      <c r="C36" s="737">
        <v>42</v>
      </c>
      <c r="D36" s="142"/>
      <c r="E36" s="737">
        <v>41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9">
        <v>170101120052</v>
      </c>
      <c r="C37" s="737">
        <v>35</v>
      </c>
      <c r="D37" s="142"/>
      <c r="E37" s="737">
        <v>30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9">
        <v>170101120053</v>
      </c>
      <c r="C38" s="737">
        <v>0</v>
      </c>
      <c r="D38" s="142"/>
      <c r="E38" s="737">
        <v>0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9">
        <v>170101120054</v>
      </c>
      <c r="C39" s="737">
        <v>1</v>
      </c>
      <c r="D39" s="142"/>
      <c r="E39" s="737">
        <v>0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9">
        <v>170101120055</v>
      </c>
      <c r="C40" s="737">
        <v>8</v>
      </c>
      <c r="D40" s="142"/>
      <c r="E40" s="737">
        <v>0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9">
        <v>170101120058</v>
      </c>
      <c r="C41" s="737">
        <v>33</v>
      </c>
      <c r="D41" s="142"/>
      <c r="E41" s="737">
        <v>33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9">
        <v>170101120059</v>
      </c>
      <c r="C42" s="737">
        <v>0</v>
      </c>
      <c r="D42" s="142"/>
      <c r="E42" s="737">
        <v>0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9">
        <v>170101120060</v>
      </c>
      <c r="C43" s="737">
        <v>26</v>
      </c>
      <c r="D43" s="142"/>
      <c r="E43" s="737">
        <v>26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9">
        <v>170101120061</v>
      </c>
      <c r="C44" s="737">
        <v>25</v>
      </c>
      <c r="D44" s="142"/>
      <c r="E44" s="737">
        <v>26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9">
        <v>170101120063</v>
      </c>
      <c r="C45" s="737">
        <v>0</v>
      </c>
      <c r="D45" s="142"/>
      <c r="E45" s="737">
        <v>0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9">
        <v>170101120064</v>
      </c>
      <c r="C46" s="737">
        <v>44</v>
      </c>
      <c r="D46" s="142"/>
      <c r="E46" s="737">
        <v>36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9">
        <v>170101120070</v>
      </c>
      <c r="C47" s="737">
        <v>48</v>
      </c>
      <c r="D47" s="142"/>
      <c r="E47" s="737">
        <v>44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9">
        <v>170101120071</v>
      </c>
      <c r="C48" s="737">
        <v>42</v>
      </c>
      <c r="D48" s="142"/>
      <c r="E48" s="737">
        <v>28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9">
        <v>170101121073</v>
      </c>
      <c r="C49" s="737">
        <v>39</v>
      </c>
      <c r="D49" s="142"/>
      <c r="E49" s="737">
        <v>30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/>
      <c r="B50" s="34"/>
      <c r="C50" s="142"/>
      <c r="D50" s="142"/>
      <c r="E50" s="142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/>
      <c r="B51" s="34"/>
      <c r="C51" s="142"/>
      <c r="D51" s="142"/>
      <c r="E51" s="142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/>
      <c r="B52" s="34"/>
      <c r="C52" s="142"/>
      <c r="D52" s="732"/>
      <c r="E52" s="142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/>
      <c r="B53" s="34"/>
      <c r="C53" s="142"/>
      <c r="D53" s="732"/>
      <c r="E53" s="142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/>
      <c r="B54" s="34"/>
      <c r="C54" s="142"/>
      <c r="D54" s="142"/>
      <c r="E54" s="142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/>
      <c r="B55" s="34"/>
      <c r="C55" s="142"/>
      <c r="D55" s="142"/>
      <c r="E55" s="142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/>
      <c r="B56" s="34"/>
      <c r="C56" s="142"/>
      <c r="D56" s="142"/>
      <c r="E56" s="142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/>
      <c r="B57" s="34"/>
      <c r="C57" s="142"/>
      <c r="D57" s="142"/>
      <c r="E57" s="142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/>
      <c r="B58" s="34"/>
      <c r="C58" s="142"/>
      <c r="D58" s="142"/>
      <c r="E58" s="142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/>
      <c r="B59" s="34"/>
      <c r="C59" s="142"/>
      <c r="D59" s="142"/>
      <c r="E59" s="142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/>
      <c r="B60" s="34"/>
      <c r="C60" s="142"/>
      <c r="D60" s="142"/>
      <c r="E60" s="142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/>
      <c r="B61" s="34"/>
      <c r="C61" s="142"/>
      <c r="D61" s="142"/>
      <c r="E61" s="142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/>
      <c r="B62" s="34"/>
      <c r="C62" s="142"/>
      <c r="D62" s="142"/>
      <c r="E62" s="142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/>
      <c r="B63" s="34"/>
      <c r="C63" s="142"/>
      <c r="D63" s="142"/>
      <c r="E63" s="142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728"/>
      <c r="D85" s="142"/>
      <c r="E85" s="728"/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728"/>
      <c r="D86" s="142"/>
      <c r="E86" s="728"/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728"/>
      <c r="D87" s="142"/>
      <c r="E87" s="728"/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728"/>
      <c r="D88" s="142"/>
      <c r="E88" s="728"/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728"/>
      <c r="D89" s="142"/>
      <c r="E89" s="728"/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728"/>
      <c r="D90" s="142"/>
      <c r="E90" s="728"/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728"/>
      <c r="D91" s="142"/>
      <c r="E91" s="728"/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L1" zoomScale="86" zoomScaleNormal="86" workbookViewId="0">
      <selection activeCell="H17" sqref="H17:V17"/>
    </sheetView>
  </sheetViews>
  <sheetFormatPr defaultColWidth="9" defaultRowHeight="14.5"/>
  <cols>
    <col min="2" max="2" width="15.90625" customWidth="1"/>
    <col min="3" max="3" width="12.36328125" customWidth="1"/>
    <col min="5" max="5" width="22.6328125" customWidth="1"/>
    <col min="6" max="6" width="13" customWidth="1"/>
    <col min="7" max="7" width="28.36328125" customWidth="1"/>
    <col min="8" max="8" width="11.5429687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9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171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751">
        <f>D12</f>
        <v>96.226415094339629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751">
        <f>F12</f>
        <v>84.905660377358487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90.566037735849051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25</v>
      </c>
      <c r="D8" s="133"/>
      <c r="E8" s="125" t="s">
        <v>166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170</v>
      </c>
      <c r="D9" s="133"/>
      <c r="E9" s="125" t="s">
        <v>170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755" t="s">
        <v>30</v>
      </c>
      <c r="I10" s="755" t="s">
        <v>31</v>
      </c>
      <c r="J10" s="756" t="s">
        <v>32</v>
      </c>
      <c r="K10" s="756" t="s">
        <v>33</v>
      </c>
      <c r="L10" s="756" t="s">
        <v>34</v>
      </c>
      <c r="M10" s="756" t="s">
        <v>35</v>
      </c>
      <c r="N10" s="756" t="s">
        <v>36</v>
      </c>
      <c r="O10" s="756" t="s">
        <v>37</v>
      </c>
      <c r="P10" s="756" t="s">
        <v>38</v>
      </c>
      <c r="Q10" s="756" t="s">
        <v>39</v>
      </c>
      <c r="R10" s="756" t="s">
        <v>40</v>
      </c>
      <c r="S10" s="756" t="s">
        <v>41</v>
      </c>
      <c r="T10" s="756" t="s">
        <v>42</v>
      </c>
      <c r="U10" s="756" t="s">
        <v>43</v>
      </c>
      <c r="V10" s="756" t="s">
        <v>44</v>
      </c>
      <c r="W10" s="99"/>
    </row>
    <row r="11" spans="1:23" ht="15.5">
      <c r="A11" s="45">
        <v>1</v>
      </c>
      <c r="B11" s="757">
        <v>170101120001</v>
      </c>
      <c r="C11" s="753">
        <v>40</v>
      </c>
      <c r="D11" s="142">
        <f>COUNTIF(C11:C63,"&gt;="&amp;D10)</f>
        <v>51</v>
      </c>
      <c r="E11" s="753">
        <v>31</v>
      </c>
      <c r="F11" s="143">
        <f>COUNTIF(E11:E63,"&gt;="&amp;F10)</f>
        <v>45</v>
      </c>
      <c r="G11" s="144" t="s">
        <v>46</v>
      </c>
      <c r="H11" s="100">
        <v>2</v>
      </c>
      <c r="I11" s="100">
        <v>2</v>
      </c>
      <c r="J11" s="100"/>
      <c r="K11" s="100"/>
      <c r="L11" s="100">
        <v>2</v>
      </c>
      <c r="M11" s="100"/>
      <c r="N11" s="100"/>
      <c r="O11" s="100"/>
      <c r="P11" s="100">
        <v>1</v>
      </c>
      <c r="Q11" s="100">
        <v>3</v>
      </c>
      <c r="R11" s="100">
        <v>1</v>
      </c>
      <c r="S11" s="100">
        <v>2</v>
      </c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8">
        <v>170101120002</v>
      </c>
      <c r="C12" s="753">
        <v>44</v>
      </c>
      <c r="D12" s="148">
        <f>(D11/COUNT(B11:B63)*100)</f>
        <v>96.226415094339629</v>
      </c>
      <c r="E12" s="753">
        <v>31</v>
      </c>
      <c r="F12" s="148">
        <f>(F11/COUNT($B11:$B63))*100</f>
        <v>84.905660377358487</v>
      </c>
      <c r="G12" s="144" t="s">
        <v>47</v>
      </c>
      <c r="H12" s="100">
        <v>1</v>
      </c>
      <c r="I12" s="100">
        <v>1</v>
      </c>
      <c r="J12" s="100"/>
      <c r="K12" s="100"/>
      <c r="L12" s="100">
        <v>1</v>
      </c>
      <c r="M12" s="100"/>
      <c r="N12" s="100"/>
      <c r="O12" s="100"/>
      <c r="P12" s="100">
        <v>1</v>
      </c>
      <c r="Q12" s="100">
        <v>2</v>
      </c>
      <c r="R12" s="100">
        <v>1</v>
      </c>
      <c r="S12" s="100">
        <v>1</v>
      </c>
      <c r="T12" s="100">
        <v>3</v>
      </c>
      <c r="U12" s="100">
        <v>3</v>
      </c>
      <c r="V12" s="100">
        <v>3</v>
      </c>
      <c r="W12" s="99"/>
    </row>
    <row r="13" spans="1:23" ht="15.5">
      <c r="A13" s="45">
        <v>3</v>
      </c>
      <c r="B13" s="78">
        <v>170101120003</v>
      </c>
      <c r="C13" s="753">
        <v>44</v>
      </c>
      <c r="D13" s="142"/>
      <c r="E13" s="753">
        <v>42</v>
      </c>
      <c r="F13" s="150"/>
      <c r="G13" s="144" t="s">
        <v>48</v>
      </c>
      <c r="H13" s="100">
        <v>2</v>
      </c>
      <c r="I13" s="100">
        <v>2</v>
      </c>
      <c r="J13" s="100"/>
      <c r="K13" s="100"/>
      <c r="L13" s="100">
        <v>2</v>
      </c>
      <c r="M13" s="100"/>
      <c r="N13" s="100"/>
      <c r="O13" s="100"/>
      <c r="P13" s="100">
        <v>2</v>
      </c>
      <c r="Q13" s="100">
        <v>2</v>
      </c>
      <c r="R13" s="100">
        <v>3</v>
      </c>
      <c r="S13" s="100">
        <v>3</v>
      </c>
      <c r="T13" s="100">
        <v>2</v>
      </c>
      <c r="U13" s="100">
        <v>3</v>
      </c>
      <c r="V13" s="100">
        <v>3</v>
      </c>
      <c r="W13" s="99"/>
    </row>
    <row r="14" spans="1:23" ht="15.5">
      <c r="A14" s="45">
        <v>4</v>
      </c>
      <c r="B14" s="78">
        <v>170101120004</v>
      </c>
      <c r="C14" s="753">
        <v>40</v>
      </c>
      <c r="D14" s="142"/>
      <c r="E14" s="753">
        <v>36</v>
      </c>
      <c r="F14" s="150"/>
      <c r="G14" s="144" t="s">
        <v>49</v>
      </c>
      <c r="H14" s="100">
        <v>3</v>
      </c>
      <c r="I14" s="100">
        <v>3</v>
      </c>
      <c r="J14" s="100"/>
      <c r="K14" s="100"/>
      <c r="L14" s="100">
        <v>3</v>
      </c>
      <c r="M14" s="100"/>
      <c r="N14" s="100"/>
      <c r="O14" s="100"/>
      <c r="P14" s="100">
        <v>3</v>
      </c>
      <c r="Q14" s="100">
        <v>1</v>
      </c>
      <c r="R14" s="100">
        <v>3</v>
      </c>
      <c r="S14" s="100">
        <v>1</v>
      </c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8">
        <v>170101120006</v>
      </c>
      <c r="C15" s="753">
        <v>49</v>
      </c>
      <c r="D15" s="142"/>
      <c r="E15" s="753">
        <v>49</v>
      </c>
      <c r="F15" s="150"/>
      <c r="G15" s="758" t="s">
        <v>50</v>
      </c>
      <c r="H15" s="759">
        <v>2</v>
      </c>
      <c r="I15" s="759">
        <v>2</v>
      </c>
      <c r="L15" s="759">
        <v>3</v>
      </c>
      <c r="P15" s="759">
        <v>2</v>
      </c>
      <c r="Q15" s="759">
        <v>3</v>
      </c>
      <c r="R15" s="759">
        <v>2</v>
      </c>
      <c r="S15" s="759">
        <v>2</v>
      </c>
      <c r="T15" s="759">
        <v>2</v>
      </c>
      <c r="U15" s="759">
        <v>2</v>
      </c>
      <c r="V15" s="759">
        <v>2</v>
      </c>
      <c r="W15" s="99"/>
    </row>
    <row r="16" spans="1:23" ht="15.5">
      <c r="A16" s="45">
        <v>6</v>
      </c>
      <c r="B16" s="78">
        <v>170101120007</v>
      </c>
      <c r="C16" s="753">
        <v>49</v>
      </c>
      <c r="D16" s="142"/>
      <c r="E16" s="753">
        <v>45</v>
      </c>
      <c r="F16" s="150"/>
      <c r="G16" s="151" t="s">
        <v>51</v>
      </c>
      <c r="H16" s="66">
        <f>AVERAGE(H11:H15)</f>
        <v>2</v>
      </c>
      <c r="I16" s="66">
        <f>AVERAGE(I11:I15)</f>
        <v>2</v>
      </c>
      <c r="J16" s="66"/>
      <c r="K16" s="66"/>
      <c r="L16" s="66">
        <f>AVERAGE(L11:L15)</f>
        <v>2.2000000000000002</v>
      </c>
      <c r="M16" s="66"/>
      <c r="N16" s="66"/>
      <c r="O16" s="66"/>
      <c r="P16" s="66">
        <f>AVERAGE(P11:P15)</f>
        <v>1.8</v>
      </c>
      <c r="Q16" s="66">
        <f>AVERAGE(Q11:Q15)</f>
        <v>2.2000000000000002</v>
      </c>
      <c r="R16" s="66"/>
      <c r="S16" s="66"/>
      <c r="T16" s="66">
        <f>AVERAGE(T11:T15)</f>
        <v>2.6</v>
      </c>
      <c r="U16" s="66">
        <f>AVERAGE(U11:U15)</f>
        <v>2.8</v>
      </c>
      <c r="V16" s="66">
        <f>AVERAGE(V11:V15)</f>
        <v>2.8</v>
      </c>
      <c r="W16" s="99"/>
    </row>
    <row r="17" spans="1:23" ht="15.5">
      <c r="A17" s="45">
        <v>7</v>
      </c>
      <c r="B17" s="78">
        <v>170101120011</v>
      </c>
      <c r="C17" s="753">
        <v>44</v>
      </c>
      <c r="D17" s="142"/>
      <c r="E17" s="753">
        <v>45</v>
      </c>
      <c r="F17" s="150"/>
      <c r="G17" s="152" t="s">
        <v>52</v>
      </c>
      <c r="H17" s="67">
        <f>($H7*H16)/100</f>
        <v>1.811320754716981</v>
      </c>
      <c r="I17" s="67">
        <f>($H7*I16)/100</f>
        <v>1.811320754716981</v>
      </c>
      <c r="J17" s="67"/>
      <c r="K17" s="67"/>
      <c r="L17" s="67">
        <f>($H7*L16)/100</f>
        <v>1.9924528301886792</v>
      </c>
      <c r="M17" s="67"/>
      <c r="N17" s="67"/>
      <c r="O17" s="67"/>
      <c r="P17" s="67">
        <f>($H7*P16)/100</f>
        <v>1.6301886792452831</v>
      </c>
      <c r="Q17" s="67">
        <f>($H7*Q16)/100</f>
        <v>1.9924528301886792</v>
      </c>
      <c r="R17" s="67"/>
      <c r="S17" s="67"/>
      <c r="T17" s="67">
        <f>($H7*T16)/100</f>
        <v>2.3547169811320754</v>
      </c>
      <c r="U17" s="67">
        <f>($H7*U16)/100</f>
        <v>2.5358490566037735</v>
      </c>
      <c r="V17" s="67">
        <f>($H7*V16)/100</f>
        <v>2.5358490566037735</v>
      </c>
      <c r="W17" s="4"/>
    </row>
    <row r="18" spans="1:23" ht="15.5">
      <c r="A18" s="45">
        <v>8</v>
      </c>
      <c r="B18" s="78">
        <v>170101120012</v>
      </c>
      <c r="C18" s="753">
        <v>46</v>
      </c>
      <c r="D18" s="142"/>
      <c r="E18" s="753">
        <v>45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8">
        <v>170101120013</v>
      </c>
      <c r="C19" s="753">
        <v>30</v>
      </c>
      <c r="D19" s="142"/>
      <c r="E19" s="753">
        <v>31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8">
        <v>170101120015</v>
      </c>
      <c r="C20" s="753">
        <v>32</v>
      </c>
      <c r="D20" s="142"/>
      <c r="E20" s="753">
        <v>28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8">
        <v>170101120016</v>
      </c>
      <c r="C21" s="753">
        <v>39</v>
      </c>
      <c r="D21" s="142"/>
      <c r="E21" s="753">
        <v>29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8">
        <v>170101120017</v>
      </c>
      <c r="C22" s="753">
        <v>49</v>
      </c>
      <c r="D22" s="142"/>
      <c r="E22" s="753">
        <v>45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8">
        <v>170101120019</v>
      </c>
      <c r="C23" s="753">
        <v>46</v>
      </c>
      <c r="D23" s="142"/>
      <c r="E23" s="753">
        <v>47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8">
        <v>170101120020</v>
      </c>
      <c r="C24" s="753">
        <v>33</v>
      </c>
      <c r="D24" s="142"/>
      <c r="E24" s="753">
        <v>22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8">
        <v>170101120021</v>
      </c>
      <c r="C25" s="753">
        <v>46</v>
      </c>
      <c r="D25" s="732"/>
      <c r="E25" s="753">
        <v>46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8">
        <v>170101120022</v>
      </c>
      <c r="C26" s="753">
        <v>44</v>
      </c>
      <c r="D26" s="142"/>
      <c r="E26" s="753">
        <v>37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8">
        <v>170101120023</v>
      </c>
      <c r="C27" s="753">
        <v>38</v>
      </c>
      <c r="D27" s="142"/>
      <c r="E27" s="753">
        <v>43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8">
        <v>170101120024</v>
      </c>
      <c r="C28" s="753">
        <v>48</v>
      </c>
      <c r="D28" s="142"/>
      <c r="E28" s="753">
        <v>41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8">
        <v>170101120025</v>
      </c>
      <c r="C29" s="753">
        <v>25</v>
      </c>
      <c r="D29" s="142"/>
      <c r="E29" s="753">
        <v>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8">
        <v>170101120026</v>
      </c>
      <c r="C30" s="753">
        <v>39</v>
      </c>
      <c r="D30" s="142"/>
      <c r="E30" s="753">
        <v>35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8">
        <v>170101120028</v>
      </c>
      <c r="C31" s="753">
        <v>36</v>
      </c>
      <c r="D31" s="142"/>
      <c r="E31" s="753">
        <v>37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8">
        <v>170101120029</v>
      </c>
      <c r="C32" s="753">
        <v>42</v>
      </c>
      <c r="D32" s="142"/>
      <c r="E32" s="753">
        <v>39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8">
        <v>170101120030</v>
      </c>
      <c r="C33" s="753">
        <v>32</v>
      </c>
      <c r="D33" s="142"/>
      <c r="E33" s="753">
        <v>29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8">
        <v>170101120032</v>
      </c>
      <c r="C34" s="753">
        <v>45</v>
      </c>
      <c r="D34" s="142"/>
      <c r="E34" s="753">
        <v>38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8">
        <v>170101120034</v>
      </c>
      <c r="C35" s="753">
        <v>42</v>
      </c>
      <c r="D35" s="142"/>
      <c r="E35" s="753">
        <v>40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8">
        <v>170101120035</v>
      </c>
      <c r="C36" s="753">
        <v>37</v>
      </c>
      <c r="D36" s="142"/>
      <c r="E36" s="753">
        <v>38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8">
        <v>170101120036</v>
      </c>
      <c r="C37" s="753">
        <v>44</v>
      </c>
      <c r="D37" s="142"/>
      <c r="E37" s="753">
        <v>45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8">
        <v>170101120038</v>
      </c>
      <c r="C38" s="753">
        <v>46</v>
      </c>
      <c r="D38" s="142"/>
      <c r="E38" s="753">
        <v>44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8">
        <v>170101120039</v>
      </c>
      <c r="C39" s="753">
        <v>40</v>
      </c>
      <c r="D39" s="142"/>
      <c r="E39" s="753">
        <v>35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8">
        <v>170101120040</v>
      </c>
      <c r="C40" s="753">
        <v>41</v>
      </c>
      <c r="D40" s="142"/>
      <c r="E40" s="753">
        <v>38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8">
        <v>170101120043</v>
      </c>
      <c r="C41" s="753">
        <v>46</v>
      </c>
      <c r="D41" s="142"/>
      <c r="E41" s="753">
        <v>47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8">
        <v>170101120044</v>
      </c>
      <c r="C42" s="753">
        <v>49</v>
      </c>
      <c r="D42" s="142"/>
      <c r="E42" s="753">
        <v>47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8">
        <v>170101120045</v>
      </c>
      <c r="C43" s="753">
        <v>31</v>
      </c>
      <c r="D43" s="142"/>
      <c r="E43" s="753">
        <v>30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8">
        <v>170101120046</v>
      </c>
      <c r="C44" s="753">
        <v>43</v>
      </c>
      <c r="D44" s="142"/>
      <c r="E44" s="753">
        <v>33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8">
        <v>170101120048</v>
      </c>
      <c r="C45" s="753">
        <v>42</v>
      </c>
      <c r="D45" s="142"/>
      <c r="E45" s="753">
        <v>34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8">
        <v>170101120049</v>
      </c>
      <c r="C46" s="753">
        <v>32</v>
      </c>
      <c r="D46" s="142"/>
      <c r="E46" s="753">
        <v>24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8">
        <v>170101120050</v>
      </c>
      <c r="C47" s="753">
        <v>28</v>
      </c>
      <c r="D47" s="142"/>
      <c r="E47" s="753">
        <v>29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8">
        <v>170101120051</v>
      </c>
      <c r="C48" s="753">
        <v>49</v>
      </c>
      <c r="D48" s="142"/>
      <c r="E48" s="753">
        <v>46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8">
        <v>170101120052</v>
      </c>
      <c r="C49" s="753">
        <v>42</v>
      </c>
      <c r="D49" s="142"/>
      <c r="E49" s="753">
        <v>34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8">
        <v>170101120053</v>
      </c>
      <c r="C50" s="753">
        <v>30</v>
      </c>
      <c r="D50" s="142"/>
      <c r="E50" s="753">
        <v>13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8">
        <v>170101120054</v>
      </c>
      <c r="C51" s="753">
        <v>30</v>
      </c>
      <c r="D51" s="142"/>
      <c r="E51" s="753">
        <v>12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8">
        <v>170101120055</v>
      </c>
      <c r="C52" s="753">
        <v>30</v>
      </c>
      <c r="D52" s="732"/>
      <c r="E52" s="753">
        <v>27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8">
        <v>170101120056</v>
      </c>
      <c r="C53" s="753">
        <v>39</v>
      </c>
      <c r="D53" s="732"/>
      <c r="E53" s="753">
        <v>35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8">
        <v>170101120058</v>
      </c>
      <c r="C54" s="753">
        <v>39</v>
      </c>
      <c r="D54" s="142"/>
      <c r="E54" s="753">
        <v>41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8">
        <v>170101120059</v>
      </c>
      <c r="C55" s="753">
        <v>0</v>
      </c>
      <c r="D55" s="142"/>
      <c r="E55" s="753">
        <v>0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8">
        <v>170101120060</v>
      </c>
      <c r="C56" s="753">
        <v>36</v>
      </c>
      <c r="D56" s="142"/>
      <c r="E56" s="753">
        <v>31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8">
        <v>170101120061</v>
      </c>
      <c r="C57" s="753">
        <v>41</v>
      </c>
      <c r="D57" s="142"/>
      <c r="E57" s="753">
        <v>36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8">
        <v>170101120062</v>
      </c>
      <c r="C58" s="753">
        <v>36</v>
      </c>
      <c r="D58" s="142"/>
      <c r="E58" s="753">
        <v>27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8">
        <v>170101120064</v>
      </c>
      <c r="C59" s="753">
        <v>47</v>
      </c>
      <c r="D59" s="142"/>
      <c r="E59" s="753">
        <v>44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8">
        <v>170101120067</v>
      </c>
      <c r="C60" s="753">
        <v>43</v>
      </c>
      <c r="D60" s="142"/>
      <c r="E60" s="753">
        <v>30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8">
        <v>170101120070</v>
      </c>
      <c r="C61" s="753">
        <v>49</v>
      </c>
      <c r="D61" s="142"/>
      <c r="E61" s="753">
        <v>43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8">
        <v>170101120071</v>
      </c>
      <c r="C62" s="753">
        <v>45</v>
      </c>
      <c r="D62" s="142"/>
      <c r="E62" s="753">
        <v>41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8">
        <v>170101121073</v>
      </c>
      <c r="C63" s="753">
        <v>41</v>
      </c>
      <c r="D63" s="142"/>
      <c r="E63" s="753">
        <v>37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  <row r="64" spans="1:23">
      <c r="A64" s="45"/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>
      <c r="A65" s="45"/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>
      <c r="A66" s="45"/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>
      <c r="A67" s="45"/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>
      <c r="A68" s="45"/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>
      <c r="A69" s="45"/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>
      <c r="A70" s="45"/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>
      <c r="A71" s="45"/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>
      <c r="A72" s="45"/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>
      <c r="A73" s="45"/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>
      <c r="A74" s="45"/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>
      <c r="A75" s="45"/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>
      <c r="A76" s="45"/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>
      <c r="A77" s="45"/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>
      <c r="A78" s="45"/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>
      <c r="A79" s="45"/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>
      <c r="A80" s="45"/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>
      <c r="A81" s="45"/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>
      <c r="A82" s="45"/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>
      <c r="A83" s="45"/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>
      <c r="A84" s="45"/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>
      <c r="A85" s="45"/>
      <c r="B85" s="79"/>
      <c r="C85" s="728"/>
      <c r="D85" s="142"/>
      <c r="E85" s="728"/>
      <c r="F85" s="14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5"/>
      <c r="B86" s="79"/>
      <c r="C86" s="728"/>
      <c r="D86" s="142"/>
      <c r="E86" s="728"/>
      <c r="F86" s="142"/>
      <c r="G86" s="8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3"/>
    </row>
    <row r="87" spans="1:23" ht="15.5">
      <c r="A87" s="45"/>
      <c r="B87" s="79"/>
      <c r="C87" s="728"/>
      <c r="D87" s="142"/>
      <c r="E87" s="728"/>
      <c r="F87" s="142"/>
      <c r="G87" s="82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"/>
    </row>
    <row r="88" spans="1:23">
      <c r="A88" s="45"/>
      <c r="B88" s="79"/>
      <c r="C88" s="728"/>
      <c r="D88" s="142"/>
      <c r="E88" s="728"/>
      <c r="F88" s="142"/>
      <c r="G88" s="8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5"/>
      <c r="B89" s="79"/>
      <c r="C89" s="728"/>
      <c r="D89" s="142"/>
      <c r="E89" s="728"/>
      <c r="F89" s="142"/>
      <c r="G89" s="8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5"/>
      <c r="B90" s="79"/>
      <c r="C90" s="728"/>
      <c r="D90" s="142"/>
      <c r="E90" s="728"/>
      <c r="F90" s="142"/>
      <c r="G90" s="8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5"/>
      <c r="B91" s="79"/>
      <c r="C91" s="728"/>
      <c r="D91" s="142"/>
      <c r="E91" s="728"/>
      <c r="F91" s="142"/>
      <c r="G91" s="8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L1" zoomScale="86" zoomScaleNormal="86" workbookViewId="0">
      <selection activeCell="H17" sqref="H17:V17"/>
    </sheetView>
  </sheetViews>
  <sheetFormatPr defaultColWidth="9" defaultRowHeight="14.5"/>
  <cols>
    <col min="2" max="2" width="21.6328125" customWidth="1"/>
    <col min="3" max="3" width="18.54296875" customWidth="1"/>
    <col min="4" max="4" width="20.6328125" customWidth="1"/>
    <col min="5" max="5" width="22.36328125" customWidth="1"/>
  </cols>
  <sheetData>
    <row r="1" spans="1:23">
      <c r="A1" s="859" t="s">
        <v>56</v>
      </c>
      <c r="B1" s="859"/>
      <c r="C1" s="859"/>
      <c r="D1" s="859"/>
      <c r="E1" s="859"/>
      <c r="F1" s="73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7.25" customHeight="1">
      <c r="A2" s="859" t="s">
        <v>1</v>
      </c>
      <c r="B2" s="859"/>
      <c r="C2" s="859"/>
      <c r="D2" s="859"/>
      <c r="E2" s="859"/>
      <c r="F2" s="124"/>
      <c r="G2" s="53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2.25" customHeight="1">
      <c r="A3" s="859" t="s">
        <v>83</v>
      </c>
      <c r="B3" s="859"/>
      <c r="C3" s="859"/>
      <c r="D3" s="859"/>
      <c r="E3" s="859"/>
      <c r="F3" s="124"/>
      <c r="G3" s="53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172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751">
        <f>D12</f>
        <v>98.113207547169807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751">
        <f>F12</f>
        <v>66.037735849056602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734" t="s">
        <v>21</v>
      </c>
      <c r="D7" s="133"/>
      <c r="E7" s="125" t="s">
        <v>21</v>
      </c>
      <c r="F7" s="125"/>
      <c r="G7" s="53" t="s">
        <v>22</v>
      </c>
      <c r="H7" s="21">
        <f>AVERAGE(H5,H6)</f>
        <v>82.075471698113205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33" t="s">
        <v>173</v>
      </c>
      <c r="D8" s="133"/>
      <c r="E8" s="125" t="s">
        <v>166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33" t="s">
        <v>124</v>
      </c>
      <c r="D9" s="133"/>
      <c r="E9" s="125" t="s">
        <v>124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755" t="s">
        <v>30</v>
      </c>
      <c r="I10" s="755" t="s">
        <v>31</v>
      </c>
      <c r="J10" s="756" t="s">
        <v>32</v>
      </c>
      <c r="K10" s="756" t="s">
        <v>33</v>
      </c>
      <c r="L10" s="756" t="s">
        <v>34</v>
      </c>
      <c r="M10" s="756" t="s">
        <v>35</v>
      </c>
      <c r="N10" s="756" t="s">
        <v>36</v>
      </c>
      <c r="O10" s="756" t="s">
        <v>37</v>
      </c>
      <c r="P10" s="756" t="s">
        <v>38</v>
      </c>
      <c r="Q10" s="756" t="s">
        <v>39</v>
      </c>
      <c r="R10" s="756" t="s">
        <v>40</v>
      </c>
      <c r="S10" s="756" t="s">
        <v>41</v>
      </c>
      <c r="T10" s="756" t="s">
        <v>42</v>
      </c>
      <c r="U10" s="756" t="s">
        <v>43</v>
      </c>
      <c r="V10" s="756" t="s">
        <v>44</v>
      </c>
      <c r="W10" s="99"/>
    </row>
    <row r="11" spans="1:23" ht="15.5">
      <c r="A11" s="45">
        <v>1</v>
      </c>
      <c r="B11" s="754">
        <v>170101120001</v>
      </c>
      <c r="C11" s="753">
        <v>41</v>
      </c>
      <c r="D11" s="142">
        <f>COUNTIF(C11:C63,"&gt;="&amp;D10)</f>
        <v>52</v>
      </c>
      <c r="E11" s="753">
        <v>24</v>
      </c>
      <c r="F11" s="143">
        <f>COUNTIF(E11:E63,"&gt;="&amp;F10)</f>
        <v>35</v>
      </c>
      <c r="G11" s="144" t="s">
        <v>46</v>
      </c>
      <c r="H11" s="100">
        <v>2</v>
      </c>
      <c r="I11" s="100">
        <v>2</v>
      </c>
      <c r="J11" s="100"/>
      <c r="K11" s="100"/>
      <c r="L11" s="100">
        <v>2</v>
      </c>
      <c r="M11" s="100"/>
      <c r="N11" s="100"/>
      <c r="O11" s="100"/>
      <c r="P11" s="100">
        <v>1</v>
      </c>
      <c r="Q11" s="100">
        <v>3</v>
      </c>
      <c r="R11" s="100">
        <v>1</v>
      </c>
      <c r="S11" s="100">
        <v>2</v>
      </c>
      <c r="T11" s="100">
        <v>3</v>
      </c>
      <c r="U11" s="100">
        <v>3</v>
      </c>
      <c r="V11" s="100">
        <v>3</v>
      </c>
      <c r="W11" s="99"/>
    </row>
    <row r="12" spans="1:23" ht="15.5">
      <c r="A12" s="45">
        <v>2</v>
      </c>
      <c r="B12" s="754">
        <v>170101120002</v>
      </c>
      <c r="C12" s="753">
        <v>35</v>
      </c>
      <c r="D12" s="148">
        <f>(D11/COUNT(B11:B63)*100)</f>
        <v>98.113207547169807</v>
      </c>
      <c r="E12" s="753">
        <v>34</v>
      </c>
      <c r="F12" s="148">
        <f>(F11/COUNT($B11:$B63))*100</f>
        <v>66.037735849056602</v>
      </c>
      <c r="G12" s="144" t="s">
        <v>47</v>
      </c>
      <c r="H12" s="100">
        <v>1</v>
      </c>
      <c r="I12" s="100">
        <v>3</v>
      </c>
      <c r="J12" s="100"/>
      <c r="K12" s="100"/>
      <c r="L12" s="100">
        <v>1</v>
      </c>
      <c r="M12" s="100"/>
      <c r="N12" s="100"/>
      <c r="O12" s="100"/>
      <c r="P12" s="100">
        <v>1</v>
      </c>
      <c r="Q12" s="100">
        <v>2</v>
      </c>
      <c r="R12" s="100">
        <v>1</v>
      </c>
      <c r="S12" s="100">
        <v>1</v>
      </c>
      <c r="T12" s="100">
        <v>3</v>
      </c>
      <c r="U12" s="100">
        <v>3</v>
      </c>
      <c r="V12" s="100">
        <v>2</v>
      </c>
      <c r="W12" s="99"/>
    </row>
    <row r="13" spans="1:23" ht="15.5">
      <c r="A13" s="45">
        <v>3</v>
      </c>
      <c r="B13" s="754">
        <v>170101120003</v>
      </c>
      <c r="C13" s="753">
        <v>45</v>
      </c>
      <c r="D13" s="142"/>
      <c r="E13" s="753">
        <v>29</v>
      </c>
      <c r="F13" s="150"/>
      <c r="G13" s="144" t="s">
        <v>48</v>
      </c>
      <c r="H13" s="100">
        <v>2</v>
      </c>
      <c r="I13" s="100">
        <v>2</v>
      </c>
      <c r="J13" s="100"/>
      <c r="K13" s="100"/>
      <c r="L13" s="100">
        <v>2</v>
      </c>
      <c r="M13" s="100"/>
      <c r="N13" s="100"/>
      <c r="O13" s="100"/>
      <c r="P13" s="100">
        <v>2</v>
      </c>
      <c r="Q13" s="100">
        <v>2</v>
      </c>
      <c r="R13" s="100">
        <v>3</v>
      </c>
      <c r="S13" s="100">
        <v>3</v>
      </c>
      <c r="T13" s="100">
        <v>3</v>
      </c>
      <c r="U13" s="100">
        <v>2</v>
      </c>
      <c r="V13" s="100">
        <v>3</v>
      </c>
      <c r="W13" s="99"/>
    </row>
    <row r="14" spans="1:23" ht="15.5">
      <c r="A14" s="45">
        <v>4</v>
      </c>
      <c r="B14" s="754">
        <v>170101120004</v>
      </c>
      <c r="C14" s="753">
        <v>34</v>
      </c>
      <c r="D14" s="142"/>
      <c r="E14" s="753">
        <v>26</v>
      </c>
      <c r="F14" s="150"/>
      <c r="G14" s="144" t="s">
        <v>49</v>
      </c>
      <c r="H14" s="100">
        <v>3</v>
      </c>
      <c r="I14" s="100">
        <v>3</v>
      </c>
      <c r="J14" s="100"/>
      <c r="K14" s="100"/>
      <c r="L14" s="100">
        <v>3</v>
      </c>
      <c r="M14" s="100"/>
      <c r="N14" s="100"/>
      <c r="O14" s="100"/>
      <c r="P14" s="100">
        <v>3</v>
      </c>
      <c r="Q14" s="100">
        <v>1</v>
      </c>
      <c r="R14" s="100">
        <v>3</v>
      </c>
      <c r="S14" s="100">
        <v>1</v>
      </c>
      <c r="T14" s="100">
        <v>3</v>
      </c>
      <c r="U14" s="100">
        <v>3</v>
      </c>
      <c r="V14" s="100">
        <v>3</v>
      </c>
      <c r="W14" s="99"/>
    </row>
    <row r="15" spans="1:23" ht="15.5">
      <c r="A15" s="45">
        <v>5</v>
      </c>
      <c r="B15" s="754">
        <v>170101120006</v>
      </c>
      <c r="C15" s="753">
        <v>47</v>
      </c>
      <c r="D15" s="142"/>
      <c r="E15" s="753">
        <v>46</v>
      </c>
      <c r="F15" s="150"/>
      <c r="G15" s="758" t="s">
        <v>50</v>
      </c>
      <c r="H15" s="759">
        <v>3</v>
      </c>
      <c r="I15" s="759">
        <v>3</v>
      </c>
      <c r="L15" s="759">
        <v>2</v>
      </c>
      <c r="P15" s="759">
        <v>2</v>
      </c>
      <c r="W15" s="99"/>
    </row>
    <row r="16" spans="1:23" ht="15.5">
      <c r="A16" s="45">
        <v>6</v>
      </c>
      <c r="B16" s="754">
        <v>170101120007</v>
      </c>
      <c r="C16" s="753">
        <v>47</v>
      </c>
      <c r="D16" s="142"/>
      <c r="E16" s="753">
        <v>39</v>
      </c>
      <c r="F16" s="150"/>
      <c r="G16" s="151" t="s">
        <v>51</v>
      </c>
      <c r="H16" s="66">
        <f>AVERAGE(H11:H15)</f>
        <v>2.2000000000000002</v>
      </c>
      <c r="I16" s="66">
        <f>AVERAGE(I11:I15)</f>
        <v>2.6</v>
      </c>
      <c r="J16" s="66"/>
      <c r="K16" s="66"/>
      <c r="L16" s="66">
        <f>AVERAGE(L11:L15)</f>
        <v>2</v>
      </c>
      <c r="M16" s="66"/>
      <c r="N16" s="66"/>
      <c r="O16" s="66"/>
      <c r="P16" s="66">
        <f>AVERAGE(P11:P15)</f>
        <v>1.8</v>
      </c>
      <c r="Q16" s="66">
        <f>AVERAGE(Q11:Q14)</f>
        <v>2</v>
      </c>
      <c r="R16" s="66"/>
      <c r="S16" s="66"/>
      <c r="T16" s="66">
        <f>AVERAGE(T11:T14)</f>
        <v>3</v>
      </c>
      <c r="U16" s="66">
        <f>AVERAGE(U11:U14)</f>
        <v>2.75</v>
      </c>
      <c r="V16" s="66">
        <f>AVERAGE(V11:V14)</f>
        <v>2.75</v>
      </c>
      <c r="W16" s="99"/>
    </row>
    <row r="17" spans="1:23" ht="15.5">
      <c r="A17" s="45">
        <v>7</v>
      </c>
      <c r="B17" s="754">
        <v>170101120011</v>
      </c>
      <c r="C17" s="753">
        <v>37</v>
      </c>
      <c r="D17" s="142"/>
      <c r="E17" s="753">
        <v>31</v>
      </c>
      <c r="F17" s="150"/>
      <c r="G17" s="152" t="s">
        <v>52</v>
      </c>
      <c r="H17" s="67">
        <f>($H7*H16)/100</f>
        <v>1.8056603773584907</v>
      </c>
      <c r="I17" s="67">
        <f>($H7*I16)/100</f>
        <v>2.1339622641509433</v>
      </c>
      <c r="J17" s="67"/>
      <c r="K17" s="67"/>
      <c r="L17" s="67">
        <f>($H7*L16)/100</f>
        <v>1.641509433962264</v>
      </c>
      <c r="M17" s="67"/>
      <c r="N17" s="67"/>
      <c r="O17" s="67"/>
      <c r="P17" s="67">
        <f>($H7*P16)/100</f>
        <v>1.4773584905660377</v>
      </c>
      <c r="Q17" s="67">
        <f>($H7*Q16)/100</f>
        <v>1.641509433962264</v>
      </c>
      <c r="R17" s="67"/>
      <c r="S17" s="67"/>
      <c r="T17" s="67">
        <f>($H7*T16)/100</f>
        <v>2.4622641509433962</v>
      </c>
      <c r="U17" s="67">
        <f>($H7*U16)/100</f>
        <v>2.257075471698113</v>
      </c>
      <c r="V17" s="67">
        <f>($H7*V16)/100</f>
        <v>2.257075471698113</v>
      </c>
      <c r="W17" s="4"/>
    </row>
    <row r="18" spans="1:23" ht="15.5">
      <c r="A18" s="45">
        <v>8</v>
      </c>
      <c r="B18" s="754">
        <v>170101120012</v>
      </c>
      <c r="C18" s="753">
        <v>46</v>
      </c>
      <c r="D18" s="142"/>
      <c r="E18" s="753">
        <v>33</v>
      </c>
      <c r="F18" s="142"/>
      <c r="G18" s="731"/>
      <c r="H18" s="730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4"/>
    </row>
    <row r="19" spans="1:23">
      <c r="A19" s="45">
        <v>9</v>
      </c>
      <c r="B19" s="754">
        <v>170101120013</v>
      </c>
      <c r="C19" s="753">
        <v>35</v>
      </c>
      <c r="D19" s="142"/>
      <c r="E19" s="753">
        <v>27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>
      <c r="A20" s="45">
        <v>10</v>
      </c>
      <c r="B20" s="754">
        <v>170101120015</v>
      </c>
      <c r="C20" s="753">
        <v>33</v>
      </c>
      <c r="D20" s="142"/>
      <c r="E20" s="753">
        <v>32</v>
      </c>
      <c r="F20" s="142"/>
      <c r="G20" s="45"/>
      <c r="H20" s="99"/>
      <c r="I20" s="99"/>
      <c r="J20" s="9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9"/>
    </row>
    <row r="21" spans="1:23">
      <c r="A21" s="45">
        <v>11</v>
      </c>
      <c r="B21" s="754">
        <v>170101120016</v>
      </c>
      <c r="C21" s="753">
        <v>36</v>
      </c>
      <c r="D21" s="142"/>
      <c r="E21" s="753">
        <v>26</v>
      </c>
      <c r="F21" s="142"/>
      <c r="G21" s="45"/>
      <c r="H21" s="4"/>
      <c r="I21" s="104"/>
      <c r="J21" s="105"/>
      <c r="K21" s="10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5">
        <v>12</v>
      </c>
      <c r="B22" s="754">
        <v>170101120017</v>
      </c>
      <c r="C22" s="753">
        <v>47</v>
      </c>
      <c r="D22" s="142"/>
      <c r="E22" s="753">
        <v>43</v>
      </c>
      <c r="F22" s="142"/>
      <c r="G22" s="45"/>
      <c r="H22" s="71"/>
      <c r="I22" s="855"/>
      <c r="J22" s="855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754">
        <v>170101120019</v>
      </c>
      <c r="C23" s="753">
        <v>44</v>
      </c>
      <c r="D23" s="142"/>
      <c r="E23" s="753">
        <v>43</v>
      </c>
      <c r="F23" s="142"/>
      <c r="G23" s="45"/>
      <c r="H23" s="106"/>
      <c r="I23" s="107"/>
      <c r="J23" s="107"/>
      <c r="K23" s="4"/>
      <c r="L23" s="4"/>
      <c r="M23" s="55"/>
      <c r="N23" s="55"/>
      <c r="O23" s="55"/>
      <c r="P23" s="55"/>
      <c r="Q23" s="55"/>
      <c r="R23" s="4"/>
      <c r="S23" s="4"/>
      <c r="T23" s="4"/>
      <c r="U23" s="4"/>
      <c r="V23" s="4"/>
      <c r="W23" s="4"/>
    </row>
    <row r="24" spans="1:23">
      <c r="A24" s="45">
        <v>14</v>
      </c>
      <c r="B24" s="754">
        <v>170101120020</v>
      </c>
      <c r="C24" s="753">
        <v>34</v>
      </c>
      <c r="D24" s="142"/>
      <c r="E24" s="753">
        <v>21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</row>
    <row r="25" spans="1:23">
      <c r="A25" s="45">
        <v>15</v>
      </c>
      <c r="B25" s="754">
        <v>170101120021</v>
      </c>
      <c r="C25" s="753">
        <v>46</v>
      </c>
      <c r="D25" s="732"/>
      <c r="E25" s="753">
        <v>34</v>
      </c>
      <c r="F25" s="142"/>
      <c r="G25" s="45"/>
      <c r="H25" s="4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754">
        <v>170101120023</v>
      </c>
      <c r="C26" s="753">
        <v>33</v>
      </c>
      <c r="D26" s="142"/>
      <c r="E26" s="753">
        <v>32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754">
        <v>170101120024</v>
      </c>
      <c r="C27" s="753">
        <v>45</v>
      </c>
      <c r="D27" s="142"/>
      <c r="E27" s="753">
        <v>32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754">
        <v>170101120025</v>
      </c>
      <c r="C28" s="753">
        <v>38</v>
      </c>
      <c r="D28" s="142"/>
      <c r="E28" s="753">
        <v>0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754">
        <v>170101120026</v>
      </c>
      <c r="C29" s="753">
        <v>35</v>
      </c>
      <c r="D29" s="142"/>
      <c r="E29" s="753">
        <v>28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754">
        <v>170101120028</v>
      </c>
      <c r="C30" s="753">
        <v>35</v>
      </c>
      <c r="D30" s="142"/>
      <c r="E30" s="753">
        <v>34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754">
        <v>170101120029</v>
      </c>
      <c r="C31" s="753">
        <v>35</v>
      </c>
      <c r="D31" s="142"/>
      <c r="E31" s="753">
        <v>34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754">
        <v>170101120030</v>
      </c>
      <c r="C32" s="753">
        <v>34</v>
      </c>
      <c r="D32" s="142"/>
      <c r="E32" s="753">
        <v>25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754">
        <v>170101120032</v>
      </c>
      <c r="C33" s="753">
        <v>44</v>
      </c>
      <c r="D33" s="142"/>
      <c r="E33" s="753">
        <v>35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  <row r="34" spans="1:23" ht="15.5">
      <c r="A34" s="45">
        <v>24</v>
      </c>
      <c r="B34" s="754">
        <v>170101120034</v>
      </c>
      <c r="C34" s="753">
        <v>44</v>
      </c>
      <c r="D34" s="142"/>
      <c r="E34" s="753">
        <v>34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</row>
    <row r="35" spans="1:23" ht="15.5">
      <c r="A35" s="45">
        <v>25</v>
      </c>
      <c r="B35" s="754">
        <v>170101120035</v>
      </c>
      <c r="C35" s="753">
        <v>43</v>
      </c>
      <c r="D35" s="142"/>
      <c r="E35" s="753">
        <v>31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45">
        <v>26</v>
      </c>
      <c r="B36" s="754">
        <v>170101120036</v>
      </c>
      <c r="C36" s="753">
        <v>46</v>
      </c>
      <c r="D36" s="142"/>
      <c r="E36" s="753">
        <v>45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</row>
    <row r="37" spans="1:23">
      <c r="A37" s="45">
        <v>27</v>
      </c>
      <c r="B37" s="754">
        <v>170101120038</v>
      </c>
      <c r="C37" s="753">
        <v>44</v>
      </c>
      <c r="D37" s="142"/>
      <c r="E37" s="753">
        <v>42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>
      <c r="A38" s="45">
        <v>28</v>
      </c>
      <c r="B38" s="754">
        <v>170101120039</v>
      </c>
      <c r="C38" s="753">
        <v>32</v>
      </c>
      <c r="D38" s="142"/>
      <c r="E38" s="753">
        <v>33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.5">
      <c r="A39" s="45">
        <v>29</v>
      </c>
      <c r="B39" s="754">
        <v>170101120040</v>
      </c>
      <c r="C39" s="753">
        <v>44</v>
      </c>
      <c r="D39" s="142"/>
      <c r="E39" s="753">
        <v>34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</row>
    <row r="40" spans="1:23" ht="15.5">
      <c r="A40" s="45">
        <v>30</v>
      </c>
      <c r="B40" s="754">
        <v>170101120043</v>
      </c>
      <c r="C40" s="753">
        <v>47</v>
      </c>
      <c r="D40" s="142"/>
      <c r="E40" s="753">
        <v>39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</row>
    <row r="41" spans="1:23" ht="15.5">
      <c r="A41" s="45">
        <v>31</v>
      </c>
      <c r="B41" s="754">
        <v>170101120044</v>
      </c>
      <c r="C41" s="753">
        <v>47</v>
      </c>
      <c r="D41" s="142"/>
      <c r="E41" s="753">
        <v>46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</row>
    <row r="42" spans="1:23" ht="15.5">
      <c r="A42" s="45">
        <v>32</v>
      </c>
      <c r="B42" s="754">
        <v>170101120045</v>
      </c>
      <c r="C42" s="753">
        <v>33</v>
      </c>
      <c r="D42" s="142"/>
      <c r="E42" s="753">
        <v>32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</row>
    <row r="43" spans="1:23" ht="15.5">
      <c r="A43" s="45">
        <v>33</v>
      </c>
      <c r="B43" s="754">
        <v>170101120046</v>
      </c>
      <c r="C43" s="753">
        <v>34</v>
      </c>
      <c r="D43" s="142"/>
      <c r="E43" s="753">
        <v>32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</row>
    <row r="44" spans="1:23" ht="15.5">
      <c r="A44" s="45">
        <v>34</v>
      </c>
      <c r="B44" s="754">
        <v>170101120048</v>
      </c>
      <c r="C44" s="753">
        <v>36</v>
      </c>
      <c r="D44" s="142"/>
      <c r="E44" s="753">
        <v>31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</row>
    <row r="45" spans="1:23" ht="15.5">
      <c r="A45" s="45">
        <v>35</v>
      </c>
      <c r="B45" s="754">
        <v>170101120049</v>
      </c>
      <c r="C45" s="753">
        <v>32</v>
      </c>
      <c r="D45" s="142"/>
      <c r="E45" s="753">
        <v>24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</row>
    <row r="46" spans="1:23" ht="15.5">
      <c r="A46" s="45">
        <v>36</v>
      </c>
      <c r="B46" s="754">
        <v>170101120050</v>
      </c>
      <c r="C46" s="753">
        <v>32</v>
      </c>
      <c r="D46" s="142"/>
      <c r="E46" s="753">
        <v>21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</row>
    <row r="47" spans="1:23" ht="15.5">
      <c r="A47" s="45">
        <v>37</v>
      </c>
      <c r="B47" s="754">
        <v>170101120051</v>
      </c>
      <c r="C47" s="753">
        <v>47</v>
      </c>
      <c r="D47" s="142"/>
      <c r="E47" s="753">
        <v>41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</row>
    <row r="48" spans="1:23" ht="15.5">
      <c r="A48" s="45">
        <v>38</v>
      </c>
      <c r="B48" s="754">
        <v>170101120052</v>
      </c>
      <c r="C48" s="753">
        <v>35</v>
      </c>
      <c r="D48" s="142"/>
      <c r="E48" s="753">
        <v>27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</row>
    <row r="49" spans="1:23" ht="15.5">
      <c r="A49" s="45">
        <v>39</v>
      </c>
      <c r="B49" s="754">
        <v>170101120053</v>
      </c>
      <c r="C49" s="753">
        <v>35</v>
      </c>
      <c r="D49" s="142"/>
      <c r="E49" s="753">
        <v>15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</row>
    <row r="50" spans="1:23">
      <c r="A50" s="45">
        <v>40</v>
      </c>
      <c r="B50" s="754">
        <v>170101120054</v>
      </c>
      <c r="C50" s="753">
        <v>35</v>
      </c>
      <c r="D50" s="142"/>
      <c r="E50" s="753">
        <v>16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</row>
    <row r="51" spans="1:23">
      <c r="A51" s="45">
        <v>41</v>
      </c>
      <c r="B51" s="754">
        <v>170101120056</v>
      </c>
      <c r="C51" s="753">
        <v>38</v>
      </c>
      <c r="D51" s="142"/>
      <c r="E51" s="753">
        <v>29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>
      <c r="A52" s="45">
        <v>42</v>
      </c>
      <c r="B52" s="754">
        <v>170101120058</v>
      </c>
      <c r="C52" s="753">
        <v>34</v>
      </c>
      <c r="D52" s="732"/>
      <c r="E52" s="753">
        <v>28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5.5">
      <c r="A53" s="45">
        <v>43</v>
      </c>
      <c r="B53" s="754">
        <v>170101120059</v>
      </c>
      <c r="C53" s="753">
        <v>0</v>
      </c>
      <c r="D53" s="732"/>
      <c r="E53" s="753">
        <v>0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</row>
    <row r="54" spans="1:23" ht="15.5">
      <c r="A54" s="45">
        <v>44</v>
      </c>
      <c r="B54" s="754">
        <v>170101120060</v>
      </c>
      <c r="C54" s="753">
        <v>33</v>
      </c>
      <c r="D54" s="142"/>
      <c r="E54" s="753">
        <v>21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</row>
    <row r="55" spans="1:23" ht="15.5">
      <c r="A55" s="45">
        <v>45</v>
      </c>
      <c r="B55" s="754">
        <v>170101120061</v>
      </c>
      <c r="C55" s="753">
        <v>35</v>
      </c>
      <c r="D55" s="142"/>
      <c r="E55" s="753">
        <v>22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</row>
    <row r="56" spans="1:23" ht="15.5">
      <c r="A56" s="45">
        <v>46</v>
      </c>
      <c r="B56" s="754">
        <v>170101120062</v>
      </c>
      <c r="C56" s="753">
        <v>34</v>
      </c>
      <c r="D56" s="142"/>
      <c r="E56" s="753">
        <v>25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</row>
    <row r="57" spans="1:23" ht="15.5">
      <c r="A57" s="45">
        <v>47</v>
      </c>
      <c r="B57" s="754">
        <v>170101120064</v>
      </c>
      <c r="C57" s="753">
        <v>39</v>
      </c>
      <c r="D57" s="142"/>
      <c r="E57" s="753">
        <v>37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</row>
    <row r="58" spans="1:23" ht="15.5">
      <c r="A58" s="45">
        <v>48</v>
      </c>
      <c r="B58" s="754">
        <v>170101120067</v>
      </c>
      <c r="C58" s="753">
        <v>44</v>
      </c>
      <c r="D58" s="142"/>
      <c r="E58" s="753">
        <v>34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</row>
    <row r="59" spans="1:23" ht="15.5">
      <c r="A59" s="45">
        <v>49</v>
      </c>
      <c r="B59" s="754">
        <v>170101120070</v>
      </c>
      <c r="C59" s="753">
        <v>47</v>
      </c>
      <c r="D59" s="142"/>
      <c r="E59" s="753">
        <v>43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</row>
    <row r="60" spans="1:23" ht="15.5">
      <c r="A60" s="45">
        <v>50</v>
      </c>
      <c r="B60" s="754">
        <v>170101120071</v>
      </c>
      <c r="C60" s="753">
        <v>47</v>
      </c>
      <c r="D60" s="142"/>
      <c r="E60" s="753">
        <v>36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</row>
    <row r="61" spans="1:23" ht="15.5">
      <c r="A61" s="45">
        <v>51</v>
      </c>
      <c r="B61" s="754">
        <v>170101121073</v>
      </c>
      <c r="C61" s="753">
        <v>45</v>
      </c>
      <c r="D61" s="142"/>
      <c r="E61" s="753">
        <v>37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</row>
    <row r="62" spans="1:23" ht="15.5">
      <c r="A62" s="45">
        <v>52</v>
      </c>
      <c r="B62" s="754">
        <v>170101120022</v>
      </c>
      <c r="C62" s="753">
        <v>35</v>
      </c>
      <c r="D62" s="142"/>
      <c r="E62" s="753">
        <v>23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</row>
    <row r="63" spans="1:23" ht="15.5">
      <c r="A63" s="45">
        <v>53</v>
      </c>
      <c r="B63" s="754">
        <v>170101120055</v>
      </c>
      <c r="C63" s="753">
        <v>32</v>
      </c>
      <c r="D63" s="142"/>
      <c r="E63" s="753">
        <v>21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174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85.18518518518519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46.296296296296298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65.740740740740748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175</v>
      </c>
      <c r="D8" s="125"/>
      <c r="E8" s="136" t="s">
        <v>95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0">
        <v>170101120001</v>
      </c>
      <c r="C11" s="761">
        <v>29</v>
      </c>
      <c r="D11" s="142">
        <f>COUNTIF(C11:C64,"&gt;="&amp;D10)</f>
        <v>46</v>
      </c>
      <c r="E11" s="761">
        <v>10</v>
      </c>
      <c r="F11" s="143">
        <f>COUNTIF(E11:E64,"&gt;="&amp;F10)</f>
        <v>25</v>
      </c>
      <c r="G11" s="144" t="s">
        <v>46</v>
      </c>
      <c r="H11" s="762">
        <v>2</v>
      </c>
      <c r="I11" s="762">
        <v>3</v>
      </c>
      <c r="J11" s="763">
        <v>2</v>
      </c>
      <c r="K11" s="763">
        <v>1</v>
      </c>
      <c r="L11" s="763">
        <v>2</v>
      </c>
      <c r="M11" s="763">
        <v>1</v>
      </c>
      <c r="N11" s="763">
        <v>1</v>
      </c>
      <c r="O11" s="763"/>
      <c r="P11" s="763">
        <v>1</v>
      </c>
      <c r="Q11" s="763"/>
      <c r="R11" s="763">
        <v>1</v>
      </c>
      <c r="S11" s="763">
        <v>1</v>
      </c>
      <c r="T11" s="763">
        <v>3</v>
      </c>
      <c r="U11" s="763">
        <v>1</v>
      </c>
      <c r="V11" s="763">
        <v>1</v>
      </c>
      <c r="W11" s="99"/>
    </row>
    <row r="12" spans="1:23" ht="25.25" customHeight="1">
      <c r="A12" s="45">
        <v>2</v>
      </c>
      <c r="B12" s="760">
        <v>170101120002</v>
      </c>
      <c r="C12" s="761">
        <v>38</v>
      </c>
      <c r="D12" s="148">
        <f>(D11/A64)*100</f>
        <v>85.18518518518519</v>
      </c>
      <c r="E12" s="761">
        <v>30</v>
      </c>
      <c r="F12" s="149">
        <f>(F11/A64)*100</f>
        <v>46.296296296296298</v>
      </c>
      <c r="G12" s="144" t="s">
        <v>47</v>
      </c>
      <c r="H12" s="764">
        <v>3</v>
      </c>
      <c r="I12" s="764">
        <v>1</v>
      </c>
      <c r="J12" s="763">
        <v>2</v>
      </c>
      <c r="K12" s="763">
        <v>2</v>
      </c>
      <c r="L12" s="763">
        <v>2</v>
      </c>
      <c r="M12" s="763">
        <v>1</v>
      </c>
      <c r="N12" s="763">
        <v>1</v>
      </c>
      <c r="O12" s="763"/>
      <c r="P12" s="763">
        <v>2</v>
      </c>
      <c r="Q12" s="763"/>
      <c r="R12" s="763">
        <v>1</v>
      </c>
      <c r="S12" s="763">
        <v>1</v>
      </c>
      <c r="T12" s="763">
        <v>3</v>
      </c>
      <c r="U12" s="763">
        <v>1</v>
      </c>
      <c r="V12" s="763">
        <v>1</v>
      </c>
      <c r="W12" s="99"/>
    </row>
    <row r="13" spans="1:23" ht="25.25" customHeight="1">
      <c r="A13" s="45">
        <v>3</v>
      </c>
      <c r="B13" s="760">
        <v>170101120003</v>
      </c>
      <c r="C13" s="761">
        <v>45</v>
      </c>
      <c r="D13" s="142"/>
      <c r="E13" s="761">
        <v>38</v>
      </c>
      <c r="F13" s="150"/>
      <c r="G13" s="144" t="s">
        <v>48</v>
      </c>
      <c r="H13" s="764">
        <v>1</v>
      </c>
      <c r="I13" s="764">
        <v>1</v>
      </c>
      <c r="J13" s="763">
        <v>3</v>
      </c>
      <c r="K13" s="763">
        <v>1</v>
      </c>
      <c r="L13" s="763">
        <v>1</v>
      </c>
      <c r="M13" s="763">
        <v>2</v>
      </c>
      <c r="N13" s="763">
        <v>1</v>
      </c>
      <c r="O13" s="763"/>
      <c r="P13" s="763">
        <v>1</v>
      </c>
      <c r="Q13" s="763"/>
      <c r="R13" s="763">
        <v>2</v>
      </c>
      <c r="S13" s="763">
        <v>1</v>
      </c>
      <c r="T13" s="763">
        <v>3</v>
      </c>
      <c r="U13" s="763">
        <v>1</v>
      </c>
      <c r="V13" s="763">
        <v>1</v>
      </c>
      <c r="W13" s="99"/>
    </row>
    <row r="14" spans="1:23" ht="25.25" customHeight="1">
      <c r="A14" s="45">
        <v>4</v>
      </c>
      <c r="B14" s="760">
        <v>170101120004</v>
      </c>
      <c r="C14" s="761">
        <v>29</v>
      </c>
      <c r="D14" s="142"/>
      <c r="E14" s="761">
        <v>21</v>
      </c>
      <c r="F14" s="150"/>
      <c r="G14" s="144" t="s">
        <v>49</v>
      </c>
      <c r="H14" s="764">
        <v>3</v>
      </c>
      <c r="I14" s="764">
        <v>1</v>
      </c>
      <c r="J14" s="763">
        <v>2</v>
      </c>
      <c r="K14" s="763">
        <v>2</v>
      </c>
      <c r="L14" s="763">
        <v>2</v>
      </c>
      <c r="M14" s="763">
        <v>1</v>
      </c>
      <c r="N14" s="763">
        <v>1</v>
      </c>
      <c r="O14" s="763"/>
      <c r="P14" s="763">
        <v>1</v>
      </c>
      <c r="Q14" s="763"/>
      <c r="R14" s="763">
        <v>1</v>
      </c>
      <c r="S14" s="763">
        <v>2</v>
      </c>
      <c r="T14" s="763">
        <v>3</v>
      </c>
      <c r="U14" s="763">
        <v>1</v>
      </c>
      <c r="V14" s="763">
        <v>1</v>
      </c>
      <c r="W14" s="99"/>
    </row>
    <row r="15" spans="1:23" ht="25.25" customHeight="1">
      <c r="A15" s="45">
        <v>5</v>
      </c>
      <c r="B15" s="760">
        <v>170101120006</v>
      </c>
      <c r="C15" s="761">
        <v>49</v>
      </c>
      <c r="D15" s="142"/>
      <c r="E15" s="761">
        <v>47</v>
      </c>
      <c r="F15" s="150"/>
      <c r="G15" s="144" t="s">
        <v>50</v>
      </c>
      <c r="H15" s="764">
        <v>2</v>
      </c>
      <c r="I15" s="764">
        <v>1</v>
      </c>
      <c r="J15" s="763">
        <v>2</v>
      </c>
      <c r="K15" s="763">
        <v>1</v>
      </c>
      <c r="L15" s="763">
        <v>2</v>
      </c>
      <c r="M15" s="763">
        <v>1</v>
      </c>
      <c r="N15" s="763">
        <v>1</v>
      </c>
      <c r="O15" s="763"/>
      <c r="P15" s="763">
        <v>2</v>
      </c>
      <c r="Q15" s="763"/>
      <c r="R15" s="763">
        <v>1</v>
      </c>
      <c r="S15" s="763">
        <v>1</v>
      </c>
      <c r="T15" s="763">
        <v>3</v>
      </c>
      <c r="U15" s="763">
        <v>1</v>
      </c>
      <c r="V15" s="763">
        <v>1</v>
      </c>
      <c r="W15" s="99"/>
    </row>
    <row r="16" spans="1:23" ht="25.25" customHeight="1">
      <c r="A16" s="45">
        <v>6</v>
      </c>
      <c r="B16" s="760">
        <v>170101120007</v>
      </c>
      <c r="C16" s="761">
        <v>49</v>
      </c>
      <c r="D16" s="142"/>
      <c r="E16" s="761">
        <v>43</v>
      </c>
      <c r="F16" s="150"/>
      <c r="G16" s="151" t="s">
        <v>51</v>
      </c>
      <c r="H16" s="66">
        <f t="shared" ref="H16:N16" si="0">AVERAGE(H11:H15)</f>
        <v>2.2000000000000002</v>
      </c>
      <c r="I16" s="66">
        <f t="shared" si="0"/>
        <v>1.4</v>
      </c>
      <c r="J16" s="66">
        <f t="shared" si="0"/>
        <v>2.2000000000000002</v>
      </c>
      <c r="K16" s="66">
        <f t="shared" si="0"/>
        <v>1.4</v>
      </c>
      <c r="L16" s="66">
        <f t="shared" si="0"/>
        <v>1.8</v>
      </c>
      <c r="M16" s="66">
        <f t="shared" si="0"/>
        <v>1.2</v>
      </c>
      <c r="N16" s="66">
        <f t="shared" si="0"/>
        <v>1</v>
      </c>
      <c r="O16" s="66"/>
      <c r="P16" s="66">
        <f>AVERAGE(P11:P15)</f>
        <v>1.4</v>
      </c>
      <c r="Q16" s="66"/>
      <c r="R16" s="66">
        <f>AVERAGE(R11:R15)</f>
        <v>1.2</v>
      </c>
      <c r="S16" s="66">
        <f>AVERAGE(S11:S15)</f>
        <v>1.2</v>
      </c>
      <c r="T16" s="66">
        <f>AVERAGE(T11:T15)</f>
        <v>3</v>
      </c>
      <c r="U16" s="66">
        <f>AVERAGE(U11:U15)</f>
        <v>1</v>
      </c>
      <c r="V16" s="66">
        <f>AVERAGE(V11:V15)</f>
        <v>1</v>
      </c>
      <c r="W16" s="99"/>
    </row>
    <row r="17" spans="1:24" ht="35.75" customHeight="1">
      <c r="A17" s="45">
        <v>7</v>
      </c>
      <c r="B17" s="760">
        <v>170101120011</v>
      </c>
      <c r="C17" s="761">
        <v>43</v>
      </c>
      <c r="D17" s="142"/>
      <c r="E17" s="761">
        <v>39</v>
      </c>
      <c r="F17" s="150"/>
      <c r="G17" s="152" t="s">
        <v>52</v>
      </c>
      <c r="H17" s="67">
        <f>(H7*H16)/100</f>
        <v>1.4462962962962964</v>
      </c>
      <c r="I17" s="67">
        <f>(H7*I16)/100</f>
        <v>0.92037037037037039</v>
      </c>
      <c r="J17" s="67">
        <f>(H7*J16)/100</f>
        <v>1.4462962962962964</v>
      </c>
      <c r="K17" s="67">
        <f>(H7*K16)/100</f>
        <v>0.92037037037037039</v>
      </c>
      <c r="L17" s="67">
        <f>(H7*L16)/100</f>
        <v>1.1833333333333333</v>
      </c>
      <c r="M17" s="67">
        <f>(H7*M16)/100</f>
        <v>0.78888888888888897</v>
      </c>
      <c r="N17" s="67">
        <f>(H7*N16)/100</f>
        <v>0.65740740740740744</v>
      </c>
      <c r="O17" s="67"/>
      <c r="P17" s="67">
        <f>(H7*P16)/100</f>
        <v>0.92037037037037039</v>
      </c>
      <c r="Q17" s="67"/>
      <c r="R17" s="67">
        <f>(H7*R16)/100</f>
        <v>0.78888888888888897</v>
      </c>
      <c r="S17" s="67">
        <f>(H7*S16)/100</f>
        <v>0.78888888888888897</v>
      </c>
      <c r="T17" s="67">
        <f>(H7*T16)/100</f>
        <v>1.9722222222222223</v>
      </c>
      <c r="U17" s="67">
        <f>(H7*U16)/100</f>
        <v>0.65740740740740744</v>
      </c>
      <c r="V17" s="67">
        <f>(H7*V16)/100</f>
        <v>0.65740740740740744</v>
      </c>
      <c r="W17" s="99"/>
    </row>
    <row r="18" spans="1:24" ht="38" customHeight="1">
      <c r="A18" s="45">
        <v>8</v>
      </c>
      <c r="B18" s="760">
        <v>170101120012</v>
      </c>
      <c r="C18" s="761">
        <v>49</v>
      </c>
      <c r="D18" s="142"/>
      <c r="E18" s="761">
        <v>38</v>
      </c>
      <c r="F18" s="150"/>
      <c r="W18" s="99"/>
    </row>
    <row r="19" spans="1:24" ht="25.25" customHeight="1">
      <c r="A19" s="45">
        <v>9</v>
      </c>
      <c r="B19" s="760">
        <v>170101120013</v>
      </c>
      <c r="C19" s="761">
        <v>27</v>
      </c>
      <c r="D19" s="142"/>
      <c r="E19" s="761">
        <v>12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760">
        <v>170101120015</v>
      </c>
      <c r="C20" s="761">
        <v>31</v>
      </c>
      <c r="D20" s="142"/>
      <c r="E20" s="761">
        <v>20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760">
        <v>170101120016</v>
      </c>
      <c r="C21" s="761">
        <v>35</v>
      </c>
      <c r="D21" s="142"/>
      <c r="E21" s="761">
        <v>31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760">
        <v>170101120017</v>
      </c>
      <c r="C22" s="761">
        <v>48</v>
      </c>
      <c r="D22" s="142"/>
      <c r="E22" s="761">
        <v>34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760">
        <v>170101120019</v>
      </c>
      <c r="C23" s="761">
        <v>49</v>
      </c>
      <c r="D23" s="142"/>
      <c r="E23" s="761">
        <v>40</v>
      </c>
      <c r="F23" s="142"/>
      <c r="I23" s="104"/>
      <c r="J23" s="105"/>
      <c r="K23" s="105"/>
    </row>
    <row r="24" spans="1:24" ht="31.5" customHeight="1">
      <c r="A24" s="45">
        <v>14</v>
      </c>
      <c r="B24" s="760">
        <v>170101120020</v>
      </c>
      <c r="C24" s="761">
        <v>27</v>
      </c>
      <c r="D24" s="142"/>
      <c r="E24" s="761">
        <v>15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760">
        <v>170101120021</v>
      </c>
      <c r="C25" s="761">
        <v>46</v>
      </c>
      <c r="D25" s="142"/>
      <c r="E25" s="761">
        <v>40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760">
        <v>170101120022</v>
      </c>
      <c r="C26" s="761">
        <v>44</v>
      </c>
      <c r="D26" s="142"/>
      <c r="E26" s="761">
        <v>19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760">
        <v>170101120023</v>
      </c>
      <c r="C27" s="761">
        <v>38</v>
      </c>
      <c r="D27" s="732"/>
      <c r="E27" s="761">
        <v>30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60">
        <v>170101120024</v>
      </c>
      <c r="C28" s="761">
        <v>44</v>
      </c>
      <c r="D28" s="142"/>
      <c r="E28" s="761">
        <v>31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60">
        <v>170101120025</v>
      </c>
      <c r="C29" s="761">
        <v>31</v>
      </c>
      <c r="D29" s="142"/>
      <c r="E29" s="761">
        <v>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60">
        <v>170101120026</v>
      </c>
      <c r="C30" s="761">
        <v>27</v>
      </c>
      <c r="D30" s="142"/>
      <c r="E30" s="761">
        <v>21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60">
        <v>170101120028</v>
      </c>
      <c r="C31" s="761">
        <v>34</v>
      </c>
      <c r="D31" s="142"/>
      <c r="E31" s="761">
        <v>17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A32" s="45">
        <v>22</v>
      </c>
      <c r="B32" s="760">
        <v>170101120029</v>
      </c>
      <c r="C32" s="761">
        <v>44</v>
      </c>
      <c r="D32" s="142"/>
      <c r="E32" s="761">
        <v>28</v>
      </c>
      <c r="F32" s="142"/>
      <c r="G32" s="82"/>
      <c r="H32"/>
      <c r="I32"/>
    </row>
    <row r="33" spans="1:9">
      <c r="A33" s="45">
        <v>23</v>
      </c>
      <c r="B33" s="760">
        <v>170101120030</v>
      </c>
      <c r="C33" s="761">
        <v>35</v>
      </c>
      <c r="D33" s="142"/>
      <c r="E33" s="761">
        <v>18</v>
      </c>
      <c r="F33" s="142"/>
      <c r="H33"/>
      <c r="I33"/>
    </row>
    <row r="34" spans="1:9">
      <c r="A34" s="45">
        <v>24</v>
      </c>
      <c r="B34" s="760">
        <v>170101120032</v>
      </c>
      <c r="C34" s="761">
        <v>46</v>
      </c>
      <c r="D34" s="142"/>
      <c r="E34" s="761">
        <v>36</v>
      </c>
      <c r="F34" s="142"/>
    </row>
    <row r="35" spans="1:9">
      <c r="A35" s="45">
        <v>25</v>
      </c>
      <c r="B35" s="760">
        <v>170101120034</v>
      </c>
      <c r="C35" s="761">
        <v>46</v>
      </c>
      <c r="D35" s="142"/>
      <c r="E35" s="761">
        <v>34</v>
      </c>
      <c r="F35" s="142"/>
    </row>
    <row r="36" spans="1:9">
      <c r="A36" s="45">
        <v>26</v>
      </c>
      <c r="B36" s="760">
        <v>170101120035</v>
      </c>
      <c r="C36" s="761">
        <v>45</v>
      </c>
      <c r="D36" s="142"/>
      <c r="E36" s="761">
        <v>30</v>
      </c>
      <c r="F36" s="142"/>
    </row>
    <row r="37" spans="1:9">
      <c r="A37" s="45">
        <v>27</v>
      </c>
      <c r="B37" s="760">
        <v>170101120036</v>
      </c>
      <c r="C37" s="761">
        <v>46</v>
      </c>
      <c r="D37" s="142"/>
      <c r="E37" s="761">
        <v>41</v>
      </c>
      <c r="F37" s="142"/>
    </row>
    <row r="38" spans="1:9">
      <c r="A38" s="45">
        <v>28</v>
      </c>
      <c r="B38" s="760">
        <v>170101120038</v>
      </c>
      <c r="C38" s="761">
        <v>49</v>
      </c>
      <c r="D38" s="142"/>
      <c r="E38" s="761">
        <v>38</v>
      </c>
      <c r="F38" s="142"/>
    </row>
    <row r="39" spans="1:9">
      <c r="A39" s="45">
        <v>29</v>
      </c>
      <c r="B39" s="760">
        <v>170101120039</v>
      </c>
      <c r="C39" s="761">
        <v>38</v>
      </c>
      <c r="D39" s="142"/>
      <c r="E39" s="761">
        <v>30</v>
      </c>
      <c r="F39" s="142"/>
    </row>
    <row r="40" spans="1:9">
      <c r="A40" s="45">
        <v>30</v>
      </c>
      <c r="B40" s="760">
        <v>170101120040</v>
      </c>
      <c r="C40" s="761">
        <v>31</v>
      </c>
      <c r="D40" s="142"/>
      <c r="E40" s="761">
        <v>23</v>
      </c>
      <c r="F40" s="142"/>
    </row>
    <row r="41" spans="1:9">
      <c r="A41" s="45">
        <v>31</v>
      </c>
      <c r="B41" s="760">
        <v>170101120043</v>
      </c>
      <c r="C41" s="761">
        <v>47</v>
      </c>
      <c r="D41" s="142"/>
      <c r="E41" s="761">
        <v>22</v>
      </c>
      <c r="F41" s="142"/>
    </row>
    <row r="42" spans="1:9">
      <c r="A42" s="45">
        <v>32</v>
      </c>
      <c r="B42" s="760">
        <v>170101120044</v>
      </c>
      <c r="C42" s="761">
        <v>49</v>
      </c>
      <c r="D42" s="142"/>
      <c r="E42" s="761">
        <v>45</v>
      </c>
      <c r="F42" s="142"/>
    </row>
    <row r="43" spans="1:9">
      <c r="A43" s="45">
        <v>33</v>
      </c>
      <c r="B43" s="760">
        <v>170101120045</v>
      </c>
      <c r="C43" s="761">
        <v>32</v>
      </c>
      <c r="D43" s="142"/>
      <c r="E43" s="761">
        <v>14</v>
      </c>
      <c r="F43" s="142"/>
    </row>
    <row r="44" spans="1:9">
      <c r="A44" s="45">
        <v>34</v>
      </c>
      <c r="B44" s="760">
        <v>170101120046</v>
      </c>
      <c r="C44" s="761">
        <v>30</v>
      </c>
      <c r="D44" s="142"/>
      <c r="E44" s="761">
        <v>16</v>
      </c>
      <c r="F44" s="142"/>
    </row>
    <row r="45" spans="1:9">
      <c r="A45" s="45">
        <v>35</v>
      </c>
      <c r="B45" s="760">
        <v>170101120048</v>
      </c>
      <c r="C45" s="761">
        <v>28</v>
      </c>
      <c r="D45" s="142"/>
      <c r="E45" s="761">
        <v>10</v>
      </c>
      <c r="F45" s="142"/>
    </row>
    <row r="46" spans="1:9">
      <c r="A46" s="45">
        <v>36</v>
      </c>
      <c r="B46" s="760">
        <v>170101120049</v>
      </c>
      <c r="C46" s="761">
        <v>28</v>
      </c>
      <c r="D46" s="142"/>
      <c r="E46" s="761">
        <v>12</v>
      </c>
      <c r="F46" s="142"/>
    </row>
    <row r="47" spans="1:9">
      <c r="A47" s="45">
        <v>37</v>
      </c>
      <c r="B47" s="760">
        <v>170101120050</v>
      </c>
      <c r="C47" s="761">
        <v>29</v>
      </c>
      <c r="D47" s="142"/>
      <c r="E47" s="761">
        <v>13</v>
      </c>
      <c r="F47" s="142"/>
    </row>
    <row r="48" spans="1:9">
      <c r="A48" s="45">
        <v>38</v>
      </c>
      <c r="B48" s="760">
        <v>170101120051</v>
      </c>
      <c r="C48" s="761">
        <v>49</v>
      </c>
      <c r="D48" s="142"/>
      <c r="E48" s="761">
        <v>37</v>
      </c>
      <c r="F48" s="142"/>
    </row>
    <row r="49" spans="1:6">
      <c r="A49" s="45">
        <v>39</v>
      </c>
      <c r="B49" s="760">
        <v>170101120052</v>
      </c>
      <c r="C49" s="761">
        <v>29</v>
      </c>
      <c r="D49" s="142"/>
      <c r="E49" s="761">
        <v>14</v>
      </c>
      <c r="F49" s="142"/>
    </row>
    <row r="50" spans="1:6">
      <c r="A50" s="45">
        <v>40</v>
      </c>
      <c r="B50" s="760">
        <v>170101120053</v>
      </c>
      <c r="C50" s="761">
        <v>4</v>
      </c>
      <c r="D50" s="142"/>
      <c r="E50" s="761">
        <v>0</v>
      </c>
      <c r="F50" s="142"/>
    </row>
    <row r="51" spans="1:6">
      <c r="A51" s="45">
        <v>41</v>
      </c>
      <c r="B51" s="760">
        <v>170101120054</v>
      </c>
      <c r="C51" s="761">
        <v>4</v>
      </c>
      <c r="D51" s="142"/>
      <c r="E51" s="761">
        <v>0</v>
      </c>
      <c r="F51" s="142"/>
    </row>
    <row r="52" spans="1:6">
      <c r="A52" s="45">
        <v>42</v>
      </c>
      <c r="B52" s="760">
        <v>170101120055</v>
      </c>
      <c r="C52" s="761">
        <v>28</v>
      </c>
      <c r="D52" s="142"/>
      <c r="E52" s="761">
        <v>0</v>
      </c>
      <c r="F52" s="142"/>
    </row>
    <row r="53" spans="1:6">
      <c r="A53" s="45">
        <v>43</v>
      </c>
      <c r="B53" s="760">
        <v>170101120056</v>
      </c>
      <c r="C53" s="761">
        <v>35</v>
      </c>
      <c r="D53" s="142"/>
      <c r="E53" s="761">
        <v>20</v>
      </c>
      <c r="F53" s="142"/>
    </row>
    <row r="54" spans="1:6">
      <c r="A54" s="45">
        <v>44</v>
      </c>
      <c r="B54" s="760">
        <v>170101120058</v>
      </c>
      <c r="C54" s="761">
        <v>35</v>
      </c>
      <c r="D54" s="142"/>
      <c r="E54" s="761">
        <v>29</v>
      </c>
      <c r="F54" s="142"/>
    </row>
    <row r="55" spans="1:6">
      <c r="A55" s="45">
        <v>45</v>
      </c>
      <c r="B55" s="760">
        <v>170101120059</v>
      </c>
      <c r="C55" s="761">
        <v>8</v>
      </c>
      <c r="D55" s="142"/>
      <c r="E55" s="761">
        <v>0</v>
      </c>
      <c r="F55" s="142"/>
    </row>
    <row r="56" spans="1:6">
      <c r="A56" s="45">
        <v>46</v>
      </c>
      <c r="B56" s="760">
        <v>170101120060</v>
      </c>
      <c r="C56" s="761">
        <v>31</v>
      </c>
      <c r="D56" s="142"/>
      <c r="E56" s="761">
        <v>24</v>
      </c>
      <c r="F56" s="142"/>
    </row>
    <row r="57" spans="1:6">
      <c r="A57" s="45">
        <v>47</v>
      </c>
      <c r="B57" s="760">
        <v>170101120061</v>
      </c>
      <c r="C57" s="761">
        <v>40</v>
      </c>
      <c r="D57" s="142"/>
      <c r="E57" s="761">
        <v>24</v>
      </c>
      <c r="F57" s="142"/>
    </row>
    <row r="58" spans="1:6">
      <c r="A58" s="45">
        <v>48</v>
      </c>
      <c r="B58" s="760">
        <v>170101120062</v>
      </c>
      <c r="C58" s="761">
        <v>27</v>
      </c>
      <c r="D58" s="142"/>
      <c r="E58" s="761">
        <v>13</v>
      </c>
      <c r="F58" s="142"/>
    </row>
    <row r="59" spans="1:6">
      <c r="A59" s="45">
        <v>49</v>
      </c>
      <c r="B59" s="760">
        <v>170101120063</v>
      </c>
      <c r="C59" s="761">
        <v>0</v>
      </c>
      <c r="D59" s="142"/>
      <c r="E59" s="761">
        <v>0</v>
      </c>
      <c r="F59" s="142"/>
    </row>
    <row r="60" spans="1:6">
      <c r="A60" s="45">
        <v>50</v>
      </c>
      <c r="B60" s="760">
        <v>170101120064</v>
      </c>
      <c r="C60" s="761">
        <v>48</v>
      </c>
      <c r="D60" s="142"/>
      <c r="E60" s="761">
        <v>35</v>
      </c>
      <c r="F60" s="142"/>
    </row>
    <row r="61" spans="1:6">
      <c r="A61" s="45">
        <v>51</v>
      </c>
      <c r="B61" s="760">
        <v>170101120067</v>
      </c>
      <c r="C61" s="761">
        <v>36</v>
      </c>
      <c r="D61" s="142"/>
      <c r="E61" s="761">
        <v>31</v>
      </c>
      <c r="F61" s="142"/>
    </row>
    <row r="62" spans="1:6">
      <c r="A62" s="45">
        <v>52</v>
      </c>
      <c r="B62" s="760">
        <v>170101120070</v>
      </c>
      <c r="C62" s="761">
        <v>49</v>
      </c>
      <c r="D62" s="142"/>
      <c r="E62" s="761">
        <v>38</v>
      </c>
      <c r="F62" s="142"/>
    </row>
    <row r="63" spans="1:6">
      <c r="A63" s="45">
        <v>53</v>
      </c>
      <c r="B63" s="760">
        <v>170101120071</v>
      </c>
      <c r="C63" s="761">
        <v>45</v>
      </c>
      <c r="D63" s="142"/>
      <c r="E63" s="761">
        <v>21</v>
      </c>
      <c r="F63" s="142"/>
    </row>
    <row r="64" spans="1:6">
      <c r="A64" s="45">
        <v>54</v>
      </c>
      <c r="B64" s="760">
        <v>170101121073</v>
      </c>
      <c r="C64" s="761">
        <v>30</v>
      </c>
      <c r="D64" s="142"/>
      <c r="E64" s="761">
        <v>15</v>
      </c>
      <c r="F64" s="142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topLeftCell="L1" zoomScale="86" zoomScaleNormal="86" workbookViewId="0">
      <selection activeCell="H15" sqref="H15:V15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176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86.956521739130437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82.608695652173907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84.782608695652172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86</v>
      </c>
      <c r="D8" s="125"/>
      <c r="E8" s="136" t="s">
        <v>86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82</v>
      </c>
      <c r="D9" s="125"/>
      <c r="E9" s="136" t="s">
        <v>82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0">
        <v>170101120013</v>
      </c>
      <c r="C11" s="761">
        <v>35.5</v>
      </c>
      <c r="D11" s="142">
        <f>COUNTIF(C11:C33,"&gt;="&amp;D10)</f>
        <v>20</v>
      </c>
      <c r="E11" s="761">
        <v>40.5</v>
      </c>
      <c r="F11" s="143">
        <f>COUNTIF(E11:E33,"&gt;="&amp;F10)</f>
        <v>19</v>
      </c>
      <c r="G11" s="144" t="s">
        <v>46</v>
      </c>
      <c r="H11" s="100">
        <v>2</v>
      </c>
      <c r="I11" s="100">
        <v>3</v>
      </c>
      <c r="J11" s="101"/>
      <c r="K11" s="101"/>
      <c r="L11" s="101"/>
      <c r="M11" s="101"/>
      <c r="N11" s="721">
        <v>3</v>
      </c>
      <c r="O11" s="721">
        <v>2</v>
      </c>
      <c r="P11" s="101"/>
      <c r="Q11" s="101"/>
      <c r="R11" s="101"/>
      <c r="S11" s="721">
        <v>3</v>
      </c>
      <c r="T11" s="721">
        <v>3</v>
      </c>
      <c r="U11" s="721">
        <v>3</v>
      </c>
      <c r="V11" s="721">
        <v>3</v>
      </c>
      <c r="W11" s="99"/>
    </row>
    <row r="12" spans="1:23" ht="25.25" customHeight="1">
      <c r="A12" s="45">
        <v>2</v>
      </c>
      <c r="B12" s="760">
        <v>170101120036</v>
      </c>
      <c r="C12" s="761">
        <v>42.5</v>
      </c>
      <c r="D12" s="148">
        <f>(D11/A33)*100</f>
        <v>86.956521739130437</v>
      </c>
      <c r="E12" s="761">
        <v>35.5</v>
      </c>
      <c r="F12" s="149">
        <f>(F11/A33)*100</f>
        <v>82.608695652173907</v>
      </c>
      <c r="G12" s="144" t="s">
        <v>47</v>
      </c>
      <c r="H12" s="100">
        <v>1</v>
      </c>
      <c r="I12" s="100">
        <v>1</v>
      </c>
      <c r="J12" s="101"/>
      <c r="K12" s="101"/>
      <c r="L12" s="101"/>
      <c r="M12" s="101"/>
      <c r="N12" s="721">
        <v>2</v>
      </c>
      <c r="O12" s="721">
        <v>3</v>
      </c>
      <c r="P12" s="101"/>
      <c r="Q12" s="101"/>
      <c r="R12" s="101"/>
      <c r="S12" s="721">
        <v>3</v>
      </c>
      <c r="T12" s="721">
        <v>2</v>
      </c>
      <c r="U12" s="721">
        <v>2</v>
      </c>
      <c r="V12" s="721">
        <v>2</v>
      </c>
      <c r="W12" s="99"/>
    </row>
    <row r="13" spans="1:23" ht="25.25" customHeight="1">
      <c r="A13" s="45">
        <v>3</v>
      </c>
      <c r="B13" s="760">
        <v>170101120039</v>
      </c>
      <c r="C13" s="761">
        <v>39</v>
      </c>
      <c r="D13" s="142"/>
      <c r="E13" s="761">
        <v>39.5</v>
      </c>
      <c r="F13" s="150"/>
      <c r="G13" s="144" t="s">
        <v>48</v>
      </c>
      <c r="H13" s="100">
        <v>1</v>
      </c>
      <c r="I13" s="100">
        <v>1</v>
      </c>
      <c r="J13" s="101"/>
      <c r="K13" s="101"/>
      <c r="L13" s="101"/>
      <c r="M13" s="101"/>
      <c r="N13" s="721">
        <v>1</v>
      </c>
      <c r="O13" s="721">
        <v>1</v>
      </c>
      <c r="P13" s="101"/>
      <c r="Q13" s="101"/>
      <c r="R13" s="101"/>
      <c r="S13" s="721">
        <v>3</v>
      </c>
      <c r="T13" s="721">
        <v>2</v>
      </c>
      <c r="U13" s="721">
        <v>2</v>
      </c>
      <c r="V13" s="721">
        <v>2</v>
      </c>
      <c r="W13" s="99"/>
    </row>
    <row r="14" spans="1:23" ht="25.25" customHeight="1">
      <c r="A14" s="45">
        <v>4</v>
      </c>
      <c r="B14" s="760">
        <v>170101120040</v>
      </c>
      <c r="C14" s="761">
        <v>43</v>
      </c>
      <c r="D14" s="142"/>
      <c r="E14" s="761">
        <v>34</v>
      </c>
      <c r="F14" s="150"/>
      <c r="G14" s="151" t="s">
        <v>51</v>
      </c>
      <c r="H14" s="66">
        <f>AVERAGE(H11:H13)</f>
        <v>1.3333333333333333</v>
      </c>
      <c r="I14" s="66">
        <f>AVERAGE(I11:I13)</f>
        <v>1.6666666666666667</v>
      </c>
      <c r="J14" s="66"/>
      <c r="K14" s="66"/>
      <c r="L14" s="66"/>
      <c r="M14" s="66"/>
      <c r="N14" s="66">
        <f>AVERAGE(N11:N13)</f>
        <v>2</v>
      </c>
      <c r="O14" s="66">
        <f>AVERAGE(O11:O13)</f>
        <v>2</v>
      </c>
      <c r="P14" s="66"/>
      <c r="Q14" s="66"/>
      <c r="R14" s="66"/>
      <c r="S14" s="66">
        <f>AVERAGE(S11:S13)</f>
        <v>3</v>
      </c>
      <c r="T14" s="66">
        <f>AVERAGE(T11:T13)</f>
        <v>2.3333333333333335</v>
      </c>
      <c r="U14" s="66">
        <f>AVERAGE(U11:U13)</f>
        <v>2.3333333333333335</v>
      </c>
      <c r="V14" s="66">
        <f>AVERAGE(V11:V13)</f>
        <v>2.3333333333333335</v>
      </c>
      <c r="W14" s="99"/>
    </row>
    <row r="15" spans="1:23" ht="25.25" customHeight="1">
      <c r="A15" s="45">
        <v>5</v>
      </c>
      <c r="B15" s="760">
        <v>170101120056</v>
      </c>
      <c r="C15" s="761">
        <v>40</v>
      </c>
      <c r="D15" s="142"/>
      <c r="E15" s="761">
        <v>42</v>
      </c>
      <c r="F15" s="150"/>
      <c r="G15" s="152" t="s">
        <v>52</v>
      </c>
      <c r="H15" s="67">
        <f>(H7*H14)/100</f>
        <v>1.1304347826086956</v>
      </c>
      <c r="I15" s="67">
        <f>(H7*I14)/100</f>
        <v>1.4130434782608696</v>
      </c>
      <c r="J15" s="67"/>
      <c r="K15" s="67"/>
      <c r="L15" s="67"/>
      <c r="M15" s="67"/>
      <c r="N15" s="67">
        <f>(H7*N14)/100</f>
        <v>1.6956521739130435</v>
      </c>
      <c r="O15" s="67">
        <f>(H7*O14)/100</f>
        <v>1.6956521739130435</v>
      </c>
      <c r="P15" s="67"/>
      <c r="Q15" s="67"/>
      <c r="R15" s="67"/>
      <c r="S15" s="67">
        <f>(H7*S14)/100</f>
        <v>2.543478260869565</v>
      </c>
      <c r="T15" s="67">
        <f>(H7*T14)/100</f>
        <v>1.9782608695652175</v>
      </c>
      <c r="U15" s="67">
        <f>(H7*U14)/100</f>
        <v>1.9782608695652175</v>
      </c>
      <c r="V15" s="67">
        <f>(H7*V14)/100</f>
        <v>1.9782608695652175</v>
      </c>
      <c r="W15" s="99"/>
    </row>
    <row r="16" spans="1:23" ht="25.25" customHeight="1">
      <c r="A16" s="45">
        <v>6</v>
      </c>
      <c r="B16" s="760">
        <v>170101120071</v>
      </c>
      <c r="C16" s="761">
        <v>37</v>
      </c>
      <c r="D16" s="142"/>
      <c r="E16" s="761">
        <v>40.5</v>
      </c>
      <c r="F16" s="150"/>
      <c r="W16" s="99"/>
    </row>
    <row r="17" spans="1:24" ht="35.75" customHeight="1">
      <c r="A17" s="45">
        <v>7</v>
      </c>
      <c r="B17" s="760">
        <v>170101120001</v>
      </c>
      <c r="C17" s="761">
        <v>30.5</v>
      </c>
      <c r="D17" s="142"/>
      <c r="E17" s="761">
        <v>35.5</v>
      </c>
      <c r="F17" s="150"/>
      <c r="W17" s="99"/>
    </row>
    <row r="18" spans="1:24" ht="38" customHeight="1">
      <c r="A18" s="45">
        <v>8</v>
      </c>
      <c r="B18" s="760">
        <v>170101120011</v>
      </c>
      <c r="C18" s="761">
        <v>35</v>
      </c>
      <c r="D18" s="142"/>
      <c r="E18" s="761">
        <v>36</v>
      </c>
      <c r="F18" s="150"/>
      <c r="W18" s="99"/>
    </row>
    <row r="19" spans="1:24" ht="25.25" customHeight="1">
      <c r="A19" s="45">
        <v>9</v>
      </c>
      <c r="B19" s="760">
        <v>170101120016</v>
      </c>
      <c r="C19" s="761">
        <v>32.5</v>
      </c>
      <c r="D19" s="142"/>
      <c r="E19" s="761">
        <v>30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760">
        <v>170101120002</v>
      </c>
      <c r="C20" s="761">
        <v>43</v>
      </c>
      <c r="D20" s="142"/>
      <c r="E20" s="761">
        <v>43.5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760">
        <v>170101120003</v>
      </c>
      <c r="C21" s="761">
        <v>40.5</v>
      </c>
      <c r="D21" s="142"/>
      <c r="E21" s="761">
        <v>39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760">
        <v>170101120007</v>
      </c>
      <c r="C22" s="761">
        <v>46.5</v>
      </c>
      <c r="D22" s="142"/>
      <c r="E22" s="761">
        <v>44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760">
        <v>170101120012</v>
      </c>
      <c r="C23" s="761">
        <v>39.5</v>
      </c>
      <c r="D23" s="142"/>
      <c r="E23" s="761">
        <v>45.5</v>
      </c>
      <c r="F23" s="142"/>
      <c r="I23" s="104"/>
      <c r="J23" s="105"/>
      <c r="K23" s="105"/>
    </row>
    <row r="24" spans="1:24" ht="31.5" customHeight="1">
      <c r="A24" s="45">
        <v>14</v>
      </c>
      <c r="B24" s="760">
        <v>170101120019</v>
      </c>
      <c r="C24" s="761">
        <v>43</v>
      </c>
      <c r="D24" s="142"/>
      <c r="E24" s="761">
        <v>44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760">
        <v>170101120021</v>
      </c>
      <c r="C25" s="761">
        <v>40</v>
      </c>
      <c r="D25" s="142"/>
      <c r="E25" s="761">
        <v>47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760">
        <v>170101120022</v>
      </c>
      <c r="C26" s="761">
        <v>40.5</v>
      </c>
      <c r="D26" s="142"/>
      <c r="E26" s="761">
        <v>44.5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760">
        <v>170101120043</v>
      </c>
      <c r="C27" s="761">
        <v>43</v>
      </c>
      <c r="D27" s="732"/>
      <c r="E27" s="761">
        <v>38.5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60">
        <v>170101120067</v>
      </c>
      <c r="C28" s="761">
        <v>40</v>
      </c>
      <c r="D28" s="142"/>
      <c r="E28" s="761">
        <v>43.5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60">
        <v>170101120025</v>
      </c>
      <c r="C29" s="761">
        <v>0</v>
      </c>
      <c r="D29" s="142"/>
      <c r="E29" s="761">
        <v>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60">
        <v>170101120046</v>
      </c>
      <c r="C30" s="761">
        <v>0</v>
      </c>
      <c r="D30" s="142"/>
      <c r="E30" s="761">
        <v>0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60">
        <v>170101120052</v>
      </c>
      <c r="C31" s="761">
        <v>15</v>
      </c>
      <c r="D31" s="142"/>
      <c r="E31" s="761">
        <v>0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A32" s="45">
        <v>22</v>
      </c>
      <c r="B32" s="760">
        <v>170101120020</v>
      </c>
      <c r="C32" s="761">
        <v>29</v>
      </c>
      <c r="D32" s="142"/>
      <c r="E32" s="761">
        <v>28</v>
      </c>
      <c r="F32" s="142"/>
    </row>
    <row r="33" spans="1:6">
      <c r="A33" s="45">
        <v>23</v>
      </c>
      <c r="B33" s="760">
        <v>170101120058</v>
      </c>
      <c r="C33" s="761">
        <v>36</v>
      </c>
      <c r="D33" s="142"/>
      <c r="E33" s="761">
        <v>25</v>
      </c>
      <c r="F33" s="142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topLeftCell="L1" zoomScale="86" zoomScaleNormal="86" workbookViewId="0">
      <selection activeCell="H14" sqref="H14:V14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177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94.285714285714278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94.285714285714278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94.285714285714278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178</v>
      </c>
      <c r="D8" s="125"/>
      <c r="E8" s="136" t="s">
        <v>179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180</v>
      </c>
      <c r="D9" s="125"/>
      <c r="E9" s="136" t="s">
        <v>180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0">
        <v>170101120049</v>
      </c>
      <c r="C11" s="761">
        <v>36.3333333333333</v>
      </c>
      <c r="D11" s="142">
        <f>COUNTIF(C11:C45,"&gt;="&amp;D10)</f>
        <v>33</v>
      </c>
      <c r="E11" s="761">
        <v>39.6666666666667</v>
      </c>
      <c r="F11" s="143">
        <f>COUNTIF(E11:E45,"&gt;="&amp;F10)</f>
        <v>33</v>
      </c>
      <c r="G11" s="144" t="s">
        <v>46</v>
      </c>
      <c r="H11" s="762">
        <v>3</v>
      </c>
      <c r="I11" s="762">
        <v>2</v>
      </c>
      <c r="J11" s="762">
        <v>1</v>
      </c>
      <c r="K11" s="762"/>
      <c r="L11" s="762">
        <v>3</v>
      </c>
      <c r="M11" s="762"/>
      <c r="N11" s="762"/>
      <c r="O11" s="762"/>
      <c r="P11" s="762">
        <v>1</v>
      </c>
      <c r="Q11" s="762">
        <v>3</v>
      </c>
      <c r="R11" s="762"/>
      <c r="S11" s="762">
        <v>2</v>
      </c>
      <c r="T11" s="762">
        <v>1</v>
      </c>
      <c r="U11" s="762">
        <v>2</v>
      </c>
      <c r="V11" s="762">
        <v>2</v>
      </c>
      <c r="W11" s="99"/>
    </row>
    <row r="12" spans="1:23" ht="25.25" customHeight="1">
      <c r="A12" s="45">
        <v>2</v>
      </c>
      <c r="B12" s="760">
        <v>170101120052</v>
      </c>
      <c r="C12" s="761">
        <v>39.5</v>
      </c>
      <c r="D12" s="148">
        <f>(D11/A45)*100</f>
        <v>94.285714285714278</v>
      </c>
      <c r="E12" s="761">
        <v>36.8888888888889</v>
      </c>
      <c r="F12" s="149">
        <f>(F11/A45)*100</f>
        <v>94.285714285714278</v>
      </c>
      <c r="G12" s="144" t="s">
        <v>47</v>
      </c>
      <c r="H12" s="762">
        <v>3</v>
      </c>
      <c r="I12" s="762">
        <v>3</v>
      </c>
      <c r="J12" s="762">
        <v>2</v>
      </c>
      <c r="K12" s="762"/>
      <c r="L12" s="762">
        <v>3</v>
      </c>
      <c r="M12" s="762"/>
      <c r="N12" s="762"/>
      <c r="O12" s="762"/>
      <c r="P12" s="762">
        <v>2</v>
      </c>
      <c r="Q12" s="762">
        <v>1</v>
      </c>
      <c r="R12" s="762"/>
      <c r="S12" s="762">
        <v>2</v>
      </c>
      <c r="T12" s="762">
        <v>1</v>
      </c>
      <c r="U12" s="762">
        <v>2</v>
      </c>
      <c r="V12" s="762">
        <v>2</v>
      </c>
      <c r="W12" s="99"/>
    </row>
    <row r="13" spans="1:23" ht="25.25" customHeight="1">
      <c r="A13" s="45">
        <v>3</v>
      </c>
      <c r="B13" s="760">
        <v>170101120062</v>
      </c>
      <c r="C13" s="761">
        <v>41.5</v>
      </c>
      <c r="D13" s="142"/>
      <c r="E13" s="761">
        <v>38.5555555555555</v>
      </c>
      <c r="F13" s="150"/>
      <c r="G13" s="151" t="s">
        <v>51</v>
      </c>
      <c r="H13" s="66">
        <f>AVERAGE(H11:H12)</f>
        <v>3</v>
      </c>
      <c r="I13" s="66">
        <f>AVERAGE(I11:I12)</f>
        <v>2.5</v>
      </c>
      <c r="J13" s="66">
        <f>AVERAGE(J11:J12)</f>
        <v>1.5</v>
      </c>
      <c r="K13" s="66"/>
      <c r="L13" s="66">
        <f>AVERAGE(L11:L12)</f>
        <v>3</v>
      </c>
      <c r="M13" s="66"/>
      <c r="N13" s="66"/>
      <c r="O13" s="66"/>
      <c r="P13" s="66">
        <f>AVERAGE(P11:P12)</f>
        <v>1.5</v>
      </c>
      <c r="Q13" s="66">
        <f>AVERAGE(Q11:Q12)</f>
        <v>2</v>
      </c>
      <c r="R13" s="66"/>
      <c r="S13" s="66">
        <f>AVERAGE(S11:S12)</f>
        <v>2</v>
      </c>
      <c r="T13" s="66">
        <f>AVERAGE(T11:T12)</f>
        <v>1</v>
      </c>
      <c r="U13" s="66">
        <f>AVERAGE(U11:U12)</f>
        <v>2</v>
      </c>
      <c r="V13" s="66">
        <f>AVERAGE(V11:V12)</f>
        <v>2</v>
      </c>
      <c r="W13" s="99"/>
    </row>
    <row r="14" spans="1:23" ht="25.25" customHeight="1">
      <c r="A14" s="45">
        <v>4</v>
      </c>
      <c r="B14" s="760">
        <v>170101120001</v>
      </c>
      <c r="C14" s="761">
        <v>43.5</v>
      </c>
      <c r="D14" s="142"/>
      <c r="E14" s="761">
        <v>41.3333333333333</v>
      </c>
      <c r="F14" s="150"/>
      <c r="G14" s="152" t="s">
        <v>52</v>
      </c>
      <c r="H14" s="67">
        <f>(H7*H13)/100</f>
        <v>2.8285714285714283</v>
      </c>
      <c r="I14" s="67">
        <f>(H7*I13)/100</f>
        <v>2.3571428571428568</v>
      </c>
      <c r="J14" s="67">
        <f>(H7*J13)/100</f>
        <v>1.4142857142857141</v>
      </c>
      <c r="K14" s="67"/>
      <c r="L14" s="67">
        <f>(H7*L13)/100</f>
        <v>2.8285714285714283</v>
      </c>
      <c r="M14" s="67"/>
      <c r="N14" s="67"/>
      <c r="O14" s="67"/>
      <c r="P14" s="67">
        <f>(H7*P13)/100</f>
        <v>1.4142857142857141</v>
      </c>
      <c r="Q14" s="67">
        <f>(H7*Q13)/100</f>
        <v>1.8857142857142855</v>
      </c>
      <c r="R14" s="67"/>
      <c r="S14" s="67">
        <f>(H7*S13)/100</f>
        <v>1.8857142857142855</v>
      </c>
      <c r="T14" s="67">
        <f>(H7*T13)/100</f>
        <v>0.94285714285714273</v>
      </c>
      <c r="U14" s="67">
        <f>(H7*U13)/100</f>
        <v>1.8857142857142855</v>
      </c>
      <c r="V14" s="67">
        <f>(H7*V13)/100</f>
        <v>1.8857142857142855</v>
      </c>
      <c r="W14" s="99"/>
    </row>
    <row r="15" spans="1:23" ht="25.25" customHeight="1">
      <c r="A15" s="45">
        <v>5</v>
      </c>
      <c r="B15" s="760">
        <v>170101120003</v>
      </c>
      <c r="C15" s="761">
        <v>45.1666666666667</v>
      </c>
      <c r="D15" s="142"/>
      <c r="E15" s="761">
        <v>43.4444444444445</v>
      </c>
      <c r="F15" s="150"/>
      <c r="W15" s="99"/>
    </row>
    <row r="16" spans="1:23" ht="25.25" customHeight="1">
      <c r="A16" s="45">
        <v>6</v>
      </c>
      <c r="B16" s="760">
        <v>170101120004</v>
      </c>
      <c r="C16" s="761">
        <v>43.8333333333333</v>
      </c>
      <c r="D16" s="142"/>
      <c r="E16" s="761">
        <v>42.6666666666667</v>
      </c>
      <c r="F16" s="150"/>
      <c r="W16" s="99"/>
    </row>
    <row r="17" spans="1:24" ht="35.75" customHeight="1">
      <c r="A17" s="45">
        <v>7</v>
      </c>
      <c r="B17" s="760">
        <v>170101120007</v>
      </c>
      <c r="C17" s="761">
        <v>43.8333333333333</v>
      </c>
      <c r="D17" s="142"/>
      <c r="E17" s="761">
        <v>39.6666666666667</v>
      </c>
      <c r="F17" s="150"/>
      <c r="W17" s="99"/>
    </row>
    <row r="18" spans="1:24" ht="38" customHeight="1">
      <c r="A18" s="45">
        <v>8</v>
      </c>
      <c r="B18" s="760">
        <v>170101120015</v>
      </c>
      <c r="C18" s="761">
        <v>46</v>
      </c>
      <c r="D18" s="142"/>
      <c r="E18" s="761">
        <v>41.5555555555556</v>
      </c>
      <c r="F18" s="150"/>
      <c r="W18" s="99"/>
    </row>
    <row r="19" spans="1:24" ht="25.25" customHeight="1">
      <c r="A19" s="45">
        <v>9</v>
      </c>
      <c r="B19" s="760">
        <v>170101120017</v>
      </c>
      <c r="C19" s="761">
        <v>42.5</v>
      </c>
      <c r="D19" s="142"/>
      <c r="E19" s="761">
        <v>41.8888888888889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760">
        <v>170101120023</v>
      </c>
      <c r="C20" s="761">
        <v>42.6666666666667</v>
      </c>
      <c r="D20" s="142"/>
      <c r="E20" s="761">
        <v>41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760">
        <v>170101120024</v>
      </c>
      <c r="C21" s="761">
        <v>44</v>
      </c>
      <c r="D21" s="142"/>
      <c r="E21" s="761">
        <v>44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760">
        <v>170101120026</v>
      </c>
      <c r="C22" s="761">
        <v>43.8333333333333</v>
      </c>
      <c r="D22" s="142"/>
      <c r="E22" s="761">
        <v>45.3333333333333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760">
        <v>170101120030</v>
      </c>
      <c r="C23" s="761">
        <v>38.8333333333333</v>
      </c>
      <c r="D23" s="142"/>
      <c r="E23" s="761">
        <v>43.2222222222222</v>
      </c>
      <c r="F23" s="142"/>
      <c r="I23" s="104"/>
      <c r="J23" s="105"/>
      <c r="K23" s="105"/>
    </row>
    <row r="24" spans="1:24" ht="31.5" customHeight="1">
      <c r="A24" s="45">
        <v>14</v>
      </c>
      <c r="B24" s="760">
        <v>170101120032</v>
      </c>
      <c r="C24" s="761">
        <v>44.5</v>
      </c>
      <c r="D24" s="142"/>
      <c r="E24" s="761">
        <v>41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760">
        <v>170101120034</v>
      </c>
      <c r="C25" s="761">
        <v>42.3333333333333</v>
      </c>
      <c r="D25" s="142"/>
      <c r="E25" s="761">
        <v>42.6666666666667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760">
        <v>170101120035</v>
      </c>
      <c r="C26" s="761">
        <v>40.8333333333333</v>
      </c>
      <c r="D26" s="142"/>
      <c r="E26" s="761">
        <v>44.5555555555556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760">
        <v>170101120038</v>
      </c>
      <c r="C27" s="761">
        <v>44.6666666666667</v>
      </c>
      <c r="D27" s="732"/>
      <c r="E27" s="761">
        <v>44.5555555555556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60">
        <v>170101120044</v>
      </c>
      <c r="C28" s="761">
        <v>44.6666666666667</v>
      </c>
      <c r="D28" s="142"/>
      <c r="E28" s="761">
        <v>42.4444444444445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60">
        <v>170101120046</v>
      </c>
      <c r="C29" s="761">
        <v>43.8333333333333</v>
      </c>
      <c r="D29" s="142"/>
      <c r="E29" s="761">
        <v>40.6666666666667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60">
        <v>170101120048</v>
      </c>
      <c r="C30" s="761">
        <v>40</v>
      </c>
      <c r="D30" s="142"/>
      <c r="E30" s="761">
        <v>41.7777777777778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60">
        <v>170101120050</v>
      </c>
      <c r="C31" s="761">
        <v>46.5</v>
      </c>
      <c r="D31" s="142"/>
      <c r="E31" s="761">
        <v>41.5555555555556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A32" s="45">
        <v>22</v>
      </c>
      <c r="B32" s="760">
        <v>170101120051</v>
      </c>
      <c r="C32" s="761">
        <v>43.8333333333333</v>
      </c>
      <c r="E32" s="761">
        <v>42.6666666666667</v>
      </c>
    </row>
    <row r="33" spans="1:5">
      <c r="A33" s="45">
        <v>23</v>
      </c>
      <c r="B33" s="760">
        <v>170101120055</v>
      </c>
      <c r="C33" s="761">
        <v>43.8333333333333</v>
      </c>
      <c r="E33" s="761">
        <v>44</v>
      </c>
    </row>
    <row r="34" spans="1:5">
      <c r="A34" s="45">
        <v>24</v>
      </c>
      <c r="B34" s="760">
        <v>170101120056</v>
      </c>
      <c r="C34" s="761">
        <v>42.3333333333333</v>
      </c>
      <c r="E34" s="761">
        <v>42.3333333333333</v>
      </c>
    </row>
    <row r="35" spans="1:5">
      <c r="A35" s="45">
        <v>25</v>
      </c>
      <c r="B35" s="760">
        <v>170101120058</v>
      </c>
      <c r="C35" s="761">
        <v>42.1666666666667</v>
      </c>
      <c r="E35" s="761">
        <v>40.2222222222222</v>
      </c>
    </row>
    <row r="36" spans="1:5">
      <c r="A36" s="45">
        <v>26</v>
      </c>
      <c r="B36" s="760">
        <v>170101120060</v>
      </c>
      <c r="C36" s="761">
        <v>40.5</v>
      </c>
      <c r="E36" s="761">
        <v>43.2222222222222</v>
      </c>
    </row>
    <row r="37" spans="1:5">
      <c r="A37" s="45">
        <v>27</v>
      </c>
      <c r="B37" s="760">
        <v>170101120061</v>
      </c>
      <c r="C37" s="761">
        <v>44.8333333333333</v>
      </c>
      <c r="E37" s="761">
        <v>41.5555555555556</v>
      </c>
    </row>
    <row r="38" spans="1:5">
      <c r="A38" s="45">
        <v>28</v>
      </c>
      <c r="B38" s="760">
        <v>170101120070</v>
      </c>
      <c r="C38" s="761">
        <v>45.1666666666667</v>
      </c>
      <c r="E38" s="761">
        <v>42.6666666666667</v>
      </c>
    </row>
    <row r="39" spans="1:5">
      <c r="A39" s="45">
        <v>29</v>
      </c>
      <c r="B39" s="760">
        <v>170101121073</v>
      </c>
      <c r="C39" s="761">
        <v>44.8333333333333</v>
      </c>
      <c r="E39" s="761">
        <v>37.4444444444444</v>
      </c>
    </row>
    <row r="40" spans="1:5">
      <c r="A40" s="45">
        <v>30</v>
      </c>
      <c r="B40" s="760">
        <v>170101120006</v>
      </c>
      <c r="C40" s="761">
        <v>46.5</v>
      </c>
      <c r="E40" s="761">
        <v>45.1111111111111</v>
      </c>
    </row>
    <row r="41" spans="1:5">
      <c r="A41" s="45">
        <v>31</v>
      </c>
      <c r="B41" s="760">
        <v>170101120043</v>
      </c>
      <c r="C41" s="761">
        <v>46.6666666666667</v>
      </c>
      <c r="E41" s="761">
        <v>45.1111111111111</v>
      </c>
    </row>
    <row r="42" spans="1:5">
      <c r="A42" s="45">
        <v>32</v>
      </c>
      <c r="B42" s="760">
        <v>170101120020</v>
      </c>
      <c r="C42" s="761">
        <v>0</v>
      </c>
      <c r="E42" s="761">
        <v>11.1111111111111</v>
      </c>
    </row>
    <row r="43" spans="1:5">
      <c r="A43" s="45">
        <v>33</v>
      </c>
      <c r="B43" s="760">
        <v>170101120025</v>
      </c>
      <c r="C43" s="761">
        <v>40.6666666666667</v>
      </c>
      <c r="E43" s="761">
        <v>28</v>
      </c>
    </row>
    <row r="44" spans="1:5">
      <c r="A44" s="45">
        <v>34</v>
      </c>
      <c r="B44" s="760">
        <v>170101120045</v>
      </c>
      <c r="C44" s="761">
        <v>37.6666666666667</v>
      </c>
      <c r="E44" s="761">
        <v>28</v>
      </c>
    </row>
    <row r="45" spans="1:5">
      <c r="A45" s="45">
        <v>35</v>
      </c>
      <c r="B45" s="760">
        <v>170101120059</v>
      </c>
      <c r="C45" s="761">
        <v>0</v>
      </c>
      <c r="E45" s="761">
        <v>0</v>
      </c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zoomScale="86" zoomScaleNormal="86" workbookViewId="0">
      <selection activeCell="R14" sqref="R14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181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182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859" t="s">
        <v>183</v>
      </c>
      <c r="E5" s="859"/>
      <c r="F5" s="124"/>
      <c r="G5" s="32" t="s">
        <v>14</v>
      </c>
      <c r="H5" s="150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50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Not 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170301120086</v>
      </c>
      <c r="C11" s="737">
        <v>46</v>
      </c>
      <c r="D11" s="142">
        <f>COUNTIF(C11:C91,"&gt;="&amp;D10)</f>
        <v>2</v>
      </c>
      <c r="E11" s="737">
        <v>0</v>
      </c>
      <c r="F11" s="143">
        <f>COUNTIF(E11:E91,"&gt;="&amp;F10)</f>
        <v>0</v>
      </c>
      <c r="G11" s="144" t="s">
        <v>46</v>
      </c>
      <c r="H11" s="100">
        <v>2</v>
      </c>
      <c r="I11" s="100">
        <v>3</v>
      </c>
      <c r="J11" s="100">
        <v>2</v>
      </c>
      <c r="K11" s="765"/>
      <c r="L11" s="100">
        <v>3</v>
      </c>
      <c r="M11" s="765"/>
      <c r="N11" s="765"/>
      <c r="O11" s="765"/>
      <c r="P11" s="765"/>
      <c r="Q11" s="765"/>
      <c r="R11" s="765"/>
      <c r="S11" s="765"/>
      <c r="T11" s="100">
        <v>3</v>
      </c>
      <c r="U11" s="100">
        <v>3</v>
      </c>
      <c r="V11" s="100">
        <v>3</v>
      </c>
      <c r="W11" s="99"/>
    </row>
    <row r="12" spans="1:23" ht="25" customHeight="1">
      <c r="A12" s="94">
        <v>2</v>
      </c>
      <c r="B12" s="95">
        <v>170301120154</v>
      </c>
      <c r="C12" s="737">
        <v>46</v>
      </c>
      <c r="D12" s="148">
        <f>(D11/COUNT(C11:C91))*100</f>
        <v>100</v>
      </c>
      <c r="E12" s="737">
        <v>0</v>
      </c>
      <c r="F12" s="149">
        <f>(F11/COUNT(E11:E91))*100</f>
        <v>0</v>
      </c>
      <c r="G12" s="144" t="s">
        <v>47</v>
      </c>
      <c r="H12" s="100">
        <v>3</v>
      </c>
      <c r="I12" s="100">
        <v>2</v>
      </c>
      <c r="J12" s="100">
        <v>2</v>
      </c>
      <c r="K12" s="765"/>
      <c r="L12" s="100">
        <v>2</v>
      </c>
      <c r="M12" s="765"/>
      <c r="N12" s="765"/>
      <c r="O12" s="765"/>
      <c r="P12" s="765"/>
      <c r="Q12" s="765"/>
      <c r="R12" s="765"/>
      <c r="S12" s="765"/>
      <c r="T12" s="100">
        <v>3</v>
      </c>
      <c r="U12" s="100">
        <v>3</v>
      </c>
      <c r="V12" s="100">
        <v>3</v>
      </c>
      <c r="W12" s="99"/>
    </row>
    <row r="13" spans="1:23" ht="25" customHeight="1">
      <c r="A13" s="94"/>
      <c r="B13" s="95"/>
      <c r="C13" s="737"/>
      <c r="D13" s="142"/>
      <c r="E13" s="737"/>
      <c r="F13" s="150"/>
      <c r="G13" s="144" t="s">
        <v>48</v>
      </c>
      <c r="H13" s="100">
        <v>1</v>
      </c>
      <c r="I13" s="100">
        <v>1</v>
      </c>
      <c r="J13" s="100">
        <v>2</v>
      </c>
      <c r="K13" s="765"/>
      <c r="L13" s="100">
        <v>2</v>
      </c>
      <c r="M13" s="765"/>
      <c r="N13" s="765"/>
      <c r="O13" s="765"/>
      <c r="P13" s="765"/>
      <c r="Q13" s="765"/>
      <c r="R13" s="765"/>
      <c r="S13" s="765"/>
      <c r="T13" s="100">
        <v>3</v>
      </c>
      <c r="U13" s="100">
        <v>3</v>
      </c>
      <c r="V13" s="100">
        <v>3</v>
      </c>
      <c r="W13" s="99"/>
    </row>
    <row r="14" spans="1:23" ht="25" customHeight="1">
      <c r="A14" s="94"/>
      <c r="B14" s="95"/>
      <c r="C14" s="737"/>
      <c r="D14" s="142"/>
      <c r="E14" s="737"/>
      <c r="F14" s="150"/>
      <c r="G14" s="144" t="s">
        <v>49</v>
      </c>
      <c r="H14" s="100">
        <v>3</v>
      </c>
      <c r="I14" s="100">
        <v>1</v>
      </c>
      <c r="J14" s="100">
        <v>1</v>
      </c>
      <c r="K14" s="765"/>
      <c r="L14" s="100">
        <v>3</v>
      </c>
      <c r="M14" s="765"/>
      <c r="N14" s="765"/>
      <c r="O14" s="765"/>
      <c r="P14" s="765"/>
      <c r="Q14" s="765"/>
      <c r="R14" s="765"/>
      <c r="S14" s="765"/>
      <c r="T14" s="100">
        <v>3</v>
      </c>
      <c r="U14" s="100">
        <v>3</v>
      </c>
      <c r="V14" s="100">
        <v>3</v>
      </c>
      <c r="W14" s="99"/>
    </row>
    <row r="15" spans="1:23" ht="35.5" customHeight="1">
      <c r="A15" s="94"/>
      <c r="B15" s="95"/>
      <c r="C15" s="737"/>
      <c r="D15" s="142"/>
      <c r="E15" s="737"/>
      <c r="F15" s="150"/>
      <c r="G15" s="144" t="s">
        <v>50</v>
      </c>
      <c r="H15" s="100">
        <v>2</v>
      </c>
      <c r="I15" s="100">
        <v>1</v>
      </c>
      <c r="J15" s="100">
        <v>1</v>
      </c>
      <c r="K15" s="765"/>
      <c r="L15" s="100">
        <v>2</v>
      </c>
      <c r="M15" s="765"/>
      <c r="N15" s="765"/>
      <c r="O15" s="765"/>
      <c r="P15" s="765"/>
      <c r="Q15" s="765"/>
      <c r="R15" s="765"/>
      <c r="S15" s="765"/>
      <c r="T15" s="100">
        <v>3</v>
      </c>
      <c r="U15" s="100">
        <v>3</v>
      </c>
      <c r="V15" s="100">
        <v>3</v>
      </c>
      <c r="W15" s="99"/>
    </row>
    <row r="16" spans="1:23" ht="38" customHeight="1">
      <c r="A16" s="94"/>
      <c r="B16" s="95"/>
      <c r="C16" s="737"/>
      <c r="D16" s="142"/>
      <c r="E16" s="737"/>
      <c r="F16" s="150"/>
      <c r="G16" s="151" t="s">
        <v>51</v>
      </c>
      <c r="H16" s="66">
        <f>AVERAGE(H11:H15)</f>
        <v>2.2000000000000002</v>
      </c>
      <c r="I16" s="66">
        <f>AVERAGE(I11:I15)</f>
        <v>1.6</v>
      </c>
      <c r="J16" s="66">
        <f>AVERAGE(J11:J15)</f>
        <v>1.6</v>
      </c>
      <c r="K16" s="66"/>
      <c r="L16" s="66">
        <f>AVERAGE(L11:L15)</f>
        <v>2.4</v>
      </c>
      <c r="M16" s="66"/>
      <c r="N16" s="66"/>
      <c r="O16" s="66"/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25" customHeight="1">
      <c r="A17" s="94"/>
      <c r="B17" s="95"/>
      <c r="C17" s="737"/>
      <c r="D17" s="142"/>
      <c r="E17" s="737"/>
      <c r="F17" s="150"/>
      <c r="G17" s="152" t="s">
        <v>52</v>
      </c>
      <c r="H17" s="67">
        <f>(H7*H16)/100</f>
        <v>1.1000000000000001</v>
      </c>
      <c r="I17" s="67">
        <f>(H7*I16)/100</f>
        <v>0.8</v>
      </c>
      <c r="J17" s="67">
        <f>(I7*J16)/100</f>
        <v>9.5999999999999992E-3</v>
      </c>
      <c r="K17" s="67"/>
      <c r="L17" s="67">
        <f>(H7*L16)/100</f>
        <v>1.2</v>
      </c>
      <c r="M17" s="67"/>
      <c r="N17" s="67"/>
      <c r="O17" s="67"/>
      <c r="P17" s="67"/>
      <c r="Q17" s="67"/>
      <c r="R17" s="67"/>
      <c r="S17" s="67"/>
      <c r="T17" s="67">
        <f>(H7*T16)/100</f>
        <v>1.5</v>
      </c>
      <c r="U17" s="67">
        <f>(H7*U16)/100</f>
        <v>1.5</v>
      </c>
      <c r="V17" s="67">
        <f>(H7*V16)/100</f>
        <v>1.5</v>
      </c>
    </row>
    <row r="18" spans="1:24" ht="41" customHeight="1">
      <c r="A18" s="94"/>
      <c r="B18" s="95"/>
      <c r="C18" s="737"/>
      <c r="D18" s="142"/>
      <c r="E18" s="737"/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/>
      <c r="B19" s="95"/>
      <c r="C19" s="737"/>
      <c r="D19" s="142"/>
      <c r="E19" s="737"/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/>
      <c r="B20" s="95"/>
      <c r="C20" s="737"/>
      <c r="D20" s="142"/>
      <c r="E20" s="737"/>
      <c r="F20" s="142"/>
      <c r="H20" s="99"/>
      <c r="I20" s="99"/>
      <c r="J20" s="99"/>
      <c r="W20" s="99"/>
    </row>
    <row r="21" spans="1:24" ht="25" customHeight="1">
      <c r="A21" s="94"/>
      <c r="B21" s="95"/>
      <c r="C21" s="737"/>
      <c r="D21" s="142"/>
      <c r="E21" s="737"/>
      <c r="F21" s="142"/>
      <c r="I21" s="104"/>
      <c r="J21" s="105"/>
      <c r="K21" s="105"/>
    </row>
    <row r="22" spans="1:24" ht="31.5" customHeight="1">
      <c r="A22" s="94"/>
      <c r="B22" s="95"/>
      <c r="C22" s="737"/>
      <c r="D22" s="142"/>
      <c r="E22" s="737"/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/>
      <c r="B23" s="95"/>
      <c r="C23" s="737"/>
      <c r="D23" s="142"/>
      <c r="E23" s="737"/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/>
      <c r="B24" s="95"/>
      <c r="C24" s="737"/>
      <c r="D24" s="142"/>
      <c r="E24" s="737"/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/>
      <c r="B25" s="95"/>
      <c r="C25" s="737"/>
      <c r="D25" s="732"/>
      <c r="E25" s="737"/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/>
      <c r="B26" s="95"/>
      <c r="C26" s="737"/>
      <c r="D26" s="142"/>
      <c r="E26" s="737"/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/>
      <c r="B27" s="95"/>
      <c r="C27" s="737"/>
      <c r="D27" s="142"/>
      <c r="E27" s="737"/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/>
      <c r="B28" s="95"/>
      <c r="C28" s="737"/>
      <c r="D28" s="142"/>
      <c r="E28" s="737"/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/>
      <c r="B29" s="95"/>
      <c r="C29" s="737"/>
      <c r="D29" s="142"/>
      <c r="E29" s="737"/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/>
      <c r="B30" s="95"/>
      <c r="C30" s="737"/>
      <c r="D30" s="142"/>
      <c r="E30" s="737"/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/>
      <c r="B31" s="95"/>
      <c r="C31" s="737"/>
      <c r="D31" s="142"/>
      <c r="E31" s="737"/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/>
      <c r="B32" s="95"/>
      <c r="C32" s="737"/>
      <c r="D32" s="142"/>
      <c r="E32" s="737"/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/>
      <c r="B33" s="95"/>
      <c r="C33" s="737"/>
      <c r="D33" s="142"/>
      <c r="E33" s="737"/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/>
      <c r="B34" s="95"/>
      <c r="C34" s="737"/>
      <c r="D34" s="142"/>
      <c r="E34" s="737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/>
      <c r="B35" s="95"/>
      <c r="C35" s="737"/>
      <c r="D35" s="142"/>
      <c r="E35" s="737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A36" s="94"/>
      <c r="B36" s="95"/>
      <c r="C36" s="737"/>
      <c r="D36" s="142"/>
      <c r="E36" s="737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A37" s="94"/>
      <c r="B37" s="95"/>
      <c r="C37" s="737"/>
      <c r="D37" s="142"/>
      <c r="E37" s="737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94"/>
      <c r="B38" s="95"/>
      <c r="C38" s="737"/>
      <c r="D38" s="142"/>
      <c r="E38" s="737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A39" s="94"/>
      <c r="B39" s="95"/>
      <c r="C39" s="737"/>
      <c r="D39" s="142"/>
      <c r="E39" s="737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A40" s="94"/>
      <c r="B40" s="95"/>
      <c r="C40" s="737"/>
      <c r="D40" s="142"/>
      <c r="E40" s="737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A41" s="94"/>
      <c r="B41" s="95"/>
      <c r="C41" s="737"/>
      <c r="D41" s="142"/>
      <c r="E41" s="737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A42" s="94"/>
      <c r="B42" s="95"/>
      <c r="C42" s="737"/>
      <c r="D42" s="142"/>
      <c r="E42" s="737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95"/>
      <c r="C43" s="737"/>
      <c r="D43" s="142"/>
      <c r="E43" s="737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95"/>
      <c r="C44" s="737"/>
      <c r="D44" s="142"/>
      <c r="E44" s="737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95"/>
      <c r="C45" s="737"/>
      <c r="D45" s="142"/>
      <c r="E45" s="737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95"/>
      <c r="C46" s="737"/>
      <c r="D46" s="142"/>
      <c r="E46" s="737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95"/>
      <c r="C47" s="737"/>
      <c r="D47" s="142"/>
      <c r="E47" s="737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95"/>
      <c r="C48" s="737"/>
      <c r="D48" s="142"/>
      <c r="E48" s="737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95"/>
      <c r="C49" s="737"/>
      <c r="D49" s="142"/>
      <c r="E49" s="737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95"/>
      <c r="C50" s="737"/>
      <c r="D50" s="142"/>
      <c r="E50" s="737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95"/>
      <c r="C51" s="737"/>
      <c r="D51" s="142"/>
      <c r="E51" s="737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95"/>
      <c r="C52" s="737"/>
      <c r="D52" s="732"/>
      <c r="E52" s="737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95"/>
      <c r="C53" s="737"/>
      <c r="D53" s="732"/>
      <c r="E53" s="737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95"/>
      <c r="C54" s="737"/>
      <c r="D54" s="142"/>
      <c r="E54" s="737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95"/>
      <c r="C55" s="737"/>
      <c r="D55" s="142"/>
      <c r="E55" s="737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95"/>
      <c r="C56" s="737"/>
      <c r="D56" s="142"/>
      <c r="E56" s="737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95"/>
      <c r="C57" s="737"/>
      <c r="D57" s="142"/>
      <c r="E57" s="737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95"/>
      <c r="C58" s="737"/>
      <c r="D58" s="142"/>
      <c r="E58" s="737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95"/>
      <c r="C59" s="737"/>
      <c r="D59" s="142"/>
      <c r="E59" s="737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95"/>
      <c r="C60" s="737"/>
      <c r="D60" s="142"/>
      <c r="E60" s="737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95"/>
      <c r="C61" s="737"/>
      <c r="D61" s="142"/>
      <c r="E61" s="737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95"/>
      <c r="C62" s="737"/>
      <c r="D62" s="142"/>
      <c r="E62" s="737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95"/>
      <c r="C63" s="737"/>
      <c r="D63" s="142"/>
      <c r="E63" s="737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95"/>
      <c r="C64" s="737"/>
      <c r="D64" s="142"/>
      <c r="E64" s="737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95"/>
      <c r="C65" s="737"/>
      <c r="D65" s="142"/>
      <c r="E65" s="737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95"/>
      <c r="C66" s="737"/>
      <c r="D66" s="142"/>
      <c r="E66" s="737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95"/>
      <c r="C67" s="737"/>
      <c r="D67" s="142"/>
      <c r="E67" s="737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95"/>
      <c r="C68" s="737"/>
      <c r="D68" s="142"/>
      <c r="E68" s="737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95"/>
      <c r="C69" s="737"/>
      <c r="D69" s="142"/>
      <c r="E69" s="737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95"/>
      <c r="C70" s="737"/>
      <c r="D70" s="142"/>
      <c r="E70" s="737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95"/>
      <c r="C71" s="737"/>
      <c r="D71" s="142"/>
      <c r="E71" s="737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95"/>
      <c r="C72" s="737"/>
      <c r="D72" s="142"/>
      <c r="E72" s="737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95"/>
      <c r="C73" s="737"/>
      <c r="D73" s="142"/>
      <c r="E73" s="737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95"/>
      <c r="C74" s="737"/>
      <c r="D74" s="142"/>
      <c r="E74" s="737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95"/>
      <c r="C75" s="737"/>
      <c r="D75" s="142"/>
      <c r="E75" s="737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10">
    <mergeCell ref="O3:W7"/>
    <mergeCell ref="A4:E4"/>
    <mergeCell ref="D5:E5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7" sqref="H17:V17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184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185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186</v>
      </c>
      <c r="F5" s="124"/>
      <c r="G5" s="32" t="s">
        <v>14</v>
      </c>
      <c r="H5" s="150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50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Not 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170301120095</v>
      </c>
      <c r="C11" s="737">
        <v>44</v>
      </c>
      <c r="D11" s="142">
        <f>COUNTIF(C11:C91,"&gt;="&amp;D10)</f>
        <v>7</v>
      </c>
      <c r="E11" s="737">
        <v>0</v>
      </c>
      <c r="F11" s="143">
        <f>COUNTIF(E11:E91,"&gt;="&amp;F10)</f>
        <v>0</v>
      </c>
      <c r="G11" s="144" t="s">
        <v>46</v>
      </c>
      <c r="H11" s="100">
        <v>2</v>
      </c>
      <c r="I11" s="100">
        <v>3</v>
      </c>
      <c r="J11" s="765"/>
      <c r="K11" s="765"/>
      <c r="L11" s="100">
        <v>3</v>
      </c>
      <c r="M11" s="765"/>
      <c r="N11" s="765"/>
      <c r="O11" s="765"/>
      <c r="P11" s="765"/>
      <c r="Q11" s="765"/>
      <c r="R11" s="100">
        <v>2</v>
      </c>
      <c r="S11" s="765"/>
      <c r="T11" s="100">
        <v>3</v>
      </c>
      <c r="U11" s="100">
        <v>3</v>
      </c>
      <c r="V11" s="100">
        <v>3</v>
      </c>
      <c r="W11" s="99"/>
    </row>
    <row r="12" spans="1:23" ht="25" customHeight="1">
      <c r="A12" s="94">
        <v>2</v>
      </c>
      <c r="B12" s="95">
        <v>170301120097</v>
      </c>
      <c r="C12" s="737">
        <v>44</v>
      </c>
      <c r="D12" s="148">
        <f>(D11/COUNT(C11:C91))*100</f>
        <v>100</v>
      </c>
      <c r="E12" s="737">
        <v>0</v>
      </c>
      <c r="F12" s="149">
        <f>(F11/COUNT(E11:E91))*100</f>
        <v>0</v>
      </c>
      <c r="G12" s="144" t="s">
        <v>47</v>
      </c>
      <c r="H12" s="100">
        <v>3</v>
      </c>
      <c r="I12" s="100">
        <v>1</v>
      </c>
      <c r="J12" s="765"/>
      <c r="K12" s="765"/>
      <c r="L12" s="100">
        <v>2</v>
      </c>
      <c r="M12" s="765"/>
      <c r="N12" s="765"/>
      <c r="O12" s="765"/>
      <c r="P12" s="765"/>
      <c r="Q12" s="765"/>
      <c r="R12" s="100">
        <v>1</v>
      </c>
      <c r="S12" s="765"/>
      <c r="T12" s="100">
        <v>3</v>
      </c>
      <c r="U12" s="100">
        <v>3</v>
      </c>
      <c r="V12" s="100">
        <v>3</v>
      </c>
      <c r="W12" s="99"/>
    </row>
    <row r="13" spans="1:23" ht="25" customHeight="1">
      <c r="A13" s="94">
        <v>3</v>
      </c>
      <c r="B13" s="95">
        <v>170301120098</v>
      </c>
      <c r="C13" s="737">
        <v>46</v>
      </c>
      <c r="D13" s="142"/>
      <c r="E13" s="737">
        <v>0</v>
      </c>
      <c r="F13" s="150"/>
      <c r="G13" s="144" t="s">
        <v>48</v>
      </c>
      <c r="H13" s="100">
        <v>1</v>
      </c>
      <c r="I13" s="100">
        <v>2</v>
      </c>
      <c r="J13" s="765"/>
      <c r="K13" s="765"/>
      <c r="L13" s="100">
        <v>1</v>
      </c>
      <c r="M13" s="765"/>
      <c r="N13" s="765"/>
      <c r="O13" s="765"/>
      <c r="P13" s="765"/>
      <c r="Q13" s="765"/>
      <c r="R13" s="100">
        <v>1</v>
      </c>
      <c r="S13" s="765"/>
      <c r="T13" s="100">
        <v>3</v>
      </c>
      <c r="U13" s="100">
        <v>3</v>
      </c>
      <c r="V13" s="100">
        <v>3</v>
      </c>
      <c r="W13" s="99"/>
    </row>
    <row r="14" spans="1:23" ht="25" customHeight="1">
      <c r="A14" s="94">
        <v>4</v>
      </c>
      <c r="B14" s="95">
        <v>170301120138</v>
      </c>
      <c r="C14" s="737">
        <v>46</v>
      </c>
      <c r="D14" s="142"/>
      <c r="E14" s="737">
        <v>0</v>
      </c>
      <c r="F14" s="150"/>
      <c r="G14" s="144" t="s">
        <v>49</v>
      </c>
      <c r="H14" s="100">
        <v>3</v>
      </c>
      <c r="I14" s="100">
        <v>1</v>
      </c>
      <c r="J14" s="765"/>
      <c r="K14" s="765"/>
      <c r="L14" s="100">
        <v>2</v>
      </c>
      <c r="M14" s="765"/>
      <c r="N14" s="765"/>
      <c r="O14" s="765"/>
      <c r="P14" s="765"/>
      <c r="Q14" s="765"/>
      <c r="R14" s="100">
        <v>2</v>
      </c>
      <c r="S14" s="765"/>
      <c r="T14" s="100">
        <v>3</v>
      </c>
      <c r="U14" s="100">
        <v>3</v>
      </c>
      <c r="V14" s="100">
        <v>3</v>
      </c>
      <c r="W14" s="99"/>
    </row>
    <row r="15" spans="1:23" ht="35.5" customHeight="1">
      <c r="A15" s="94">
        <v>5</v>
      </c>
      <c r="B15" s="95">
        <v>170301120140</v>
      </c>
      <c r="C15" s="737">
        <v>45</v>
      </c>
      <c r="D15" s="142"/>
      <c r="E15" s="737">
        <v>0</v>
      </c>
      <c r="F15" s="150"/>
      <c r="G15" s="144" t="s">
        <v>50</v>
      </c>
      <c r="H15" s="100">
        <v>2</v>
      </c>
      <c r="I15" s="100">
        <v>2</v>
      </c>
      <c r="J15" s="765"/>
      <c r="K15" s="765"/>
      <c r="L15" s="100">
        <v>2</v>
      </c>
      <c r="M15" s="765"/>
      <c r="N15" s="765"/>
      <c r="O15" s="765"/>
      <c r="P15" s="765"/>
      <c r="Q15" s="765"/>
      <c r="R15" s="100">
        <v>1</v>
      </c>
      <c r="S15" s="765"/>
      <c r="T15" s="100">
        <v>3</v>
      </c>
      <c r="U15" s="100">
        <v>3</v>
      </c>
      <c r="V15" s="100">
        <v>3</v>
      </c>
      <c r="W15" s="99"/>
    </row>
    <row r="16" spans="1:23" ht="38" customHeight="1">
      <c r="A16" s="94">
        <v>6</v>
      </c>
      <c r="B16" s="95">
        <v>170301120142</v>
      </c>
      <c r="C16" s="737">
        <v>47</v>
      </c>
      <c r="D16" s="142"/>
      <c r="E16" s="737">
        <v>0</v>
      </c>
      <c r="F16" s="150"/>
      <c r="G16" s="151" t="s">
        <v>51</v>
      </c>
      <c r="H16" s="66">
        <f>AVERAGE(H11:H15)</f>
        <v>2.2000000000000002</v>
      </c>
      <c r="I16" s="66">
        <f>AVERAGE(I11:I15)</f>
        <v>1.8</v>
      </c>
      <c r="J16" s="66"/>
      <c r="K16" s="66"/>
      <c r="L16" s="66">
        <f>AVERAGE(L11:L15)</f>
        <v>2</v>
      </c>
      <c r="M16" s="66"/>
      <c r="N16" s="66"/>
      <c r="O16" s="66"/>
      <c r="P16" s="66"/>
      <c r="Q16" s="66"/>
      <c r="R16" s="66">
        <f>AVERAGE(R11:R15)</f>
        <v>1.4</v>
      </c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25" customHeight="1">
      <c r="A17" s="94">
        <v>7</v>
      </c>
      <c r="B17" s="95">
        <v>170301120166</v>
      </c>
      <c r="C17" s="737">
        <v>46</v>
      </c>
      <c r="D17" s="142"/>
      <c r="E17" s="737">
        <v>0</v>
      </c>
      <c r="F17" s="150"/>
      <c r="G17" s="152" t="s">
        <v>52</v>
      </c>
      <c r="H17" s="67">
        <f>(H7*H16)/100</f>
        <v>1.1000000000000001</v>
      </c>
      <c r="I17" s="67">
        <f>(H7*I16)/100</f>
        <v>0.9</v>
      </c>
      <c r="J17" s="67"/>
      <c r="K17" s="67"/>
      <c r="L17" s="67">
        <f>(H7*L16)/100</f>
        <v>1</v>
      </c>
      <c r="M17" s="67"/>
      <c r="N17" s="67"/>
      <c r="O17" s="67"/>
      <c r="P17" s="67"/>
      <c r="Q17" s="67"/>
      <c r="R17" s="67">
        <f>(N7*R16)/100</f>
        <v>0</v>
      </c>
      <c r="S17" s="67"/>
      <c r="T17" s="67">
        <f>(H7*T16)/100</f>
        <v>1.5</v>
      </c>
      <c r="U17" s="67">
        <f>(H7*U16)/100</f>
        <v>1.5</v>
      </c>
      <c r="V17" s="67">
        <f>(H7*V16)/100</f>
        <v>1.5</v>
      </c>
    </row>
    <row r="18" spans="1:24" ht="41" customHeight="1">
      <c r="A18" s="94"/>
      <c r="B18" s="95"/>
      <c r="C18" s="737"/>
      <c r="D18" s="142"/>
      <c r="E18" s="737"/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/>
      <c r="B19" s="95"/>
      <c r="C19" s="737"/>
      <c r="D19" s="142"/>
      <c r="E19" s="737"/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/>
      <c r="B20" s="95"/>
      <c r="C20" s="737"/>
      <c r="D20" s="142"/>
      <c r="E20" s="737"/>
      <c r="F20" s="142"/>
      <c r="H20" s="99"/>
      <c r="I20" s="99"/>
      <c r="J20" s="99"/>
      <c r="W20" s="99"/>
    </row>
    <row r="21" spans="1:24" ht="25" customHeight="1">
      <c r="A21" s="94"/>
      <c r="B21" s="95"/>
      <c r="C21" s="737"/>
      <c r="D21" s="142"/>
      <c r="E21" s="737"/>
      <c r="F21" s="142"/>
      <c r="I21" s="104"/>
      <c r="J21" s="105"/>
      <c r="K21" s="105"/>
    </row>
    <row r="22" spans="1:24" ht="31.5" customHeight="1">
      <c r="A22" s="94"/>
      <c r="B22" s="95"/>
      <c r="C22" s="737"/>
      <c r="D22" s="142"/>
      <c r="E22" s="737"/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/>
      <c r="B23" s="95"/>
      <c r="C23" s="737"/>
      <c r="D23" s="142"/>
      <c r="E23" s="737"/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/>
      <c r="B24" s="95"/>
      <c r="C24" s="737"/>
      <c r="D24" s="142"/>
      <c r="E24" s="737"/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/>
      <c r="B25" s="95"/>
      <c r="C25" s="737"/>
      <c r="D25" s="732"/>
      <c r="E25" s="737"/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/>
      <c r="B26" s="95"/>
      <c r="C26" s="737"/>
      <c r="D26" s="142"/>
      <c r="E26" s="737"/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/>
      <c r="B27" s="95"/>
      <c r="C27" s="737"/>
      <c r="D27" s="142"/>
      <c r="E27" s="737"/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/>
      <c r="B28" s="95"/>
      <c r="C28" s="737"/>
      <c r="D28" s="142"/>
      <c r="E28" s="737"/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/>
      <c r="B29" s="95"/>
      <c r="C29" s="737"/>
      <c r="D29" s="142"/>
      <c r="E29" s="737"/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/>
      <c r="B30" s="95"/>
      <c r="C30" s="737"/>
      <c r="D30" s="142"/>
      <c r="E30" s="737"/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/>
      <c r="B31" s="95"/>
      <c r="C31" s="737"/>
      <c r="D31" s="142"/>
      <c r="E31" s="737"/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/>
      <c r="B32" s="95"/>
      <c r="C32" s="737"/>
      <c r="D32" s="142"/>
      <c r="E32" s="737"/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/>
      <c r="B33" s="95"/>
      <c r="C33" s="737"/>
      <c r="D33" s="142"/>
      <c r="E33" s="737"/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/>
      <c r="B34" s="95"/>
      <c r="C34" s="737"/>
      <c r="D34" s="142"/>
      <c r="E34" s="737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/>
      <c r="B35" s="95"/>
      <c r="C35" s="737"/>
      <c r="D35" s="142"/>
      <c r="E35" s="737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A36" s="94"/>
      <c r="B36" s="95"/>
      <c r="C36" s="737"/>
      <c r="D36" s="142"/>
      <c r="E36" s="737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A37" s="94"/>
      <c r="B37" s="95"/>
      <c r="C37" s="737"/>
      <c r="D37" s="142"/>
      <c r="E37" s="737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94"/>
      <c r="B38" s="95"/>
      <c r="C38" s="737"/>
      <c r="D38" s="142"/>
      <c r="E38" s="737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A39" s="94"/>
      <c r="B39" s="95"/>
      <c r="C39" s="737"/>
      <c r="D39" s="142"/>
      <c r="E39" s="737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A40" s="94"/>
      <c r="B40" s="95"/>
      <c r="C40" s="737"/>
      <c r="D40" s="142"/>
      <c r="E40" s="737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A41" s="94"/>
      <c r="B41" s="95"/>
      <c r="C41" s="737"/>
      <c r="D41" s="142"/>
      <c r="E41" s="737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A42" s="94"/>
      <c r="B42" s="95"/>
      <c r="C42" s="737"/>
      <c r="D42" s="142"/>
      <c r="E42" s="737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95"/>
      <c r="C43" s="737"/>
      <c r="D43" s="142"/>
      <c r="E43" s="737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95"/>
      <c r="C44" s="737"/>
      <c r="D44" s="142"/>
      <c r="E44" s="737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95"/>
      <c r="C45" s="737"/>
      <c r="D45" s="142"/>
      <c r="E45" s="737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95"/>
      <c r="C46" s="737"/>
      <c r="D46" s="142"/>
      <c r="E46" s="737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95"/>
      <c r="C47" s="737"/>
      <c r="D47" s="142"/>
      <c r="E47" s="737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95"/>
      <c r="C48" s="737"/>
      <c r="D48" s="142"/>
      <c r="E48" s="737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95"/>
      <c r="C49" s="737"/>
      <c r="D49" s="142"/>
      <c r="E49" s="737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95"/>
      <c r="C50" s="737"/>
      <c r="D50" s="142"/>
      <c r="E50" s="737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95"/>
      <c r="C51" s="737"/>
      <c r="D51" s="142"/>
      <c r="E51" s="737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95"/>
      <c r="C52" s="737"/>
      <c r="D52" s="732"/>
      <c r="E52" s="737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95"/>
      <c r="C53" s="737"/>
      <c r="D53" s="732"/>
      <c r="E53" s="737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95"/>
      <c r="C54" s="737"/>
      <c r="D54" s="142"/>
      <c r="E54" s="737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95"/>
      <c r="C55" s="737"/>
      <c r="D55" s="142"/>
      <c r="E55" s="737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95"/>
      <c r="C56" s="737"/>
      <c r="D56" s="142"/>
      <c r="E56" s="737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95"/>
      <c r="C57" s="737"/>
      <c r="D57" s="142"/>
      <c r="E57" s="737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95"/>
      <c r="C58" s="737"/>
      <c r="D58" s="142"/>
      <c r="E58" s="737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95"/>
      <c r="C59" s="737"/>
      <c r="D59" s="142"/>
      <c r="E59" s="737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95"/>
      <c r="C60" s="737"/>
      <c r="D60" s="142"/>
      <c r="E60" s="737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95"/>
      <c r="C61" s="737"/>
      <c r="D61" s="142"/>
      <c r="E61" s="737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95"/>
      <c r="C62" s="737"/>
      <c r="D62" s="142"/>
      <c r="E62" s="737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95"/>
      <c r="C63" s="737"/>
      <c r="D63" s="142"/>
      <c r="E63" s="737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95"/>
      <c r="C64" s="737"/>
      <c r="D64" s="142"/>
      <c r="E64" s="737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95"/>
      <c r="C65" s="737"/>
      <c r="D65" s="142"/>
      <c r="E65" s="737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95"/>
      <c r="C66" s="737"/>
      <c r="D66" s="142"/>
      <c r="E66" s="737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95"/>
      <c r="C67" s="737"/>
      <c r="D67" s="142"/>
      <c r="E67" s="737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95"/>
      <c r="C68" s="737"/>
      <c r="D68" s="142"/>
      <c r="E68" s="737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95"/>
      <c r="C69" s="737"/>
      <c r="D69" s="142"/>
      <c r="E69" s="737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95"/>
      <c r="C70" s="737"/>
      <c r="D70" s="142"/>
      <c r="E70" s="737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95"/>
      <c r="C71" s="737"/>
      <c r="D71" s="142"/>
      <c r="E71" s="737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95"/>
      <c r="C72" s="737"/>
      <c r="D72" s="142"/>
      <c r="E72" s="737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95"/>
      <c r="C73" s="737"/>
      <c r="D73" s="142"/>
      <c r="E73" s="737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95"/>
      <c r="C74" s="737"/>
      <c r="D74" s="142"/>
      <c r="E74" s="737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95"/>
      <c r="C75" s="737"/>
      <c r="D75" s="142"/>
      <c r="E75" s="737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7" sqref="H17:V17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184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187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188</v>
      </c>
      <c r="F5" s="124"/>
      <c r="G5" s="32" t="s">
        <v>14</v>
      </c>
      <c r="H5" s="150">
        <f>D12</f>
        <v>90.769230769230774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90.769230769230774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90.769230769230774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45">
        <v>1</v>
      </c>
      <c r="B11" s="95">
        <v>170301120006</v>
      </c>
      <c r="C11" s="737">
        <v>37</v>
      </c>
      <c r="D11" s="142">
        <f>COUNTIF(C11:C91,"&gt;="&amp;D10)</f>
        <v>59</v>
      </c>
      <c r="E11" s="737">
        <v>37</v>
      </c>
      <c r="F11" s="143">
        <f>COUNTIF(E11:E91,"&gt;="&amp;F10)</f>
        <v>59</v>
      </c>
      <c r="G11" s="144" t="s">
        <v>46</v>
      </c>
      <c r="H11" s="100">
        <v>2</v>
      </c>
      <c r="I11" s="100">
        <v>3</v>
      </c>
      <c r="J11" s="765"/>
      <c r="K11" s="765"/>
      <c r="L11" s="100">
        <v>3</v>
      </c>
      <c r="M11" s="765"/>
      <c r="N11" s="765"/>
      <c r="O11" s="100">
        <v>2</v>
      </c>
      <c r="P11" s="765"/>
      <c r="Q11" s="765"/>
      <c r="R11" s="765"/>
      <c r="S11" s="765"/>
      <c r="T11" s="100">
        <v>3</v>
      </c>
      <c r="U11" s="100">
        <v>3</v>
      </c>
      <c r="V11" s="100">
        <v>3</v>
      </c>
      <c r="W11" s="99"/>
    </row>
    <row r="12" spans="1:23" ht="25" customHeight="1">
      <c r="A12" s="45">
        <v>2</v>
      </c>
      <c r="B12" s="95">
        <v>170301120019</v>
      </c>
      <c r="C12" s="737">
        <v>42</v>
      </c>
      <c r="D12" s="148">
        <f>(D11/COUNT(C11:C91))*100</f>
        <v>90.769230769230774</v>
      </c>
      <c r="E12" s="737">
        <v>42</v>
      </c>
      <c r="F12" s="149">
        <f>(F11/COUNT(E11:E91))*100</f>
        <v>90.769230769230774</v>
      </c>
      <c r="G12" s="144" t="s">
        <v>47</v>
      </c>
      <c r="H12" s="100">
        <v>3</v>
      </c>
      <c r="I12" s="100">
        <v>2</v>
      </c>
      <c r="J12" s="765"/>
      <c r="K12" s="765"/>
      <c r="L12" s="100">
        <v>2</v>
      </c>
      <c r="M12" s="765"/>
      <c r="N12" s="765"/>
      <c r="O12" s="100">
        <v>1</v>
      </c>
      <c r="P12" s="765"/>
      <c r="Q12" s="765"/>
      <c r="R12" s="765"/>
      <c r="S12" s="765"/>
      <c r="T12" s="100">
        <v>3</v>
      </c>
      <c r="U12" s="100">
        <v>3</v>
      </c>
      <c r="V12" s="100">
        <v>3</v>
      </c>
      <c r="W12" s="99"/>
    </row>
    <row r="13" spans="1:23" ht="25" customHeight="1">
      <c r="A13" s="45">
        <v>3</v>
      </c>
      <c r="B13" s="95">
        <v>170301120035</v>
      </c>
      <c r="C13" s="737">
        <v>32</v>
      </c>
      <c r="D13" s="142"/>
      <c r="E13" s="737">
        <v>32</v>
      </c>
      <c r="F13" s="150"/>
      <c r="G13" s="144" t="s">
        <v>48</v>
      </c>
      <c r="H13" s="100">
        <v>1</v>
      </c>
      <c r="I13" s="100">
        <v>1</v>
      </c>
      <c r="J13" s="765"/>
      <c r="K13" s="765"/>
      <c r="L13" s="100">
        <v>1</v>
      </c>
      <c r="M13" s="765"/>
      <c r="N13" s="765"/>
      <c r="O13" s="100">
        <v>1</v>
      </c>
      <c r="P13" s="765"/>
      <c r="Q13" s="765"/>
      <c r="R13" s="765"/>
      <c r="S13" s="765"/>
      <c r="T13" s="100">
        <v>3</v>
      </c>
      <c r="U13" s="100">
        <v>3</v>
      </c>
      <c r="V13" s="100">
        <v>3</v>
      </c>
      <c r="W13" s="99"/>
    </row>
    <row r="14" spans="1:23" ht="25" customHeight="1">
      <c r="A14" s="45">
        <v>4</v>
      </c>
      <c r="B14" s="95">
        <v>170301120036</v>
      </c>
      <c r="C14" s="737">
        <v>47</v>
      </c>
      <c r="D14" s="142"/>
      <c r="E14" s="737">
        <v>47</v>
      </c>
      <c r="F14" s="150"/>
      <c r="G14" s="144" t="s">
        <v>49</v>
      </c>
      <c r="H14" s="100">
        <v>3</v>
      </c>
      <c r="I14" s="100">
        <v>1</v>
      </c>
      <c r="J14" s="765"/>
      <c r="K14" s="765"/>
      <c r="L14" s="100">
        <v>1</v>
      </c>
      <c r="M14" s="765"/>
      <c r="N14" s="765"/>
      <c r="O14" s="100">
        <v>1</v>
      </c>
      <c r="P14" s="765"/>
      <c r="Q14" s="765"/>
      <c r="R14" s="765"/>
      <c r="S14" s="765"/>
      <c r="T14" s="100">
        <v>3</v>
      </c>
      <c r="U14" s="100">
        <v>3</v>
      </c>
      <c r="V14" s="100">
        <v>3</v>
      </c>
      <c r="W14" s="99"/>
    </row>
    <row r="15" spans="1:23" ht="35.5" customHeight="1">
      <c r="A15" s="45">
        <v>5</v>
      </c>
      <c r="B15" s="95">
        <v>170301120040</v>
      </c>
      <c r="C15" s="737">
        <v>32</v>
      </c>
      <c r="D15" s="142"/>
      <c r="E15" s="737">
        <v>32</v>
      </c>
      <c r="F15" s="150"/>
      <c r="G15" s="144" t="s">
        <v>50</v>
      </c>
      <c r="H15" s="100">
        <v>2</v>
      </c>
      <c r="I15" s="100">
        <v>1</v>
      </c>
      <c r="J15" s="765"/>
      <c r="K15" s="765"/>
      <c r="L15" s="100">
        <v>1</v>
      </c>
      <c r="M15" s="765"/>
      <c r="N15" s="765"/>
      <c r="O15" s="100">
        <v>1</v>
      </c>
      <c r="P15" s="765"/>
      <c r="Q15" s="765"/>
      <c r="R15" s="765"/>
      <c r="S15" s="765"/>
      <c r="T15" s="100">
        <v>3</v>
      </c>
      <c r="U15" s="100">
        <v>3</v>
      </c>
      <c r="V15" s="100">
        <v>3</v>
      </c>
      <c r="W15" s="99"/>
    </row>
    <row r="16" spans="1:23" ht="38" customHeight="1">
      <c r="A16" s="45">
        <v>6</v>
      </c>
      <c r="B16" s="95">
        <v>170301120050</v>
      </c>
      <c r="C16" s="737">
        <v>42</v>
      </c>
      <c r="D16" s="142"/>
      <c r="E16" s="737">
        <v>42</v>
      </c>
      <c r="F16" s="150"/>
      <c r="G16" s="151" t="s">
        <v>51</v>
      </c>
      <c r="H16" s="66">
        <f>AVERAGE(H11:H15)</f>
        <v>2.2000000000000002</v>
      </c>
      <c r="I16" s="66">
        <f>AVERAGE(I11:I15)</f>
        <v>1.6</v>
      </c>
      <c r="J16" s="66"/>
      <c r="K16" s="66"/>
      <c r="L16" s="66">
        <f>AVERAGE(L11:L15)</f>
        <v>1.6</v>
      </c>
      <c r="M16" s="66"/>
      <c r="N16" s="66"/>
      <c r="O16" s="66">
        <f>AVERAGE(O11:O15)</f>
        <v>1.2</v>
      </c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25" customHeight="1">
      <c r="A17" s="45">
        <v>7</v>
      </c>
      <c r="B17" s="95">
        <v>170301120052</v>
      </c>
      <c r="C17" s="737">
        <v>42</v>
      </c>
      <c r="D17" s="142"/>
      <c r="E17" s="737">
        <v>42</v>
      </c>
      <c r="F17" s="150"/>
      <c r="G17" s="152" t="s">
        <v>52</v>
      </c>
      <c r="H17" s="67">
        <f>I17</f>
        <v>1.4523076923076925</v>
      </c>
      <c r="I17" s="67">
        <f>(H7*I16)/100</f>
        <v>1.4523076923076925</v>
      </c>
      <c r="J17" s="67"/>
      <c r="K17" s="67"/>
      <c r="L17" s="67">
        <f>(H7*L16)/100</f>
        <v>1.4523076923076925</v>
      </c>
      <c r="M17" s="67"/>
      <c r="N17" s="67"/>
      <c r="O17" s="67">
        <f>(H7*O16)/100</f>
        <v>1.0892307692307692</v>
      </c>
      <c r="P17" s="67"/>
      <c r="Q17" s="67"/>
      <c r="R17" s="67"/>
      <c r="S17" s="67"/>
      <c r="T17" s="67">
        <f>(H7*T16)/100</f>
        <v>2.7230769230769232</v>
      </c>
      <c r="U17" s="67">
        <f>(H7*U16)/100</f>
        <v>2.7230769230769232</v>
      </c>
      <c r="V17" s="67">
        <f>(H7*V16)/100</f>
        <v>2.7230769230769232</v>
      </c>
    </row>
    <row r="18" spans="1:24" ht="41" customHeight="1">
      <c r="A18" s="45">
        <v>8</v>
      </c>
      <c r="B18" s="95">
        <v>170301120054</v>
      </c>
      <c r="C18" s="737">
        <v>37</v>
      </c>
      <c r="D18" s="142"/>
      <c r="E18" s="737">
        <v>37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45">
        <v>9</v>
      </c>
      <c r="B19" s="95">
        <v>170301120057</v>
      </c>
      <c r="C19" s="737">
        <v>32</v>
      </c>
      <c r="D19" s="142"/>
      <c r="E19" s="737">
        <v>32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45">
        <v>10</v>
      </c>
      <c r="B20" s="95">
        <v>170301120058</v>
      </c>
      <c r="C20" s="737">
        <v>47</v>
      </c>
      <c r="D20" s="142"/>
      <c r="E20" s="737">
        <v>47</v>
      </c>
      <c r="F20" s="142"/>
      <c r="H20" s="99"/>
      <c r="I20" s="99"/>
      <c r="J20" s="99"/>
      <c r="W20" s="99"/>
    </row>
    <row r="21" spans="1:24" ht="25" customHeight="1">
      <c r="A21" s="45">
        <v>11</v>
      </c>
      <c r="B21" s="95">
        <v>170301120060</v>
      </c>
      <c r="C21" s="737">
        <v>37</v>
      </c>
      <c r="D21" s="142"/>
      <c r="E21" s="737">
        <v>37</v>
      </c>
      <c r="F21" s="142"/>
      <c r="I21" s="104"/>
      <c r="J21" s="105"/>
      <c r="K21" s="105"/>
    </row>
    <row r="22" spans="1:24" ht="31.5" customHeight="1">
      <c r="A22" s="45">
        <v>12</v>
      </c>
      <c r="B22" s="95">
        <v>170301120065</v>
      </c>
      <c r="C22" s="737">
        <v>37</v>
      </c>
      <c r="D22" s="142"/>
      <c r="E22" s="737">
        <v>37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45">
        <v>13</v>
      </c>
      <c r="B23" s="95">
        <v>170301120069</v>
      </c>
      <c r="C23" s="737">
        <v>47</v>
      </c>
      <c r="D23" s="142"/>
      <c r="E23" s="737">
        <v>47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45">
        <v>14</v>
      </c>
      <c r="B24" s="95">
        <v>170301120071</v>
      </c>
      <c r="C24" s="737">
        <v>42</v>
      </c>
      <c r="D24" s="142"/>
      <c r="E24" s="737">
        <v>42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45">
        <v>15</v>
      </c>
      <c r="B25" s="95">
        <v>170301120073</v>
      </c>
      <c r="C25" s="737">
        <v>47</v>
      </c>
      <c r="D25" s="732"/>
      <c r="E25" s="737">
        <v>47</v>
      </c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45">
        <v>16</v>
      </c>
      <c r="B26" s="95">
        <v>170301120074</v>
      </c>
      <c r="C26" s="737">
        <v>47</v>
      </c>
      <c r="D26" s="142"/>
      <c r="E26" s="737">
        <v>47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45">
        <v>17</v>
      </c>
      <c r="B27" s="95">
        <v>170301120075</v>
      </c>
      <c r="C27" s="737">
        <v>37</v>
      </c>
      <c r="D27" s="142"/>
      <c r="E27" s="737">
        <v>37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45">
        <v>18</v>
      </c>
      <c r="B28" s="95">
        <v>170301120078</v>
      </c>
      <c r="C28" s="737">
        <v>47</v>
      </c>
      <c r="D28" s="142"/>
      <c r="E28" s="737">
        <v>47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45">
        <v>19</v>
      </c>
      <c r="B29" s="95">
        <v>170301120079</v>
      </c>
      <c r="C29" s="737">
        <v>42</v>
      </c>
      <c r="D29" s="142"/>
      <c r="E29" s="737">
        <v>42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45">
        <v>20</v>
      </c>
      <c r="B30" s="95">
        <v>170301120080</v>
      </c>
      <c r="C30" s="737">
        <v>37</v>
      </c>
      <c r="D30" s="142"/>
      <c r="E30" s="737">
        <v>42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45">
        <v>21</v>
      </c>
      <c r="B31" s="95">
        <v>170301120081</v>
      </c>
      <c r="C31" s="737">
        <v>0</v>
      </c>
      <c r="D31" s="142"/>
      <c r="E31" s="737">
        <v>0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45">
        <v>22</v>
      </c>
      <c r="B32" s="95">
        <v>170301120088</v>
      </c>
      <c r="C32" s="737">
        <v>32</v>
      </c>
      <c r="D32" s="142"/>
      <c r="E32" s="737">
        <v>32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45">
        <v>23</v>
      </c>
      <c r="B33" s="95">
        <v>170301120093</v>
      </c>
      <c r="C33" s="737">
        <v>0</v>
      </c>
      <c r="D33" s="142"/>
      <c r="E33" s="737">
        <v>0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45">
        <v>24</v>
      </c>
      <c r="B34" s="95">
        <v>170301120096</v>
      </c>
      <c r="C34" s="737">
        <v>32</v>
      </c>
      <c r="D34" s="142"/>
      <c r="E34" s="737">
        <v>32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45">
        <v>25</v>
      </c>
      <c r="B35" s="95">
        <v>170301120100</v>
      </c>
      <c r="C35" s="737">
        <v>32</v>
      </c>
      <c r="D35" s="142"/>
      <c r="E35" s="737">
        <v>32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A36" s="45">
        <v>26</v>
      </c>
      <c r="B36" s="95">
        <v>170301120103</v>
      </c>
      <c r="C36" s="737">
        <v>47</v>
      </c>
      <c r="D36" s="142"/>
      <c r="E36" s="737">
        <v>47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A37" s="45">
        <v>27</v>
      </c>
      <c r="B37" s="95">
        <v>170301120104</v>
      </c>
      <c r="C37" s="737">
        <v>37</v>
      </c>
      <c r="D37" s="142"/>
      <c r="E37" s="737">
        <v>37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45">
        <v>28</v>
      </c>
      <c r="B38" s="95">
        <v>170301120106</v>
      </c>
      <c r="C38" s="737">
        <v>37</v>
      </c>
      <c r="D38" s="142"/>
      <c r="E38" s="737">
        <v>37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A39" s="45">
        <v>29</v>
      </c>
      <c r="B39" s="95">
        <v>170301120107</v>
      </c>
      <c r="C39" s="737">
        <v>37</v>
      </c>
      <c r="D39" s="142"/>
      <c r="E39" s="737">
        <v>37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A40" s="45">
        <v>30</v>
      </c>
      <c r="B40" s="95">
        <v>170301120112</v>
      </c>
      <c r="C40" s="737">
        <v>47</v>
      </c>
      <c r="D40" s="142"/>
      <c r="E40" s="737">
        <v>47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A41" s="45">
        <v>31</v>
      </c>
      <c r="B41" s="95">
        <v>170301120121</v>
      </c>
      <c r="C41" s="737">
        <v>47</v>
      </c>
      <c r="D41" s="142"/>
      <c r="E41" s="737">
        <v>47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A42" s="45">
        <v>32</v>
      </c>
      <c r="B42" s="95">
        <v>170301120145</v>
      </c>
      <c r="C42" s="737">
        <v>47</v>
      </c>
      <c r="D42" s="142"/>
      <c r="E42" s="737">
        <v>47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A43" s="45">
        <v>33</v>
      </c>
      <c r="B43" s="95">
        <v>170301120149</v>
      </c>
      <c r="C43" s="737">
        <v>47</v>
      </c>
      <c r="D43" s="142"/>
      <c r="E43" s="737">
        <v>47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A44" s="45">
        <v>34</v>
      </c>
      <c r="B44" s="95">
        <v>170301120152</v>
      </c>
      <c r="C44" s="737">
        <v>37</v>
      </c>
      <c r="D44" s="142"/>
      <c r="E44" s="737">
        <v>37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A45" s="45">
        <v>35</v>
      </c>
      <c r="B45" s="95">
        <v>170301120157</v>
      </c>
      <c r="C45" s="737">
        <v>37</v>
      </c>
      <c r="D45" s="142"/>
      <c r="E45" s="737">
        <v>37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A46" s="45">
        <v>36</v>
      </c>
      <c r="B46" s="95">
        <v>170301120162</v>
      </c>
      <c r="C46" s="737">
        <v>32</v>
      </c>
      <c r="D46" s="142"/>
      <c r="E46" s="737">
        <v>32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A47" s="45">
        <v>37</v>
      </c>
      <c r="B47" s="95">
        <v>170301120163</v>
      </c>
      <c r="C47" s="737">
        <v>32</v>
      </c>
      <c r="D47" s="142"/>
      <c r="E47" s="737">
        <v>32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A48" s="45">
        <v>38</v>
      </c>
      <c r="B48" s="95">
        <v>170301120165</v>
      </c>
      <c r="C48" s="737">
        <v>32</v>
      </c>
      <c r="D48" s="142"/>
      <c r="E48" s="737">
        <v>32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1:24" ht="25" customHeight="1">
      <c r="A49" s="45">
        <v>39</v>
      </c>
      <c r="B49" s="95">
        <v>170301120170</v>
      </c>
      <c r="C49" s="737">
        <v>27</v>
      </c>
      <c r="D49" s="142"/>
      <c r="E49" s="737">
        <v>27</v>
      </c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1:24" ht="25" customHeight="1">
      <c r="A50" s="45">
        <v>40</v>
      </c>
      <c r="B50" s="95">
        <v>170301120171</v>
      </c>
      <c r="C50" s="737">
        <v>32</v>
      </c>
      <c r="D50" s="142"/>
      <c r="E50" s="737">
        <v>32</v>
      </c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1:24" ht="25" customHeight="1">
      <c r="A51" s="45">
        <v>41</v>
      </c>
      <c r="B51" s="95">
        <v>170301120174</v>
      </c>
      <c r="C51" s="737">
        <v>0</v>
      </c>
      <c r="D51" s="142"/>
      <c r="E51" s="737">
        <v>0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ht="25" customHeight="1">
      <c r="A52" s="45">
        <v>42</v>
      </c>
      <c r="B52" s="95">
        <v>170301200001</v>
      </c>
      <c r="C52" s="737">
        <v>32</v>
      </c>
      <c r="D52" s="732"/>
      <c r="E52" s="737">
        <v>32</v>
      </c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ht="25" customHeight="1">
      <c r="A53" s="45">
        <v>43</v>
      </c>
      <c r="B53" s="95">
        <v>170301200002</v>
      </c>
      <c r="C53" s="737">
        <v>32</v>
      </c>
      <c r="D53" s="732"/>
      <c r="E53" s="737">
        <v>32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ht="25" customHeight="1">
      <c r="A54" s="45">
        <v>44</v>
      </c>
      <c r="B54" s="95">
        <v>170301200003</v>
      </c>
      <c r="C54" s="737">
        <v>37</v>
      </c>
      <c r="D54" s="142"/>
      <c r="E54" s="737">
        <v>37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ht="25" customHeight="1">
      <c r="A55" s="45">
        <v>45</v>
      </c>
      <c r="B55" s="95">
        <v>170301200004</v>
      </c>
      <c r="C55" s="737">
        <v>37</v>
      </c>
      <c r="D55" s="142"/>
      <c r="E55" s="737">
        <v>37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ht="25" customHeight="1">
      <c r="A56" s="45">
        <v>46</v>
      </c>
      <c r="B56" s="95">
        <v>170301200009</v>
      </c>
      <c r="C56" s="737">
        <v>32</v>
      </c>
      <c r="D56" s="142"/>
      <c r="E56" s="737">
        <v>32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ht="25" customHeight="1">
      <c r="A57" s="45">
        <v>47</v>
      </c>
      <c r="B57" s="95">
        <v>170301200010</v>
      </c>
      <c r="C57" s="737">
        <v>32</v>
      </c>
      <c r="D57" s="142"/>
      <c r="E57" s="737">
        <v>32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ht="25" customHeight="1">
      <c r="A58" s="45">
        <v>48</v>
      </c>
      <c r="B58" s="95">
        <v>170301200011</v>
      </c>
      <c r="C58" s="737">
        <v>32</v>
      </c>
      <c r="D58" s="142"/>
      <c r="E58" s="737">
        <v>32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ht="25" customHeight="1">
      <c r="A59" s="45">
        <v>49</v>
      </c>
      <c r="B59" s="95">
        <v>170301200013</v>
      </c>
      <c r="C59" s="737">
        <v>32</v>
      </c>
      <c r="D59" s="142"/>
      <c r="E59" s="737">
        <v>32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ht="25" customHeight="1">
      <c r="A60" s="45">
        <v>50</v>
      </c>
      <c r="B60" s="95">
        <v>170301200016</v>
      </c>
      <c r="C60" s="737">
        <v>18</v>
      </c>
      <c r="D60" s="142"/>
      <c r="E60" s="737">
        <v>0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ht="25" customHeight="1">
      <c r="A61" s="45">
        <v>51</v>
      </c>
      <c r="B61" s="95">
        <v>170301200018</v>
      </c>
      <c r="C61" s="737">
        <v>32</v>
      </c>
      <c r="D61" s="142"/>
      <c r="E61" s="737">
        <v>32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ht="25" customHeight="1">
      <c r="A62" s="45">
        <v>52</v>
      </c>
      <c r="B62" s="95">
        <v>170301200019</v>
      </c>
      <c r="C62" s="737">
        <v>37</v>
      </c>
      <c r="D62" s="142"/>
      <c r="E62" s="737">
        <v>32</v>
      </c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1:24" ht="25" customHeight="1">
      <c r="A63" s="45">
        <v>53</v>
      </c>
      <c r="B63" s="95">
        <v>170301200020</v>
      </c>
      <c r="C63" s="737">
        <v>37</v>
      </c>
      <c r="D63" s="142"/>
      <c r="E63" s="737">
        <v>37</v>
      </c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1:24" ht="25" customHeight="1">
      <c r="A64" s="45">
        <v>54</v>
      </c>
      <c r="B64" s="95">
        <v>170301200021</v>
      </c>
      <c r="C64" s="737">
        <v>32</v>
      </c>
      <c r="D64" s="142"/>
      <c r="E64" s="737">
        <v>32</v>
      </c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ht="25" customHeight="1">
      <c r="A65" s="45">
        <v>55</v>
      </c>
      <c r="B65" s="95">
        <v>170301200022</v>
      </c>
      <c r="C65" s="737">
        <v>32</v>
      </c>
      <c r="D65" s="142"/>
      <c r="E65" s="737">
        <v>32</v>
      </c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1:24" ht="25" customHeight="1">
      <c r="A66" s="45">
        <v>56</v>
      </c>
      <c r="B66" s="95">
        <v>170301200023</v>
      </c>
      <c r="C66" s="737">
        <v>32</v>
      </c>
      <c r="D66" s="142"/>
      <c r="E66" s="737">
        <v>32</v>
      </c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25" customHeight="1">
      <c r="A67" s="45">
        <v>57</v>
      </c>
      <c r="B67" s="95">
        <v>170301200024</v>
      </c>
      <c r="C67" s="737">
        <v>0</v>
      </c>
      <c r="D67" s="142"/>
      <c r="E67" s="737">
        <v>0</v>
      </c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1:24" ht="25" customHeight="1">
      <c r="A68" s="45">
        <v>58</v>
      </c>
      <c r="B68" s="95">
        <v>170301200025</v>
      </c>
      <c r="C68" s="737">
        <v>32</v>
      </c>
      <c r="D68" s="142"/>
      <c r="E68" s="737">
        <v>32</v>
      </c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1:24" ht="25" customHeight="1">
      <c r="A69" s="45">
        <v>59</v>
      </c>
      <c r="B69" s="95">
        <v>170301200026</v>
      </c>
      <c r="C69" s="737">
        <v>42</v>
      </c>
      <c r="D69" s="142"/>
      <c r="E69" s="737">
        <v>42</v>
      </c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1:24" ht="25" customHeight="1">
      <c r="A70" s="45">
        <v>60</v>
      </c>
      <c r="B70" s="95">
        <v>170301200027</v>
      </c>
      <c r="C70" s="737">
        <v>32</v>
      </c>
      <c r="D70" s="142"/>
      <c r="E70" s="737">
        <v>32</v>
      </c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25" customHeight="1">
      <c r="A71" s="45">
        <v>61</v>
      </c>
      <c r="B71" s="95">
        <v>170301200029</v>
      </c>
      <c r="C71" s="737">
        <v>32</v>
      </c>
      <c r="D71" s="142"/>
      <c r="E71" s="737">
        <v>32</v>
      </c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4" ht="25" customHeight="1">
      <c r="A72" s="45">
        <v>62</v>
      </c>
      <c r="B72" s="95">
        <v>170301200030</v>
      </c>
      <c r="C72" s="737">
        <v>42</v>
      </c>
      <c r="D72" s="142"/>
      <c r="E72" s="737">
        <v>42</v>
      </c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25" customHeight="1">
      <c r="A73" s="45">
        <v>63</v>
      </c>
      <c r="B73" s="95">
        <v>170301200032</v>
      </c>
      <c r="C73" s="737">
        <v>32</v>
      </c>
      <c r="D73" s="142"/>
      <c r="E73" s="737">
        <v>32</v>
      </c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25" customHeight="1">
      <c r="A74" s="45">
        <v>64</v>
      </c>
      <c r="B74" s="95">
        <v>170301200033</v>
      </c>
      <c r="C74" s="737">
        <v>42</v>
      </c>
      <c r="D74" s="142"/>
      <c r="E74" s="737">
        <v>42</v>
      </c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ht="25" customHeight="1">
      <c r="A75" s="45">
        <v>65</v>
      </c>
      <c r="B75" s="95">
        <v>170101120003</v>
      </c>
      <c r="C75" s="737">
        <v>42</v>
      </c>
      <c r="D75" s="142"/>
      <c r="E75" s="737">
        <v>42</v>
      </c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1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1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1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7" sqref="H17:V17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189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190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191</v>
      </c>
      <c r="F5" s="124"/>
      <c r="G5" s="32" t="s">
        <v>14</v>
      </c>
      <c r="H5" s="150">
        <f>D12</f>
        <v>75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75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75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173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170301120055</v>
      </c>
      <c r="C11" s="737">
        <v>33</v>
      </c>
      <c r="D11" s="142">
        <f>COUNTIF(C11:C91,"&gt;="&amp;D10)</f>
        <v>24</v>
      </c>
      <c r="E11" s="737">
        <v>30</v>
      </c>
      <c r="F11" s="143">
        <f>COUNTIF(E11:E91,"&gt;="&amp;F10)</f>
        <v>24</v>
      </c>
      <c r="G11" s="144" t="s">
        <v>46</v>
      </c>
      <c r="H11" s="100">
        <v>2</v>
      </c>
      <c r="I11" s="100">
        <v>3</v>
      </c>
      <c r="J11" s="100">
        <v>3</v>
      </c>
      <c r="K11" s="100">
        <v>3</v>
      </c>
      <c r="L11" s="100">
        <v>3</v>
      </c>
      <c r="M11" s="765"/>
      <c r="N11" s="765"/>
      <c r="O11" s="765"/>
      <c r="P11" s="765"/>
      <c r="Q11" s="765"/>
      <c r="R11" s="765"/>
      <c r="S11" s="765"/>
      <c r="T11" s="100">
        <v>3</v>
      </c>
      <c r="U11" s="100">
        <v>3</v>
      </c>
      <c r="V11" s="100">
        <v>3</v>
      </c>
      <c r="W11" s="99"/>
    </row>
    <row r="12" spans="1:23" ht="25" customHeight="1">
      <c r="A12" s="94">
        <v>2</v>
      </c>
      <c r="B12" s="95">
        <v>170301120056</v>
      </c>
      <c r="C12" s="737">
        <v>47</v>
      </c>
      <c r="D12" s="148">
        <f>(D11/COUNT(C11:C91))*100</f>
        <v>75</v>
      </c>
      <c r="E12" s="737">
        <v>48</v>
      </c>
      <c r="F12" s="149">
        <f>(F11/COUNT(E11:E91))*100</f>
        <v>75</v>
      </c>
      <c r="G12" s="144" t="s">
        <v>47</v>
      </c>
      <c r="H12" s="100">
        <v>3</v>
      </c>
      <c r="I12" s="100">
        <v>2</v>
      </c>
      <c r="J12" s="100">
        <v>2</v>
      </c>
      <c r="K12" s="100">
        <v>2</v>
      </c>
      <c r="L12" s="100">
        <v>2</v>
      </c>
      <c r="M12" s="765"/>
      <c r="N12" s="765"/>
      <c r="O12" s="765"/>
      <c r="P12" s="765"/>
      <c r="Q12" s="765"/>
      <c r="R12" s="765"/>
      <c r="S12" s="765"/>
      <c r="T12" s="100">
        <v>3</v>
      </c>
      <c r="U12" s="100">
        <v>3</v>
      </c>
      <c r="V12" s="100">
        <v>3</v>
      </c>
      <c r="W12" s="99"/>
    </row>
    <row r="13" spans="1:23" ht="25" customHeight="1">
      <c r="A13" s="94">
        <v>3</v>
      </c>
      <c r="B13" s="95">
        <v>170301120072</v>
      </c>
      <c r="C13" s="737">
        <v>23</v>
      </c>
      <c r="D13" s="142"/>
      <c r="E13" s="737">
        <v>20</v>
      </c>
      <c r="F13" s="150"/>
      <c r="G13" s="144" t="s">
        <v>48</v>
      </c>
      <c r="H13" s="100">
        <v>1</v>
      </c>
      <c r="I13" s="100">
        <v>1</v>
      </c>
      <c r="J13" s="100">
        <v>2</v>
      </c>
      <c r="K13" s="100">
        <v>1</v>
      </c>
      <c r="L13" s="100">
        <v>2</v>
      </c>
      <c r="M13" s="765"/>
      <c r="N13" s="765"/>
      <c r="O13" s="765"/>
      <c r="P13" s="765"/>
      <c r="Q13" s="765"/>
      <c r="R13" s="765"/>
      <c r="S13" s="765"/>
      <c r="T13" s="100">
        <v>3</v>
      </c>
      <c r="U13" s="100">
        <v>3</v>
      </c>
      <c r="V13" s="100">
        <v>3</v>
      </c>
      <c r="W13" s="99"/>
    </row>
    <row r="14" spans="1:23" ht="25" customHeight="1">
      <c r="A14" s="94">
        <v>4</v>
      </c>
      <c r="B14" s="95">
        <v>170301120076</v>
      </c>
      <c r="C14" s="737">
        <v>32</v>
      </c>
      <c r="D14" s="142"/>
      <c r="E14" s="737">
        <v>33</v>
      </c>
      <c r="F14" s="150"/>
      <c r="G14" s="144" t="s">
        <v>49</v>
      </c>
      <c r="H14" s="100">
        <v>3</v>
      </c>
      <c r="I14" s="100">
        <v>2</v>
      </c>
      <c r="J14" s="100">
        <v>2</v>
      </c>
      <c r="K14" s="100">
        <v>2</v>
      </c>
      <c r="L14" s="100">
        <v>2</v>
      </c>
      <c r="M14" s="765"/>
      <c r="N14" s="765"/>
      <c r="O14" s="765"/>
      <c r="P14" s="765"/>
      <c r="Q14" s="765"/>
      <c r="R14" s="765"/>
      <c r="S14" s="765"/>
      <c r="T14" s="100">
        <v>3</v>
      </c>
      <c r="U14" s="100">
        <v>3</v>
      </c>
      <c r="V14" s="100">
        <v>3</v>
      </c>
      <c r="W14" s="99"/>
    </row>
    <row r="15" spans="1:23" ht="35.5" customHeight="1">
      <c r="A15" s="94">
        <v>5</v>
      </c>
      <c r="B15" s="95">
        <v>170301120085</v>
      </c>
      <c r="C15" s="737">
        <v>32</v>
      </c>
      <c r="D15" s="142"/>
      <c r="E15" s="737">
        <v>33</v>
      </c>
      <c r="F15" s="150"/>
      <c r="G15" s="144" t="s">
        <v>50</v>
      </c>
      <c r="H15" s="100">
        <v>2</v>
      </c>
      <c r="I15" s="100">
        <v>2</v>
      </c>
      <c r="J15" s="100">
        <v>2</v>
      </c>
      <c r="K15" s="100">
        <v>1</v>
      </c>
      <c r="L15" s="100">
        <v>1</v>
      </c>
      <c r="M15" s="765"/>
      <c r="N15" s="765"/>
      <c r="O15" s="765"/>
      <c r="P15" s="765"/>
      <c r="Q15" s="765"/>
      <c r="R15" s="765"/>
      <c r="S15" s="765"/>
      <c r="T15" s="100">
        <v>3</v>
      </c>
      <c r="U15" s="100">
        <v>3</v>
      </c>
      <c r="V15" s="100">
        <v>3</v>
      </c>
      <c r="W15" s="99"/>
    </row>
    <row r="16" spans="1:23" ht="38" customHeight="1">
      <c r="A16" s="94">
        <v>6</v>
      </c>
      <c r="B16" s="95">
        <v>170301120086</v>
      </c>
      <c r="C16" s="737">
        <v>42</v>
      </c>
      <c r="D16" s="142"/>
      <c r="E16" s="737">
        <v>43</v>
      </c>
      <c r="F16" s="150"/>
      <c r="G16" s="151" t="s">
        <v>51</v>
      </c>
      <c r="H16" s="66">
        <f>AVERAGE(H11:H15)</f>
        <v>2.2000000000000002</v>
      </c>
      <c r="I16" s="66">
        <f>AVERAGE(I11:I15)</f>
        <v>2</v>
      </c>
      <c r="J16" s="66">
        <f>AVERAGE(J11:J15)</f>
        <v>2.2000000000000002</v>
      </c>
      <c r="K16" s="66">
        <f>AVERAGE(K11:K15)</f>
        <v>1.8</v>
      </c>
      <c r="L16" s="66">
        <f>AVERAGE(L11:L15)</f>
        <v>2</v>
      </c>
      <c r="M16" s="66"/>
      <c r="N16" s="66"/>
      <c r="O16" s="66"/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25" customHeight="1">
      <c r="A17" s="94">
        <v>7</v>
      </c>
      <c r="B17" s="95">
        <v>170301120101</v>
      </c>
      <c r="C17" s="737">
        <v>47</v>
      </c>
      <c r="D17" s="142"/>
      <c r="E17" s="737">
        <v>47</v>
      </c>
      <c r="F17" s="150"/>
      <c r="G17" s="152" t="s">
        <v>52</v>
      </c>
      <c r="H17" s="67">
        <f>(H7*H16)/100</f>
        <v>1.65</v>
      </c>
      <c r="I17" s="67">
        <f>(H7*I16)/100</f>
        <v>1.5</v>
      </c>
      <c r="J17" s="67">
        <f>(I7*J16)/100</f>
        <v>1.32E-2</v>
      </c>
      <c r="K17" s="67">
        <f>(J7*K16)/100</f>
        <v>0</v>
      </c>
      <c r="L17" s="67">
        <f>(H7*L16)/100</f>
        <v>1.5</v>
      </c>
      <c r="M17" s="67"/>
      <c r="N17" s="67"/>
      <c r="O17" s="67"/>
      <c r="P17" s="67"/>
      <c r="Q17" s="67"/>
      <c r="R17" s="67"/>
      <c r="S17" s="67"/>
      <c r="T17" s="67">
        <f>(H7*T16)/100</f>
        <v>2.25</v>
      </c>
      <c r="U17" s="67">
        <f>(H7*U16)/100</f>
        <v>2.25</v>
      </c>
      <c r="V17" s="67">
        <f>(H7*V16)/100</f>
        <v>2.25</v>
      </c>
    </row>
    <row r="18" spans="1:24" ht="41" customHeight="1">
      <c r="A18" s="94">
        <v>8</v>
      </c>
      <c r="B18" s="95">
        <v>170301120108</v>
      </c>
      <c r="C18" s="737">
        <v>42</v>
      </c>
      <c r="D18" s="142"/>
      <c r="E18" s="737">
        <v>43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170301120110</v>
      </c>
      <c r="C19" s="737">
        <v>5</v>
      </c>
      <c r="D19" s="142"/>
      <c r="E19" s="737">
        <v>4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>
        <v>10</v>
      </c>
      <c r="B20" s="95">
        <v>170301120111</v>
      </c>
      <c r="C20" s="737">
        <v>47</v>
      </c>
      <c r="D20" s="142"/>
      <c r="E20" s="737">
        <v>48</v>
      </c>
      <c r="F20" s="142"/>
      <c r="H20" s="99"/>
      <c r="I20" s="99"/>
      <c r="J20" s="99"/>
      <c r="W20" s="99"/>
    </row>
    <row r="21" spans="1:24" ht="25" customHeight="1">
      <c r="A21" s="94">
        <v>11</v>
      </c>
      <c r="B21" s="95">
        <v>170301120113</v>
      </c>
      <c r="C21" s="737">
        <v>32</v>
      </c>
      <c r="D21" s="142"/>
      <c r="E21" s="737">
        <v>33</v>
      </c>
      <c r="F21" s="142"/>
      <c r="I21" s="104"/>
      <c r="J21" s="105"/>
      <c r="K21" s="105"/>
    </row>
    <row r="22" spans="1:24" ht="31.5" customHeight="1">
      <c r="A22" s="94">
        <v>12</v>
      </c>
      <c r="B22" s="95">
        <v>170301120114</v>
      </c>
      <c r="C22" s="737">
        <v>23</v>
      </c>
      <c r="D22" s="142"/>
      <c r="E22" s="737">
        <v>20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170301120115</v>
      </c>
      <c r="C23" s="737">
        <v>42</v>
      </c>
      <c r="D23" s="142"/>
      <c r="E23" s="737">
        <v>43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>
        <v>14</v>
      </c>
      <c r="B24" s="95">
        <v>170301120116</v>
      </c>
      <c r="C24" s="737">
        <v>37</v>
      </c>
      <c r="D24" s="142"/>
      <c r="E24" s="737">
        <v>37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>
        <v>15</v>
      </c>
      <c r="B25" s="95">
        <v>170301120123</v>
      </c>
      <c r="C25" s="737">
        <v>4</v>
      </c>
      <c r="D25" s="732"/>
      <c r="E25" s="737">
        <v>5</v>
      </c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>
        <v>16</v>
      </c>
      <c r="B26" s="95">
        <v>170301120125</v>
      </c>
      <c r="C26" s="737">
        <v>32</v>
      </c>
      <c r="D26" s="142"/>
      <c r="E26" s="737">
        <v>33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>
        <v>17</v>
      </c>
      <c r="B27" s="95">
        <v>170301120126</v>
      </c>
      <c r="C27" s="737">
        <v>42</v>
      </c>
      <c r="D27" s="142"/>
      <c r="E27" s="737">
        <v>42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>
        <v>18</v>
      </c>
      <c r="B28" s="95">
        <v>170301120128</v>
      </c>
      <c r="C28" s="737">
        <v>37</v>
      </c>
      <c r="D28" s="142"/>
      <c r="E28" s="737">
        <v>37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>
        <v>19</v>
      </c>
      <c r="B29" s="95">
        <v>170301120134</v>
      </c>
      <c r="C29" s="737">
        <v>47</v>
      </c>
      <c r="D29" s="142"/>
      <c r="E29" s="737">
        <v>48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>
        <v>20</v>
      </c>
      <c r="B30" s="95">
        <v>170301120135</v>
      </c>
      <c r="C30" s="737">
        <v>42</v>
      </c>
      <c r="D30" s="142"/>
      <c r="E30" s="737">
        <v>43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>
        <v>21</v>
      </c>
      <c r="B31" s="95">
        <v>170301120147</v>
      </c>
      <c r="C31" s="737">
        <v>37</v>
      </c>
      <c r="D31" s="142"/>
      <c r="E31" s="737">
        <v>37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>
        <v>22</v>
      </c>
      <c r="B32" s="95">
        <v>170301120154</v>
      </c>
      <c r="C32" s="737">
        <v>22</v>
      </c>
      <c r="D32" s="142"/>
      <c r="E32" s="737">
        <v>23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>
        <v>23</v>
      </c>
      <c r="B33" s="95">
        <v>170301120158</v>
      </c>
      <c r="C33" s="737">
        <v>5</v>
      </c>
      <c r="D33" s="142"/>
      <c r="E33" s="737">
        <v>5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>
        <v>24</v>
      </c>
      <c r="B34" s="95">
        <v>170301120160</v>
      </c>
      <c r="C34" s="737">
        <v>23</v>
      </c>
      <c r="D34" s="142"/>
      <c r="E34" s="737">
        <v>20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>
        <v>25</v>
      </c>
      <c r="B35" s="95">
        <v>170301120173</v>
      </c>
      <c r="C35" s="737">
        <v>27</v>
      </c>
      <c r="D35" s="142"/>
      <c r="E35" s="737">
        <v>28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A36" s="94">
        <v>26</v>
      </c>
      <c r="B36" s="95">
        <v>170301120175</v>
      </c>
      <c r="C36" s="737">
        <v>33</v>
      </c>
      <c r="D36" s="142"/>
      <c r="E36" s="737">
        <v>30</v>
      </c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A37" s="94">
        <v>27</v>
      </c>
      <c r="B37" s="95">
        <v>170301121177</v>
      </c>
      <c r="C37" s="737">
        <v>38</v>
      </c>
      <c r="D37" s="142"/>
      <c r="E37" s="737">
        <v>32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94">
        <v>28</v>
      </c>
      <c r="B38" s="95">
        <v>170101121073</v>
      </c>
      <c r="C38" s="737">
        <v>43</v>
      </c>
      <c r="D38" s="142"/>
      <c r="E38" s="737">
        <v>37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A39" s="94">
        <v>29</v>
      </c>
      <c r="B39" s="95">
        <v>170101120017</v>
      </c>
      <c r="C39" s="737">
        <v>46</v>
      </c>
      <c r="D39" s="142"/>
      <c r="E39" s="737">
        <v>47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A40" s="94">
        <v>30</v>
      </c>
      <c r="B40" s="95">
        <v>170101120044</v>
      </c>
      <c r="C40" s="737">
        <v>46</v>
      </c>
      <c r="D40" s="142"/>
      <c r="E40" s="737">
        <v>47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A41" s="94">
        <v>31</v>
      </c>
      <c r="B41" s="95">
        <v>170101120070</v>
      </c>
      <c r="C41" s="737">
        <v>37</v>
      </c>
      <c r="D41" s="142"/>
      <c r="E41" s="737">
        <v>27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A42" s="94">
        <v>32</v>
      </c>
      <c r="B42" s="95">
        <v>170101120035</v>
      </c>
      <c r="C42" s="737">
        <v>50</v>
      </c>
      <c r="D42" s="142"/>
      <c r="E42" s="737">
        <v>47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95"/>
      <c r="C43" s="737"/>
      <c r="D43" s="142"/>
      <c r="E43" s="737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95"/>
      <c r="C44" s="737"/>
      <c r="D44" s="142"/>
      <c r="E44" s="737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95"/>
      <c r="C45" s="737"/>
      <c r="D45" s="142"/>
      <c r="E45" s="737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95"/>
      <c r="C46" s="737"/>
      <c r="D46" s="142"/>
      <c r="E46" s="737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95"/>
      <c r="C47" s="737"/>
      <c r="D47" s="142"/>
      <c r="E47" s="737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95"/>
      <c r="C48" s="737"/>
      <c r="D48" s="142"/>
      <c r="E48" s="737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95"/>
      <c r="C49" s="737"/>
      <c r="D49" s="142"/>
      <c r="E49" s="737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95"/>
      <c r="C50" s="737"/>
      <c r="D50" s="142"/>
      <c r="E50" s="737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95"/>
      <c r="C51" s="737"/>
      <c r="D51" s="142"/>
      <c r="E51" s="737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95"/>
      <c r="C52" s="737"/>
      <c r="D52" s="732"/>
      <c r="E52" s="737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95"/>
      <c r="C53" s="737"/>
      <c r="D53" s="732"/>
      <c r="E53" s="737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95"/>
      <c r="C54" s="737"/>
      <c r="D54" s="142"/>
      <c r="E54" s="737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95"/>
      <c r="C55" s="737"/>
      <c r="D55" s="142"/>
      <c r="E55" s="737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95"/>
      <c r="C56" s="737"/>
      <c r="D56" s="142"/>
      <c r="E56" s="737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95"/>
      <c r="C57" s="737"/>
      <c r="D57" s="142"/>
      <c r="E57" s="737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95"/>
      <c r="C58" s="737"/>
      <c r="D58" s="142"/>
      <c r="E58" s="737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95"/>
      <c r="C59" s="737"/>
      <c r="D59" s="142"/>
      <c r="E59" s="737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95"/>
      <c r="C60" s="737"/>
      <c r="D60" s="142"/>
      <c r="E60" s="737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95"/>
      <c r="C61" s="737"/>
      <c r="D61" s="142"/>
      <c r="E61" s="737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95"/>
      <c r="C62" s="737"/>
      <c r="D62" s="142"/>
      <c r="E62" s="737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95"/>
      <c r="C63" s="737"/>
      <c r="D63" s="142"/>
      <c r="E63" s="737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95"/>
      <c r="C64" s="737"/>
      <c r="D64" s="142"/>
      <c r="E64" s="737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95"/>
      <c r="C65" s="737"/>
      <c r="D65" s="142"/>
      <c r="E65" s="737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95"/>
      <c r="C66" s="737"/>
      <c r="D66" s="142"/>
      <c r="E66" s="737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95"/>
      <c r="C67" s="737"/>
      <c r="D67" s="142"/>
      <c r="E67" s="737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95"/>
      <c r="C68" s="737"/>
      <c r="D68" s="142"/>
      <c r="E68" s="737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95"/>
      <c r="C69" s="737"/>
      <c r="D69" s="142"/>
      <c r="E69" s="737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95"/>
      <c r="C70" s="737"/>
      <c r="D70" s="142"/>
      <c r="E70" s="737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95"/>
      <c r="C71" s="737"/>
      <c r="D71" s="142"/>
      <c r="E71" s="737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95"/>
      <c r="C72" s="737"/>
      <c r="D72" s="142"/>
      <c r="E72" s="737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95"/>
      <c r="C73" s="737"/>
      <c r="D73" s="142"/>
      <c r="E73" s="737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95"/>
      <c r="C74" s="737"/>
      <c r="D74" s="142"/>
      <c r="E74" s="737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95"/>
      <c r="C75" s="737"/>
      <c r="D75" s="142"/>
      <c r="E75" s="737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H1" zoomScale="46" zoomScaleNormal="46" workbookViewId="0">
      <selection activeCell="L17" sqref="L17:S17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 ht="20.25" customHeight="1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3.5" customHeight="1">
      <c r="A3" s="851" t="s">
        <v>67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1" t="s">
        <v>68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854" t="s">
        <v>69</v>
      </c>
      <c r="B5" s="854"/>
      <c r="C5" s="854"/>
      <c r="D5" s="854"/>
      <c r="E5" s="854"/>
      <c r="F5" s="854"/>
      <c r="G5" s="1" t="s">
        <v>14</v>
      </c>
      <c r="H5" s="47">
        <f>D12</f>
        <v>100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100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100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Achieved</v>
      </c>
      <c r="I8" s="3"/>
    </row>
    <row r="9" spans="1:23" ht="24.75" customHeight="1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24.75" customHeight="1">
      <c r="A11" s="45">
        <v>1</v>
      </c>
      <c r="B11" s="34">
        <v>170301120002</v>
      </c>
      <c r="C11" s="62">
        <v>41</v>
      </c>
      <c r="D11" s="62">
        <f>COUNTIF(C11:C91,"&gt;="&amp;D10)</f>
        <v>47</v>
      </c>
      <c r="E11" s="62">
        <v>41</v>
      </c>
      <c r="F11" s="90">
        <f>COUNTIF(E11:E91,"&gt;="&amp;F10)</f>
        <v>47</v>
      </c>
      <c r="G11" s="31" t="s">
        <v>46</v>
      </c>
      <c r="H11" s="41">
        <v>2</v>
      </c>
      <c r="I11" s="41">
        <v>3</v>
      </c>
      <c r="J11" s="32"/>
      <c r="K11" s="41">
        <v>3</v>
      </c>
      <c r="L11" s="32"/>
      <c r="M11" s="32"/>
      <c r="N11" s="32"/>
      <c r="O11" s="32"/>
      <c r="P11" s="32"/>
      <c r="Q11" s="32"/>
      <c r="R11" s="32"/>
      <c r="S11" s="32"/>
      <c r="T11" s="41">
        <v>3</v>
      </c>
      <c r="U11" s="41">
        <v>3</v>
      </c>
      <c r="V11" s="41">
        <v>3</v>
      </c>
    </row>
    <row r="12" spans="1:23" ht="24.75" customHeight="1">
      <c r="A12" s="45">
        <v>2</v>
      </c>
      <c r="B12" s="34">
        <v>170301120006</v>
      </c>
      <c r="C12" s="62">
        <v>43</v>
      </c>
      <c r="D12" s="63">
        <f>(D11/COUNT(C11:C91))*100</f>
        <v>100</v>
      </c>
      <c r="E12" s="62">
        <v>43</v>
      </c>
      <c r="F12" s="91">
        <f>(F11/COUNT(E11:E91))*100</f>
        <v>100</v>
      </c>
      <c r="G12" s="31" t="s">
        <v>47</v>
      </c>
      <c r="H12" s="41">
        <v>3</v>
      </c>
      <c r="I12" s="41">
        <v>1</v>
      </c>
      <c r="J12" s="32"/>
      <c r="K12" s="41">
        <v>2</v>
      </c>
      <c r="L12" s="32"/>
      <c r="M12" s="32"/>
      <c r="N12" s="32"/>
      <c r="O12" s="32"/>
      <c r="P12" s="32"/>
      <c r="Q12" s="32"/>
      <c r="R12" s="32"/>
      <c r="S12" s="32"/>
      <c r="T12" s="41">
        <v>3</v>
      </c>
      <c r="U12" s="41">
        <v>3</v>
      </c>
      <c r="V12" s="41">
        <v>3</v>
      </c>
    </row>
    <row r="13" spans="1:23" ht="24.75" customHeight="1">
      <c r="A13" s="45">
        <v>3</v>
      </c>
      <c r="B13" s="34">
        <v>170301120009</v>
      </c>
      <c r="C13" s="62">
        <v>41</v>
      </c>
      <c r="D13" s="62"/>
      <c r="E13" s="62">
        <v>41</v>
      </c>
      <c r="F13" s="47"/>
      <c r="G13" s="31" t="s">
        <v>48</v>
      </c>
      <c r="H13" s="41">
        <v>1</v>
      </c>
      <c r="I13" s="41">
        <v>1</v>
      </c>
      <c r="J13" s="32"/>
      <c r="K13" s="41">
        <v>3</v>
      </c>
      <c r="L13" s="32"/>
      <c r="M13" s="32"/>
      <c r="N13" s="32"/>
      <c r="O13" s="32"/>
      <c r="P13" s="32"/>
      <c r="Q13" s="32"/>
      <c r="R13" s="32"/>
      <c r="S13" s="32"/>
      <c r="T13" s="41">
        <v>3</v>
      </c>
      <c r="U13" s="41">
        <v>3</v>
      </c>
      <c r="V13" s="41">
        <v>3</v>
      </c>
    </row>
    <row r="14" spans="1:23" ht="24.75" customHeight="1">
      <c r="A14" s="45">
        <v>4</v>
      </c>
      <c r="B14" s="34">
        <v>170301120010</v>
      </c>
      <c r="C14" s="62">
        <v>42</v>
      </c>
      <c r="D14" s="62"/>
      <c r="E14" s="62">
        <v>42</v>
      </c>
      <c r="F14" s="47"/>
      <c r="G14" s="31" t="s">
        <v>49</v>
      </c>
      <c r="H14" s="41">
        <v>3</v>
      </c>
      <c r="I14" s="41">
        <v>1</v>
      </c>
      <c r="J14" s="32"/>
      <c r="K14" s="41">
        <v>1</v>
      </c>
      <c r="L14" s="32"/>
      <c r="M14" s="32"/>
      <c r="N14" s="32"/>
      <c r="O14" s="32"/>
      <c r="P14" s="32"/>
      <c r="Q14" s="32"/>
      <c r="R14" s="32"/>
      <c r="S14" s="32"/>
      <c r="T14" s="41">
        <v>3</v>
      </c>
      <c r="U14" s="41">
        <v>3</v>
      </c>
      <c r="V14" s="41">
        <v>3</v>
      </c>
    </row>
    <row r="15" spans="1:23" ht="35.25" customHeight="1">
      <c r="A15" s="45">
        <v>5</v>
      </c>
      <c r="B15" s="34">
        <v>170301120015</v>
      </c>
      <c r="C15" s="62">
        <v>41</v>
      </c>
      <c r="D15" s="62"/>
      <c r="E15" s="62">
        <v>41</v>
      </c>
      <c r="F15" s="47"/>
      <c r="G15" s="31" t="s">
        <v>50</v>
      </c>
      <c r="H15" s="41">
        <v>2</v>
      </c>
      <c r="I15" s="41">
        <v>1</v>
      </c>
      <c r="J15" s="32"/>
      <c r="K15" s="41">
        <v>1</v>
      </c>
      <c r="L15" s="32"/>
      <c r="M15" s="32"/>
      <c r="N15" s="32"/>
      <c r="O15" s="32"/>
      <c r="P15" s="32"/>
      <c r="Q15" s="32"/>
      <c r="R15" s="32"/>
      <c r="S15" s="32"/>
      <c r="T15" s="41">
        <v>3</v>
      </c>
      <c r="U15" s="41">
        <v>3</v>
      </c>
      <c r="V15" s="41">
        <v>3</v>
      </c>
    </row>
    <row r="16" spans="1:23" ht="37.5" customHeight="1">
      <c r="A16" s="45">
        <v>6</v>
      </c>
      <c r="B16" s="34">
        <v>170301120016</v>
      </c>
      <c r="C16" s="62">
        <v>45</v>
      </c>
      <c r="D16" s="62"/>
      <c r="E16" s="62">
        <v>45</v>
      </c>
      <c r="F16" s="47"/>
      <c r="G16" s="65" t="s">
        <v>51</v>
      </c>
      <c r="H16" s="66">
        <f>AVERAGE(H11:H15)</f>
        <v>2.2000000000000002</v>
      </c>
      <c r="I16" s="66">
        <f>AVERAGE(I11:I15)</f>
        <v>1.4</v>
      </c>
      <c r="J16" s="66"/>
      <c r="K16" s="66">
        <f>AVERAGE(K11:K15)</f>
        <v>2</v>
      </c>
      <c r="L16" s="66"/>
      <c r="M16" s="66"/>
      <c r="N16" s="66"/>
      <c r="O16" s="66"/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</row>
    <row r="17" spans="1:22" ht="24.75" customHeight="1">
      <c r="A17" s="45">
        <v>7</v>
      </c>
      <c r="B17" s="34">
        <v>170301120019</v>
      </c>
      <c r="C17" s="62">
        <v>41</v>
      </c>
      <c r="D17" s="62"/>
      <c r="E17" s="62">
        <v>41</v>
      </c>
      <c r="F17" s="47"/>
      <c r="G17" s="92" t="s">
        <v>52</v>
      </c>
      <c r="H17" s="67">
        <f>(H7*H16)/100</f>
        <v>2.2000000000000002</v>
      </c>
      <c r="I17" s="67">
        <f>(H7*I16)/100</f>
        <v>1.4</v>
      </c>
      <c r="J17" s="67">
        <f>(H7*J16)/100</f>
        <v>0</v>
      </c>
      <c r="K17" s="67">
        <f>(H7*K16)/100</f>
        <v>2</v>
      </c>
      <c r="L17" s="67"/>
      <c r="M17" s="67"/>
      <c r="N17" s="67"/>
      <c r="O17" s="67"/>
      <c r="P17" s="67"/>
      <c r="Q17" s="67"/>
      <c r="R17" s="67"/>
      <c r="S17" s="67"/>
      <c r="T17" s="67">
        <f>(H7*T16)/100</f>
        <v>3</v>
      </c>
      <c r="U17" s="67">
        <f>(H7*U16)/100</f>
        <v>3</v>
      </c>
      <c r="V17" s="67">
        <f>(H7*V16)/100</f>
        <v>3</v>
      </c>
    </row>
    <row r="18" spans="1:22" ht="40.5" customHeight="1">
      <c r="A18" s="45">
        <v>8</v>
      </c>
      <c r="B18" s="34">
        <v>170301120021</v>
      </c>
      <c r="C18" s="62">
        <v>42</v>
      </c>
      <c r="D18" s="62"/>
      <c r="E18" s="62">
        <v>42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24.75" customHeight="1">
      <c r="A19" s="45">
        <v>9</v>
      </c>
      <c r="B19" s="34">
        <v>170301120023</v>
      </c>
      <c r="C19" s="62">
        <v>43</v>
      </c>
      <c r="D19" s="62"/>
      <c r="E19" s="62">
        <v>43</v>
      </c>
      <c r="F19" s="62"/>
    </row>
    <row r="20" spans="1:22" ht="24.75" customHeight="1">
      <c r="A20" s="45">
        <v>10</v>
      </c>
      <c r="B20" s="34">
        <v>170301120024</v>
      </c>
      <c r="C20" s="62">
        <v>45</v>
      </c>
      <c r="D20" s="62"/>
      <c r="E20" s="62">
        <v>45</v>
      </c>
      <c r="F20" s="62"/>
    </row>
    <row r="21" spans="1:22" ht="24.75" customHeight="1">
      <c r="A21" s="45">
        <v>11</v>
      </c>
      <c r="B21" s="34">
        <v>170301120027</v>
      </c>
      <c r="C21" s="62">
        <v>41</v>
      </c>
      <c r="D21" s="62"/>
      <c r="E21" s="62">
        <v>41</v>
      </c>
      <c r="F21" s="62"/>
    </row>
    <row r="22" spans="1:22" ht="31.5" customHeight="1">
      <c r="A22" s="45">
        <v>12</v>
      </c>
      <c r="B22" s="34">
        <v>170301120031</v>
      </c>
      <c r="C22" s="62">
        <v>44</v>
      </c>
      <c r="D22" s="62"/>
      <c r="E22" s="62">
        <v>44</v>
      </c>
      <c r="F22" s="62"/>
      <c r="J22" s="55"/>
      <c r="K22" s="55"/>
    </row>
    <row r="23" spans="1:22" ht="24.75" customHeight="1">
      <c r="A23" s="45">
        <v>13</v>
      </c>
      <c r="B23" s="34">
        <v>170301120035</v>
      </c>
      <c r="C23" s="62">
        <v>43</v>
      </c>
      <c r="D23" s="62"/>
      <c r="E23" s="62">
        <v>43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 ht="24.75" customHeight="1">
      <c r="A24" s="45">
        <v>14</v>
      </c>
      <c r="B24" s="34">
        <v>170301120036</v>
      </c>
      <c r="C24" s="62">
        <v>42</v>
      </c>
      <c r="D24" s="62"/>
      <c r="E24" s="62">
        <v>42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 ht="24.75" customHeight="1">
      <c r="A25" s="45">
        <v>15</v>
      </c>
      <c r="B25" s="34">
        <v>170301120039</v>
      </c>
      <c r="C25" s="62">
        <v>43</v>
      </c>
      <c r="D25" s="74"/>
      <c r="E25" s="62">
        <v>43</v>
      </c>
      <c r="F25" s="62"/>
      <c r="H25" s="45"/>
      <c r="N25" s="55"/>
      <c r="O25" s="55"/>
      <c r="P25" s="55"/>
      <c r="Q25" s="55"/>
      <c r="R25" s="55"/>
    </row>
    <row r="26" spans="1:22" ht="24.75" customHeight="1">
      <c r="A26" s="45">
        <v>16</v>
      </c>
      <c r="B26" s="34">
        <v>170301120040</v>
      </c>
      <c r="C26" s="62">
        <v>41</v>
      </c>
      <c r="D26" s="62"/>
      <c r="E26" s="62">
        <v>41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24.75" customHeight="1">
      <c r="A27" s="45">
        <v>17</v>
      </c>
      <c r="B27" s="34">
        <v>170301120043</v>
      </c>
      <c r="C27" s="62">
        <v>42</v>
      </c>
      <c r="D27" s="62"/>
      <c r="E27" s="62">
        <v>42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24.75" customHeight="1">
      <c r="A28" s="45">
        <v>18</v>
      </c>
      <c r="B28" s="34">
        <v>170301120050</v>
      </c>
      <c r="C28" s="62">
        <v>42</v>
      </c>
      <c r="D28" s="62"/>
      <c r="E28" s="62">
        <v>42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24.75" customHeight="1">
      <c r="A29" s="45">
        <v>19</v>
      </c>
      <c r="B29" s="34">
        <v>170301120051</v>
      </c>
      <c r="C29" s="62">
        <v>43</v>
      </c>
      <c r="D29" s="62"/>
      <c r="E29" s="62">
        <v>43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24.75" customHeight="1">
      <c r="A30" s="45">
        <v>20</v>
      </c>
      <c r="B30" s="34">
        <v>170301120052</v>
      </c>
      <c r="C30" s="62">
        <v>41</v>
      </c>
      <c r="D30" s="62"/>
      <c r="E30" s="62">
        <v>41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24.75" customHeight="1">
      <c r="A31" s="45">
        <v>21</v>
      </c>
      <c r="B31" s="34">
        <v>170301120053</v>
      </c>
      <c r="C31" s="62">
        <v>42</v>
      </c>
      <c r="D31" s="62"/>
      <c r="E31" s="62">
        <v>42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24.75" customHeight="1">
      <c r="A32" s="45">
        <v>22</v>
      </c>
      <c r="B32" s="34">
        <v>170301120054</v>
      </c>
      <c r="C32" s="62">
        <v>45</v>
      </c>
      <c r="D32" s="62"/>
      <c r="E32" s="62">
        <v>45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3" ht="24.75" customHeight="1">
      <c r="A33" s="45">
        <v>23</v>
      </c>
      <c r="B33" s="34">
        <v>170301120055</v>
      </c>
      <c r="C33" s="62">
        <v>43</v>
      </c>
      <c r="D33" s="62"/>
      <c r="E33" s="62">
        <v>43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3" ht="24.75" customHeight="1">
      <c r="A34" s="45">
        <v>24</v>
      </c>
      <c r="B34" s="34">
        <v>170301120056</v>
      </c>
      <c r="C34" s="62">
        <v>42</v>
      </c>
      <c r="D34" s="62"/>
      <c r="E34" s="62">
        <v>42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3" ht="24.75" customHeight="1">
      <c r="A35" s="45">
        <v>25</v>
      </c>
      <c r="B35" s="79">
        <v>170301120057</v>
      </c>
      <c r="C35" s="80">
        <v>41</v>
      </c>
      <c r="D35" s="62"/>
      <c r="E35" s="80">
        <v>41</v>
      </c>
      <c r="F35" s="62"/>
      <c r="G35" s="77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24.75" customHeight="1">
      <c r="A36" s="45">
        <v>26</v>
      </c>
      <c r="B36" s="79">
        <v>170301120058</v>
      </c>
      <c r="C36" s="80">
        <v>43</v>
      </c>
      <c r="D36" s="62"/>
      <c r="E36" s="80">
        <v>43</v>
      </c>
      <c r="F36" s="62"/>
      <c r="G36" s="77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3" ht="24.75" customHeight="1">
      <c r="A37" s="45">
        <v>27</v>
      </c>
      <c r="B37" s="79">
        <v>170301120060</v>
      </c>
      <c r="C37" s="80">
        <v>42</v>
      </c>
      <c r="D37" s="62"/>
      <c r="E37" s="80">
        <v>42</v>
      </c>
      <c r="F37" s="62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3" ht="24.75" customHeight="1">
      <c r="A38" s="45">
        <v>28</v>
      </c>
      <c r="B38" s="79">
        <v>170301120061</v>
      </c>
      <c r="C38" s="80">
        <v>41</v>
      </c>
      <c r="D38" s="62"/>
      <c r="E38" s="80">
        <v>41</v>
      </c>
      <c r="F38" s="62"/>
    </row>
    <row r="39" spans="1:23" ht="24.75" customHeight="1">
      <c r="A39" s="45">
        <v>29</v>
      </c>
      <c r="B39" s="79">
        <v>170301120062</v>
      </c>
      <c r="C39" s="80">
        <v>42</v>
      </c>
      <c r="D39" s="62"/>
      <c r="E39" s="80">
        <v>42</v>
      </c>
      <c r="F39" s="62"/>
    </row>
    <row r="40" spans="1:23" ht="24.75" customHeight="1">
      <c r="A40" s="45">
        <v>30</v>
      </c>
      <c r="B40" s="79">
        <v>170301120065</v>
      </c>
      <c r="C40" s="80">
        <v>46</v>
      </c>
      <c r="D40" s="62"/>
      <c r="E40" s="80">
        <v>46</v>
      </c>
      <c r="F40" s="62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3" ht="24.75" customHeight="1">
      <c r="A41" s="45">
        <v>31</v>
      </c>
      <c r="B41" s="79">
        <v>170301120066</v>
      </c>
      <c r="C41" s="80">
        <v>42</v>
      </c>
      <c r="D41" s="62"/>
      <c r="E41" s="80">
        <v>42</v>
      </c>
      <c r="F41" s="62"/>
      <c r="G41" s="77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3" ht="24.75" customHeight="1">
      <c r="A42" s="45">
        <v>32</v>
      </c>
      <c r="B42" s="79">
        <v>170301120068</v>
      </c>
      <c r="C42" s="80">
        <v>42</v>
      </c>
      <c r="D42" s="62"/>
      <c r="E42" s="80">
        <v>42</v>
      </c>
      <c r="F42" s="62"/>
      <c r="G42" s="7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3" ht="24.75" customHeight="1">
      <c r="A43" s="45">
        <v>33</v>
      </c>
      <c r="B43" s="79">
        <v>170301120069</v>
      </c>
      <c r="C43" s="80">
        <v>45</v>
      </c>
      <c r="D43" s="62"/>
      <c r="E43" s="80">
        <v>45</v>
      </c>
      <c r="F43" s="62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3" ht="24.75" customHeight="1">
      <c r="A44" s="45">
        <v>34</v>
      </c>
      <c r="B44" s="79">
        <v>170301120071</v>
      </c>
      <c r="C44" s="80">
        <v>43</v>
      </c>
      <c r="D44" s="62"/>
      <c r="E44" s="80">
        <v>43</v>
      </c>
      <c r="F44" s="62"/>
      <c r="G44" s="77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3" ht="24.75" customHeight="1">
      <c r="A45" s="45">
        <v>35</v>
      </c>
      <c r="B45" s="79">
        <v>170301120072</v>
      </c>
      <c r="C45" s="80">
        <v>47</v>
      </c>
      <c r="D45" s="62"/>
      <c r="E45" s="80">
        <v>47</v>
      </c>
      <c r="F45" s="62"/>
      <c r="G45" s="77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3" ht="24.75" customHeight="1">
      <c r="A46" s="45">
        <v>36</v>
      </c>
      <c r="B46" s="79">
        <v>170301120073</v>
      </c>
      <c r="C46" s="80">
        <v>43</v>
      </c>
      <c r="D46" s="62"/>
      <c r="E46" s="80">
        <v>43</v>
      </c>
      <c r="F46" s="62"/>
      <c r="G46" s="77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3" ht="24.75" customHeight="1">
      <c r="A47" s="45">
        <v>37</v>
      </c>
      <c r="B47" s="79">
        <v>170301120074</v>
      </c>
      <c r="C47" s="80">
        <v>43</v>
      </c>
      <c r="D47" s="62"/>
      <c r="E47" s="80">
        <v>43</v>
      </c>
      <c r="F47" s="62"/>
      <c r="G47" s="77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3" ht="24.75" customHeight="1">
      <c r="A48" s="45">
        <v>38</v>
      </c>
      <c r="B48" s="79">
        <v>170301120075</v>
      </c>
      <c r="C48" s="80">
        <v>41</v>
      </c>
      <c r="D48" s="62"/>
      <c r="E48" s="80">
        <v>41</v>
      </c>
      <c r="F48" s="62"/>
      <c r="G48" s="77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ht="24.75" customHeight="1">
      <c r="A49" s="45">
        <v>39</v>
      </c>
      <c r="B49" s="79">
        <v>170301120076</v>
      </c>
      <c r="C49" s="80">
        <v>44</v>
      </c>
      <c r="D49" s="62"/>
      <c r="E49" s="80">
        <v>44</v>
      </c>
      <c r="F49" s="62"/>
      <c r="G49" s="77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ht="24.75" customHeight="1">
      <c r="A50" s="45">
        <v>40</v>
      </c>
      <c r="B50" s="79">
        <v>170301120078</v>
      </c>
      <c r="C50" s="80">
        <v>43</v>
      </c>
      <c r="D50" s="62"/>
      <c r="E50" s="80">
        <v>43</v>
      </c>
      <c r="F50" s="62"/>
      <c r="G50" s="77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24.75" customHeight="1">
      <c r="A51" s="45">
        <v>41</v>
      </c>
      <c r="B51" s="79">
        <v>170301120079</v>
      </c>
      <c r="C51" s="80">
        <v>42</v>
      </c>
      <c r="D51" s="62"/>
      <c r="E51" s="80">
        <v>42</v>
      </c>
      <c r="F51" s="62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24.75" customHeight="1">
      <c r="A52" s="45">
        <v>42</v>
      </c>
      <c r="B52" s="79">
        <v>170301120080</v>
      </c>
      <c r="C52" s="80">
        <v>43</v>
      </c>
      <c r="D52" s="74"/>
      <c r="E52" s="80">
        <v>43</v>
      </c>
      <c r="F52" s="62"/>
    </row>
    <row r="53" spans="1:22" ht="24.75" customHeight="1">
      <c r="A53" s="45">
        <v>43</v>
      </c>
      <c r="B53" s="79">
        <v>170301120084</v>
      </c>
      <c r="C53" s="80">
        <v>42</v>
      </c>
      <c r="D53" s="74"/>
      <c r="E53" s="80">
        <v>42</v>
      </c>
      <c r="F53" s="62"/>
    </row>
    <row r="54" spans="1:22" ht="24.75" customHeight="1">
      <c r="A54" s="45">
        <v>44</v>
      </c>
      <c r="B54" s="79">
        <v>170301120085</v>
      </c>
      <c r="C54" s="80">
        <v>41</v>
      </c>
      <c r="D54" s="62"/>
      <c r="E54" s="80">
        <v>41</v>
      </c>
      <c r="F54" s="62"/>
      <c r="G54" s="7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24.75" customHeight="1">
      <c r="A55" s="45">
        <v>45</v>
      </c>
      <c r="B55" s="79">
        <v>170301120086</v>
      </c>
      <c r="C55" s="80">
        <v>41</v>
      </c>
      <c r="D55" s="62"/>
      <c r="E55" s="80">
        <v>41</v>
      </c>
      <c r="F55" s="62"/>
      <c r="G55" s="77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24.75" customHeight="1">
      <c r="A56" s="45">
        <v>46</v>
      </c>
      <c r="B56" s="79">
        <v>170301120088</v>
      </c>
      <c r="C56" s="80">
        <v>43</v>
      </c>
      <c r="D56" s="62"/>
      <c r="E56" s="80">
        <v>43</v>
      </c>
      <c r="F56" s="62"/>
      <c r="G56" s="77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24.75" customHeight="1">
      <c r="A57" s="45">
        <v>47</v>
      </c>
      <c r="B57" s="79">
        <v>170301120115</v>
      </c>
      <c r="C57" s="80">
        <v>41</v>
      </c>
      <c r="D57" s="62"/>
      <c r="E57" s="80">
        <v>41</v>
      </c>
      <c r="F57" s="62"/>
      <c r="G57" s="77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24.75" customHeight="1">
      <c r="B58" s="79"/>
      <c r="C58" s="80"/>
      <c r="D58" s="62"/>
      <c r="E58" s="80"/>
      <c r="F58" s="62"/>
      <c r="G58" s="77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24.75" customHeight="1">
      <c r="B59" s="79"/>
      <c r="C59" s="80"/>
      <c r="D59" s="62"/>
      <c r="E59" s="80"/>
      <c r="F59" s="62"/>
      <c r="G59" s="77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24.75" customHeight="1">
      <c r="B60" s="79"/>
      <c r="C60" s="80"/>
      <c r="D60" s="62"/>
      <c r="E60" s="80"/>
      <c r="F60" s="62"/>
      <c r="G60" s="77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24.75" customHeight="1">
      <c r="B61" s="79"/>
      <c r="C61" s="80"/>
      <c r="D61" s="62"/>
      <c r="E61" s="80"/>
      <c r="F61" s="62"/>
      <c r="G61" s="77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24.75" customHeight="1">
      <c r="B62" s="79"/>
      <c r="C62" s="80"/>
      <c r="D62" s="62"/>
      <c r="E62" s="80"/>
      <c r="F62" s="62"/>
      <c r="G62" s="77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24.75" customHeight="1">
      <c r="B63" s="79"/>
      <c r="C63" s="80"/>
      <c r="D63" s="62"/>
      <c r="E63" s="80"/>
      <c r="F63" s="62"/>
      <c r="G63" s="77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24.75" customHeight="1">
      <c r="B64" s="79"/>
      <c r="C64" s="80"/>
      <c r="D64" s="62"/>
      <c r="E64" s="80"/>
      <c r="F64" s="62"/>
      <c r="G64" s="77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6" ht="24.75" customHeight="1">
      <c r="B65" s="79"/>
      <c r="C65" s="80"/>
      <c r="D65" s="62"/>
      <c r="E65" s="80"/>
      <c r="F65" s="62"/>
    </row>
    <row r="66" spans="2:6" ht="24.75" customHeight="1">
      <c r="B66" s="79"/>
      <c r="C66" s="80"/>
      <c r="D66" s="62"/>
      <c r="E66" s="80"/>
      <c r="F66" s="62"/>
    </row>
    <row r="67" spans="2:6" ht="24.75" customHeight="1">
      <c r="B67" s="79"/>
      <c r="C67" s="80"/>
      <c r="D67" s="62"/>
      <c r="E67" s="80"/>
      <c r="F67" s="62"/>
    </row>
    <row r="68" spans="2:6" ht="24.75" customHeight="1">
      <c r="B68" s="79"/>
      <c r="C68" s="80"/>
      <c r="D68" s="62"/>
      <c r="E68" s="80"/>
      <c r="F68" s="62"/>
    </row>
    <row r="69" spans="2:6" ht="24.75" customHeight="1">
      <c r="B69" s="79"/>
      <c r="C69" s="80"/>
      <c r="D69" s="62"/>
      <c r="E69" s="80"/>
      <c r="F69" s="62"/>
    </row>
    <row r="70" spans="2:6" ht="24.75" customHeight="1">
      <c r="B70" s="79"/>
      <c r="C70" s="80"/>
      <c r="D70" s="62"/>
      <c r="E70" s="80"/>
      <c r="F70" s="62"/>
    </row>
    <row r="71" spans="2:6" ht="24.75" customHeight="1">
      <c r="B71" s="79"/>
      <c r="C71" s="80"/>
      <c r="D71" s="62"/>
      <c r="E71" s="80"/>
      <c r="F71" s="62"/>
    </row>
    <row r="72" spans="2:6" ht="24.75" customHeight="1">
      <c r="B72" s="79"/>
      <c r="C72" s="80"/>
      <c r="D72" s="62"/>
      <c r="E72" s="80"/>
      <c r="F72" s="62"/>
    </row>
    <row r="73" spans="2:6" ht="24.75" customHeight="1">
      <c r="B73" s="79"/>
      <c r="C73" s="80"/>
      <c r="D73" s="62"/>
      <c r="E73" s="80"/>
      <c r="F73" s="62"/>
    </row>
    <row r="74" spans="2:6" ht="24.75" customHeight="1">
      <c r="B74" s="79"/>
      <c r="C74" s="80"/>
      <c r="D74" s="62"/>
      <c r="E74" s="80"/>
      <c r="F74" s="62"/>
    </row>
    <row r="75" spans="2:6" ht="24.75" customHeight="1">
      <c r="B75" s="79"/>
      <c r="C75" s="80"/>
      <c r="D75" s="62"/>
      <c r="E75" s="80"/>
      <c r="F75" s="62"/>
    </row>
    <row r="76" spans="2:6" ht="24.75" customHeight="1">
      <c r="B76" s="79"/>
      <c r="C76" s="80"/>
      <c r="D76" s="62"/>
      <c r="E76" s="80"/>
      <c r="F76" s="62"/>
    </row>
    <row r="77" spans="2:6" ht="24.75" customHeight="1">
      <c r="B77" s="79"/>
      <c r="C77" s="80"/>
      <c r="D77" s="62"/>
      <c r="E77" s="80"/>
      <c r="F77" s="62"/>
    </row>
    <row r="78" spans="2:6" ht="24.75" customHeight="1">
      <c r="B78" s="79"/>
      <c r="C78" s="80"/>
      <c r="D78" s="62"/>
      <c r="E78" s="80"/>
      <c r="F78" s="62"/>
    </row>
    <row r="79" spans="2:6" ht="24.75" customHeight="1">
      <c r="B79" s="79"/>
      <c r="C79" s="80"/>
      <c r="D79" s="62"/>
      <c r="E79" s="80"/>
      <c r="F79" s="62"/>
    </row>
    <row r="80" spans="2:6" ht="24.75" customHeight="1">
      <c r="B80" s="79"/>
      <c r="C80" s="80"/>
      <c r="D80" s="74"/>
      <c r="E80" s="80"/>
      <c r="F80" s="62"/>
    </row>
    <row r="81" spans="1:23" ht="24.75" customHeight="1">
      <c r="B81" s="79"/>
      <c r="C81" s="80"/>
      <c r="D81" s="74"/>
      <c r="E81" s="80"/>
      <c r="F81" s="62"/>
      <c r="G81" s="82"/>
    </row>
    <row r="82" spans="1:23" ht="24.75" customHeight="1">
      <c r="B82" s="79"/>
      <c r="C82" s="80"/>
      <c r="D82" s="62"/>
      <c r="E82" s="80"/>
      <c r="F82" s="62"/>
      <c r="G82" s="82"/>
    </row>
    <row r="83" spans="1:23" ht="24.75" customHeight="1">
      <c r="B83" s="79"/>
      <c r="C83" s="80"/>
      <c r="D83" s="62"/>
      <c r="E83" s="80"/>
      <c r="F83" s="62"/>
      <c r="G83" s="82"/>
    </row>
    <row r="84" spans="1:23">
      <c r="B84" s="79"/>
      <c r="C84" s="80"/>
      <c r="D84" s="62"/>
      <c r="E84" s="80"/>
      <c r="F84" s="62"/>
      <c r="G84" s="82"/>
    </row>
    <row r="85" spans="1:23" s="83" customFormat="1" ht="15.5">
      <c r="A85" s="45"/>
      <c r="B85" s="79"/>
      <c r="C85" s="80"/>
      <c r="D85" s="62"/>
      <c r="E85" s="80"/>
      <c r="F85" s="6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B86" s="79"/>
      <c r="C86" s="80"/>
      <c r="D86" s="62"/>
      <c r="E86" s="80"/>
      <c r="F86" s="62"/>
      <c r="G86" s="82"/>
      <c r="W86" s="83"/>
    </row>
    <row r="87" spans="1:23">
      <c r="B87" s="79"/>
      <c r="C87" s="80"/>
      <c r="D87" s="62"/>
      <c r="E87" s="80"/>
      <c r="F87" s="62"/>
      <c r="G87" s="82"/>
    </row>
    <row r="88" spans="1:23" ht="15.5">
      <c r="B88" s="79"/>
      <c r="C88" s="80"/>
      <c r="D88" s="62"/>
      <c r="E88" s="80"/>
      <c r="F88" s="62"/>
      <c r="G88" s="82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3">
      <c r="B89" s="79"/>
      <c r="C89" s="80"/>
      <c r="D89" s="62"/>
      <c r="E89" s="80"/>
      <c r="F89" s="62"/>
      <c r="G89" s="82"/>
    </row>
    <row r="90" spans="1:23">
      <c r="B90" s="79"/>
      <c r="C90" s="80"/>
      <c r="D90" s="62"/>
      <c r="E90" s="80"/>
      <c r="F90" s="62"/>
      <c r="G90" s="82"/>
    </row>
    <row r="91" spans="1:23">
      <c r="B91" s="79"/>
      <c r="C91" s="80"/>
      <c r="D91" s="62"/>
      <c r="E91" s="80"/>
      <c r="F91" s="62"/>
      <c r="G91" s="82"/>
    </row>
    <row r="92" spans="1:23" ht="15.5">
      <c r="A92" s="82"/>
      <c r="B92" s="82"/>
      <c r="C92" s="82"/>
      <c r="D92" s="82"/>
      <c r="E92" s="82"/>
      <c r="F92" s="82"/>
      <c r="G92" s="82"/>
      <c r="W92" s="83"/>
    </row>
    <row r="93" spans="1:23">
      <c r="A93" s="82"/>
      <c r="B93" s="82"/>
      <c r="C93" s="82"/>
      <c r="D93" s="82"/>
      <c r="E93" s="82"/>
      <c r="F93" s="82"/>
      <c r="G93" s="82"/>
    </row>
    <row r="94" spans="1:23" ht="15.5">
      <c r="A94" s="82"/>
      <c r="B94" s="82"/>
      <c r="C94" s="82"/>
      <c r="D94" s="82"/>
      <c r="E94" s="82"/>
      <c r="F94" s="82"/>
      <c r="G94" s="82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3">
      <c r="A95" s="82"/>
      <c r="B95" s="82"/>
      <c r="C95" s="82"/>
      <c r="D95" s="82"/>
      <c r="E95" s="82"/>
      <c r="F95" s="82"/>
      <c r="G95" s="82"/>
    </row>
    <row r="96" spans="1:23">
      <c r="A96" s="82"/>
      <c r="B96" s="82"/>
      <c r="C96" s="82"/>
      <c r="D96" s="82"/>
      <c r="E96" s="82"/>
      <c r="F96" s="82"/>
      <c r="G96" s="82"/>
    </row>
    <row r="97" spans="1:23">
      <c r="A97" s="82"/>
      <c r="B97" s="82"/>
      <c r="C97" s="82"/>
      <c r="D97" s="82"/>
      <c r="E97" s="82"/>
      <c r="F97" s="82"/>
      <c r="G97" s="82"/>
    </row>
    <row r="98" spans="1:23">
      <c r="A98" s="82"/>
      <c r="B98" s="82"/>
      <c r="C98" s="82"/>
      <c r="D98" s="82"/>
      <c r="E98" s="82"/>
      <c r="F98" s="82"/>
      <c r="G98" s="82"/>
    </row>
    <row r="99" spans="1:23" s="83" customFormat="1" ht="15.5">
      <c r="A99" s="82"/>
      <c r="B99" s="82"/>
      <c r="C99" s="82"/>
      <c r="D99" s="82"/>
      <c r="E99" s="82"/>
      <c r="F99" s="82"/>
      <c r="G99" s="8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W100" s="83"/>
    </row>
    <row r="101" spans="1:23">
      <c r="A101" s="82"/>
      <c r="B101" s="82"/>
      <c r="C101" s="82"/>
      <c r="D101" s="82"/>
      <c r="E101" s="82"/>
      <c r="F101" s="82"/>
      <c r="G101" s="82"/>
    </row>
    <row r="102" spans="1:23" ht="15.5">
      <c r="A102" s="82"/>
      <c r="B102" s="82"/>
      <c r="C102" s="82"/>
      <c r="D102" s="82"/>
      <c r="E102" s="82"/>
      <c r="F102" s="82"/>
      <c r="G102" s="82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G103" s="82"/>
    </row>
    <row r="104" spans="1:23">
      <c r="G104" s="8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L7" zoomScale="86" zoomScaleNormal="86" workbookViewId="0">
      <selection activeCell="H17" sqref="H17:V17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192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193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194</v>
      </c>
      <c r="F5" s="124"/>
      <c r="G5" s="32" t="s">
        <v>14</v>
      </c>
      <c r="H5" s="150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170301120009</v>
      </c>
      <c r="C11" s="737">
        <v>42</v>
      </c>
      <c r="D11" s="142">
        <f>COUNTIF(C11:C91,"&gt;="&amp;D10)</f>
        <v>23</v>
      </c>
      <c r="E11" s="737">
        <v>43</v>
      </c>
      <c r="F11" s="143">
        <f>COUNTIF(E11:E91,"&gt;="&amp;F10)</f>
        <v>23</v>
      </c>
      <c r="G11" s="144" t="s">
        <v>46</v>
      </c>
      <c r="H11" s="100">
        <v>2</v>
      </c>
      <c r="I11" s="100">
        <v>3</v>
      </c>
      <c r="J11" s="100">
        <v>2</v>
      </c>
      <c r="K11" s="765"/>
      <c r="L11" s="100">
        <v>3</v>
      </c>
      <c r="M11" s="765"/>
      <c r="N11" s="100">
        <v>2</v>
      </c>
      <c r="O11" s="100">
        <v>3</v>
      </c>
      <c r="P11" s="765"/>
      <c r="Q11" s="765"/>
      <c r="R11" s="765"/>
      <c r="S11" s="100">
        <v>2</v>
      </c>
      <c r="T11" s="100">
        <v>3</v>
      </c>
      <c r="U11" s="100">
        <v>3</v>
      </c>
      <c r="V11" s="100">
        <v>3</v>
      </c>
      <c r="W11" s="99"/>
    </row>
    <row r="12" spans="1:23" ht="25" customHeight="1">
      <c r="A12" s="94">
        <v>2</v>
      </c>
      <c r="B12" s="95">
        <v>170301120021</v>
      </c>
      <c r="C12" s="737">
        <v>37</v>
      </c>
      <c r="D12" s="148">
        <f>(D11/COUNT(C11:C91))*100</f>
        <v>100</v>
      </c>
      <c r="E12" s="737">
        <v>38</v>
      </c>
      <c r="F12" s="149">
        <f>(F11/COUNT(E11:E91))*100</f>
        <v>100</v>
      </c>
      <c r="G12" s="144" t="s">
        <v>47</v>
      </c>
      <c r="H12" s="100">
        <v>3</v>
      </c>
      <c r="I12" s="100">
        <v>2</v>
      </c>
      <c r="J12" s="100">
        <v>1</v>
      </c>
      <c r="K12" s="765"/>
      <c r="L12" s="100">
        <v>1</v>
      </c>
      <c r="M12" s="765"/>
      <c r="N12" s="100">
        <v>1</v>
      </c>
      <c r="O12" s="100">
        <v>2</v>
      </c>
      <c r="P12" s="765"/>
      <c r="Q12" s="765"/>
      <c r="R12" s="765"/>
      <c r="S12" s="100">
        <v>1</v>
      </c>
      <c r="T12" s="100">
        <v>3</v>
      </c>
      <c r="U12" s="100">
        <v>3</v>
      </c>
      <c r="V12" s="100">
        <v>3</v>
      </c>
      <c r="W12" s="99"/>
    </row>
    <row r="13" spans="1:23" ht="25" customHeight="1">
      <c r="A13" s="94">
        <v>3</v>
      </c>
      <c r="B13" s="95">
        <v>170301120027</v>
      </c>
      <c r="C13" s="737">
        <v>37</v>
      </c>
      <c r="D13" s="142"/>
      <c r="E13" s="737">
        <v>38</v>
      </c>
      <c r="F13" s="150"/>
      <c r="G13" s="144" t="s">
        <v>48</v>
      </c>
      <c r="H13" s="100">
        <v>1</v>
      </c>
      <c r="I13" s="100">
        <v>2</v>
      </c>
      <c r="J13" s="100">
        <v>2</v>
      </c>
      <c r="K13" s="765"/>
      <c r="L13" s="100">
        <v>2</v>
      </c>
      <c r="M13" s="765"/>
      <c r="N13" s="100">
        <v>2</v>
      </c>
      <c r="O13" s="100">
        <v>2</v>
      </c>
      <c r="P13" s="765"/>
      <c r="Q13" s="765"/>
      <c r="R13" s="765"/>
      <c r="S13" s="100">
        <v>2</v>
      </c>
      <c r="T13" s="100">
        <v>3</v>
      </c>
      <c r="U13" s="100">
        <v>3</v>
      </c>
      <c r="V13" s="100">
        <v>3</v>
      </c>
      <c r="W13" s="99"/>
    </row>
    <row r="14" spans="1:23" ht="25" customHeight="1">
      <c r="A14" s="94">
        <v>4</v>
      </c>
      <c r="B14" s="95">
        <v>170301120051</v>
      </c>
      <c r="C14" s="737">
        <v>37</v>
      </c>
      <c r="D14" s="142"/>
      <c r="E14" s="737">
        <v>38</v>
      </c>
      <c r="F14" s="150"/>
      <c r="G14" s="144" t="s">
        <v>49</v>
      </c>
      <c r="H14" s="100">
        <v>3</v>
      </c>
      <c r="I14" s="100">
        <v>1</v>
      </c>
      <c r="J14" s="100">
        <v>2</v>
      </c>
      <c r="K14" s="765"/>
      <c r="L14" s="100">
        <v>2</v>
      </c>
      <c r="M14" s="765"/>
      <c r="N14" s="100">
        <v>1</v>
      </c>
      <c r="O14" s="100">
        <v>1</v>
      </c>
      <c r="P14" s="765"/>
      <c r="Q14" s="765"/>
      <c r="R14" s="765"/>
      <c r="S14" s="100">
        <v>1</v>
      </c>
      <c r="T14" s="100">
        <v>3</v>
      </c>
      <c r="U14" s="100">
        <v>3</v>
      </c>
      <c r="V14" s="100">
        <v>3</v>
      </c>
      <c r="W14" s="99"/>
    </row>
    <row r="15" spans="1:23" ht="35.5" customHeight="1">
      <c r="A15" s="94">
        <v>5</v>
      </c>
      <c r="B15" s="95">
        <v>170301120053</v>
      </c>
      <c r="C15" s="737">
        <v>42</v>
      </c>
      <c r="D15" s="142"/>
      <c r="E15" s="737">
        <v>43</v>
      </c>
      <c r="F15" s="150"/>
      <c r="G15" s="144" t="s">
        <v>50</v>
      </c>
      <c r="H15" s="100">
        <v>2</v>
      </c>
      <c r="I15" s="100">
        <v>1</v>
      </c>
      <c r="J15" s="100">
        <v>1</v>
      </c>
      <c r="K15" s="765"/>
      <c r="L15" s="100">
        <v>1</v>
      </c>
      <c r="M15" s="765"/>
      <c r="N15" s="100">
        <v>2</v>
      </c>
      <c r="O15" s="100">
        <v>1</v>
      </c>
      <c r="P15" s="765"/>
      <c r="Q15" s="765"/>
      <c r="R15" s="765"/>
      <c r="S15" s="100">
        <v>1</v>
      </c>
      <c r="T15" s="100">
        <v>3</v>
      </c>
      <c r="U15" s="100">
        <v>3</v>
      </c>
      <c r="V15" s="100">
        <v>3</v>
      </c>
      <c r="W15" s="99"/>
    </row>
    <row r="16" spans="1:23" ht="38" customHeight="1">
      <c r="A16" s="94">
        <v>6</v>
      </c>
      <c r="B16" s="95">
        <v>170301120064</v>
      </c>
      <c r="C16" s="737">
        <v>42</v>
      </c>
      <c r="D16" s="142"/>
      <c r="E16" s="737">
        <v>43</v>
      </c>
      <c r="F16" s="150"/>
      <c r="G16" s="151" t="s">
        <v>51</v>
      </c>
      <c r="H16" s="66">
        <f>AVERAGE(H11:H15)</f>
        <v>2.2000000000000002</v>
      </c>
      <c r="I16" s="66">
        <f>AVERAGE(I11:I15)</f>
        <v>1.8</v>
      </c>
      <c r="J16" s="66"/>
      <c r="K16" s="66"/>
      <c r="L16" s="66">
        <f>AVERAGE(L11:L15)</f>
        <v>1.8</v>
      </c>
      <c r="M16" s="66"/>
      <c r="N16" s="66">
        <f>AVERAGE(N11:N15)</f>
        <v>1.6</v>
      </c>
      <c r="O16" s="66">
        <f>AVERAGE(O11:O15)</f>
        <v>1.8</v>
      </c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25" customHeight="1">
      <c r="A17" s="94">
        <v>7</v>
      </c>
      <c r="B17" s="95">
        <v>170301120105</v>
      </c>
      <c r="C17" s="737">
        <v>42</v>
      </c>
      <c r="D17" s="142"/>
      <c r="E17" s="737">
        <v>43</v>
      </c>
      <c r="F17" s="150"/>
      <c r="G17" s="152" t="s">
        <v>52</v>
      </c>
      <c r="H17" s="67">
        <f>(H7*H16)/100</f>
        <v>2.2000000000000002</v>
      </c>
      <c r="I17" s="67">
        <f>(H7*I16)/100</f>
        <v>1.8</v>
      </c>
      <c r="J17" s="67"/>
      <c r="K17" s="67"/>
      <c r="L17" s="67">
        <f>(H7*L16)/100</f>
        <v>1.8</v>
      </c>
      <c r="M17" s="67"/>
      <c r="N17" s="67">
        <f>(J7*N16)/100</f>
        <v>0</v>
      </c>
      <c r="O17" s="67">
        <f>(H7*O16)/100</f>
        <v>1.8</v>
      </c>
      <c r="P17" s="67"/>
      <c r="Q17" s="67"/>
      <c r="R17" s="67"/>
      <c r="S17" s="67"/>
      <c r="T17" s="67">
        <f>(H7*T16)/100</f>
        <v>3</v>
      </c>
      <c r="U17" s="67">
        <f>(H7*U16)/100</f>
        <v>3</v>
      </c>
      <c r="V17" s="67">
        <f>(H7*V16)/100</f>
        <v>3</v>
      </c>
    </row>
    <row r="18" spans="1:24" ht="41" customHeight="1">
      <c r="A18" s="94">
        <v>8</v>
      </c>
      <c r="B18" s="95">
        <v>170301120122</v>
      </c>
      <c r="C18" s="737">
        <v>42</v>
      </c>
      <c r="D18" s="142"/>
      <c r="E18" s="737">
        <v>43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170301120127</v>
      </c>
      <c r="C19" s="737">
        <v>47</v>
      </c>
      <c r="D19" s="142"/>
      <c r="E19" s="737">
        <v>48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>
        <v>10</v>
      </c>
      <c r="B20" s="95">
        <v>170301120129</v>
      </c>
      <c r="C20" s="737">
        <v>37</v>
      </c>
      <c r="D20" s="142"/>
      <c r="E20" s="737">
        <v>38</v>
      </c>
      <c r="F20" s="142"/>
      <c r="H20" s="99"/>
      <c r="I20" s="99"/>
      <c r="J20" s="99"/>
      <c r="W20" s="99"/>
    </row>
    <row r="21" spans="1:24" ht="25" customHeight="1">
      <c r="A21" s="94">
        <v>11</v>
      </c>
      <c r="B21" s="95">
        <v>170301120130</v>
      </c>
      <c r="C21" s="737">
        <v>37</v>
      </c>
      <c r="D21" s="142"/>
      <c r="E21" s="737">
        <v>38</v>
      </c>
      <c r="F21" s="142"/>
      <c r="I21" s="104"/>
      <c r="J21" s="105"/>
      <c r="K21" s="105"/>
    </row>
    <row r="22" spans="1:24" ht="31.5" customHeight="1">
      <c r="A22" s="94">
        <v>12</v>
      </c>
      <c r="B22" s="95">
        <v>170301120132</v>
      </c>
      <c r="C22" s="737">
        <v>37</v>
      </c>
      <c r="D22" s="142"/>
      <c r="E22" s="737">
        <v>38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170301120146</v>
      </c>
      <c r="C23" s="737">
        <v>42</v>
      </c>
      <c r="D23" s="142"/>
      <c r="E23" s="737">
        <v>43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>
        <v>14</v>
      </c>
      <c r="B24" s="95">
        <v>170301120153</v>
      </c>
      <c r="C24" s="737">
        <v>37</v>
      </c>
      <c r="D24" s="142"/>
      <c r="E24" s="737">
        <v>38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>
        <v>15</v>
      </c>
      <c r="B25" s="95">
        <v>170301120155</v>
      </c>
      <c r="C25" s="737">
        <v>37</v>
      </c>
      <c r="D25" s="732"/>
      <c r="E25" s="737">
        <v>38</v>
      </c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>
        <v>16</v>
      </c>
      <c r="B26" s="95">
        <v>170301120156</v>
      </c>
      <c r="C26" s="737">
        <v>37</v>
      </c>
      <c r="D26" s="142"/>
      <c r="E26" s="737">
        <v>38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>
        <v>17</v>
      </c>
      <c r="B27" s="95">
        <v>170301120159</v>
      </c>
      <c r="C27" s="737">
        <v>42</v>
      </c>
      <c r="D27" s="142"/>
      <c r="E27" s="737">
        <v>43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>
        <v>18</v>
      </c>
      <c r="B28" s="95">
        <v>170301120161</v>
      </c>
      <c r="C28" s="737">
        <v>47</v>
      </c>
      <c r="D28" s="142"/>
      <c r="E28" s="737">
        <v>48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>
        <v>19</v>
      </c>
      <c r="B29" s="95">
        <v>170301120164</v>
      </c>
      <c r="C29" s="737">
        <v>37</v>
      </c>
      <c r="D29" s="142"/>
      <c r="E29" s="737">
        <v>38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>
        <v>20</v>
      </c>
      <c r="B30" s="95">
        <v>170301120169</v>
      </c>
      <c r="C30" s="737">
        <v>37</v>
      </c>
      <c r="D30" s="142"/>
      <c r="E30" s="737">
        <v>38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>
        <v>21</v>
      </c>
      <c r="B31" s="95">
        <v>170101120004</v>
      </c>
      <c r="C31" s="737">
        <v>41</v>
      </c>
      <c r="D31" s="142"/>
      <c r="E31" s="737">
        <v>40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>
        <v>22</v>
      </c>
      <c r="B32" s="95">
        <v>170101120030</v>
      </c>
      <c r="C32" s="737">
        <v>35</v>
      </c>
      <c r="D32" s="142"/>
      <c r="E32" s="737">
        <v>30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>
        <v>23</v>
      </c>
      <c r="B33" s="95">
        <v>170101120055</v>
      </c>
      <c r="C33" s="737">
        <v>37</v>
      </c>
      <c r="D33" s="142"/>
      <c r="E33" s="737">
        <v>35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B34" s="95"/>
      <c r="C34" s="737"/>
      <c r="D34" s="142"/>
      <c r="E34" s="737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B35" s="95"/>
      <c r="C35" s="737"/>
      <c r="D35" s="142"/>
      <c r="E35" s="737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B36" s="95"/>
      <c r="C36" s="737"/>
      <c r="D36" s="142"/>
      <c r="E36" s="737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B37" s="95"/>
      <c r="C37" s="737"/>
      <c r="D37" s="142"/>
      <c r="E37" s="737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B38" s="95"/>
      <c r="C38" s="737"/>
      <c r="D38" s="142"/>
      <c r="E38" s="737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B39" s="95"/>
      <c r="C39" s="737"/>
      <c r="D39" s="142"/>
      <c r="E39" s="737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B40" s="95"/>
      <c r="C40" s="737"/>
      <c r="D40" s="142"/>
      <c r="E40" s="737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B41" s="95"/>
      <c r="C41" s="737"/>
      <c r="D41" s="142"/>
      <c r="E41" s="737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B42" s="95"/>
      <c r="C42" s="737"/>
      <c r="D42" s="142"/>
      <c r="E42" s="737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95"/>
      <c r="C43" s="737"/>
      <c r="D43" s="142"/>
      <c r="E43" s="737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95"/>
      <c r="C44" s="737"/>
      <c r="D44" s="142"/>
      <c r="E44" s="737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95"/>
      <c r="C45" s="737"/>
      <c r="D45" s="142"/>
      <c r="E45" s="737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95"/>
      <c r="C46" s="737"/>
      <c r="D46" s="142"/>
      <c r="E46" s="737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95"/>
      <c r="C47" s="737"/>
      <c r="D47" s="142"/>
      <c r="E47" s="737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95"/>
      <c r="C48" s="737"/>
      <c r="D48" s="142"/>
      <c r="E48" s="737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95"/>
      <c r="C49" s="737"/>
      <c r="D49" s="142"/>
      <c r="E49" s="737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95"/>
      <c r="C50" s="737"/>
      <c r="D50" s="142"/>
      <c r="E50" s="737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95"/>
      <c r="C51" s="737"/>
      <c r="D51" s="142"/>
      <c r="E51" s="737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95"/>
      <c r="C52" s="737"/>
      <c r="D52" s="732"/>
      <c r="E52" s="737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95"/>
      <c r="C53" s="737"/>
      <c r="D53" s="732"/>
      <c r="E53" s="737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95"/>
      <c r="C54" s="737"/>
      <c r="D54" s="142"/>
      <c r="E54" s="737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95"/>
      <c r="C55" s="737"/>
      <c r="D55" s="142"/>
      <c r="E55" s="737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95"/>
      <c r="C56" s="737"/>
      <c r="D56" s="142"/>
      <c r="E56" s="737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95"/>
      <c r="C57" s="737"/>
      <c r="D57" s="142"/>
      <c r="E57" s="737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95"/>
      <c r="C58" s="737"/>
      <c r="D58" s="142"/>
      <c r="E58" s="737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95"/>
      <c r="C59" s="737"/>
      <c r="D59" s="142"/>
      <c r="E59" s="737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95"/>
      <c r="C60" s="737"/>
      <c r="D60" s="142"/>
      <c r="E60" s="737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95"/>
      <c r="C61" s="737"/>
      <c r="D61" s="142"/>
      <c r="E61" s="737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95"/>
      <c r="C62" s="737"/>
      <c r="D62" s="142"/>
      <c r="E62" s="737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95"/>
      <c r="C63" s="737"/>
      <c r="D63" s="142"/>
      <c r="E63" s="737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95"/>
      <c r="C64" s="737"/>
      <c r="D64" s="142"/>
      <c r="E64" s="737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95"/>
      <c r="C65" s="737"/>
      <c r="D65" s="142"/>
      <c r="E65" s="737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95"/>
      <c r="C66" s="737"/>
      <c r="D66" s="142"/>
      <c r="E66" s="737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95"/>
      <c r="C67" s="737"/>
      <c r="D67" s="142"/>
      <c r="E67" s="737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95"/>
      <c r="C68" s="737"/>
      <c r="D68" s="142"/>
      <c r="E68" s="737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95"/>
      <c r="C69" s="737"/>
      <c r="D69" s="142"/>
      <c r="E69" s="737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95"/>
      <c r="C70" s="737"/>
      <c r="D70" s="142"/>
      <c r="E70" s="737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95"/>
      <c r="C71" s="737"/>
      <c r="D71" s="142"/>
      <c r="E71" s="737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95"/>
      <c r="C72" s="737"/>
      <c r="D72" s="142"/>
      <c r="E72" s="737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95"/>
      <c r="C73" s="737"/>
      <c r="D73" s="142"/>
      <c r="E73" s="737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95"/>
      <c r="C74" s="737"/>
      <c r="D74" s="142"/>
      <c r="E74" s="737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95"/>
      <c r="C75" s="737"/>
      <c r="D75" s="142"/>
      <c r="E75" s="737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3"/>
  <sheetViews>
    <sheetView topLeftCell="M1" zoomScale="86" zoomScaleNormal="86" workbookViewId="0">
      <selection activeCell="H15" sqref="H15:V15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99" t="s">
        <v>56</v>
      </c>
      <c r="B1" s="899"/>
      <c r="C1" s="899"/>
      <c r="D1" s="899"/>
      <c r="E1" s="899"/>
      <c r="F1" s="899"/>
      <c r="G1" s="856"/>
      <c r="H1" s="856"/>
      <c r="I1" s="856"/>
      <c r="J1" s="856"/>
      <c r="K1" s="856"/>
      <c r="L1" s="856"/>
      <c r="M1" s="856"/>
    </row>
    <row r="2" spans="1:23" ht="20" customHeight="1">
      <c r="A2" s="898" t="s">
        <v>1</v>
      </c>
      <c r="B2" s="898"/>
      <c r="C2" s="898"/>
      <c r="D2" s="898"/>
      <c r="E2" s="898"/>
      <c r="F2" s="898"/>
      <c r="G2" s="894" t="s">
        <v>2</v>
      </c>
      <c r="H2" s="894"/>
      <c r="I2" s="3"/>
    </row>
    <row r="3" spans="1:23" ht="44" customHeight="1">
      <c r="A3" s="897" t="s">
        <v>195</v>
      </c>
      <c r="B3" s="897"/>
      <c r="C3" s="897"/>
      <c r="D3" s="897"/>
      <c r="E3" s="897"/>
      <c r="F3" s="897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97" t="s">
        <v>196</v>
      </c>
      <c r="B4" s="897"/>
      <c r="C4" s="897"/>
      <c r="D4" s="897"/>
      <c r="E4" s="897"/>
      <c r="F4" s="897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898" t="s">
        <v>197</v>
      </c>
      <c r="B5" s="898"/>
      <c r="C5" s="898"/>
      <c r="D5" s="898"/>
      <c r="E5" s="898"/>
      <c r="F5" s="898"/>
      <c r="G5" s="32" t="s">
        <v>14</v>
      </c>
      <c r="H5" s="150">
        <f>D12</f>
        <v>96.428571428571431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96.428571428571431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96.428571428571431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82</v>
      </c>
      <c r="D9" s="125"/>
      <c r="E9" s="125" t="s">
        <v>82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170101120001</v>
      </c>
      <c r="C11" s="737">
        <v>41</v>
      </c>
      <c r="D11" s="142">
        <f>COUNTIF(C11:C91,"&gt;="&amp;D10)</f>
        <v>27</v>
      </c>
      <c r="E11" s="737">
        <v>40</v>
      </c>
      <c r="F11" s="143">
        <f>COUNTIF(E11:E91,"&gt;="&amp;F10)</f>
        <v>27</v>
      </c>
      <c r="G11" s="144" t="s">
        <v>46</v>
      </c>
      <c r="H11" s="100">
        <v>2</v>
      </c>
      <c r="I11" s="100">
        <v>3</v>
      </c>
      <c r="J11" s="721">
        <v>3</v>
      </c>
      <c r="K11" s="101"/>
      <c r="L11" s="100">
        <v>2</v>
      </c>
      <c r="M11" s="100"/>
      <c r="N11" s="100"/>
      <c r="O11" s="100"/>
      <c r="P11" s="100"/>
      <c r="Q11" s="100"/>
      <c r="R11" s="100"/>
      <c r="S11" s="100"/>
      <c r="T11" s="721">
        <v>3</v>
      </c>
      <c r="U11" s="721">
        <v>3</v>
      </c>
      <c r="V11" s="721">
        <v>2</v>
      </c>
      <c r="W11" s="99"/>
    </row>
    <row r="12" spans="1:23" ht="25" customHeight="1">
      <c r="A12" s="94">
        <v>2</v>
      </c>
      <c r="B12" s="95">
        <v>170101120002</v>
      </c>
      <c r="C12" s="737">
        <v>40</v>
      </c>
      <c r="D12" s="148">
        <f>(D11/COUNT(C11:C91))*100</f>
        <v>96.428571428571431</v>
      </c>
      <c r="E12" s="737">
        <v>41</v>
      </c>
      <c r="F12" s="149">
        <f>(F11/COUNT(E11:E91))*100</f>
        <v>96.428571428571431</v>
      </c>
      <c r="G12" s="144" t="s">
        <v>47</v>
      </c>
      <c r="H12" s="100">
        <v>3</v>
      </c>
      <c r="I12" s="100">
        <v>1</v>
      </c>
      <c r="J12" s="721">
        <v>2</v>
      </c>
      <c r="K12" s="101"/>
      <c r="L12" s="100">
        <v>2</v>
      </c>
      <c r="M12" s="100"/>
      <c r="N12" s="100"/>
      <c r="O12" s="100"/>
      <c r="P12" s="100"/>
      <c r="Q12" s="100"/>
      <c r="R12" s="100"/>
      <c r="S12" s="100"/>
      <c r="T12" s="721">
        <v>3</v>
      </c>
      <c r="U12" s="721">
        <v>3</v>
      </c>
      <c r="V12" s="721">
        <v>2</v>
      </c>
      <c r="W12" s="99"/>
    </row>
    <row r="13" spans="1:23" ht="25" customHeight="1">
      <c r="A13" s="94">
        <v>3</v>
      </c>
      <c r="B13" s="95">
        <v>170101120003</v>
      </c>
      <c r="C13" s="737">
        <v>41</v>
      </c>
      <c r="D13" s="142"/>
      <c r="E13" s="737">
        <v>40</v>
      </c>
      <c r="F13" s="150"/>
      <c r="G13" s="144" t="s">
        <v>48</v>
      </c>
      <c r="H13" s="100">
        <v>2</v>
      </c>
      <c r="I13" s="100">
        <v>2</v>
      </c>
      <c r="J13" s="721">
        <v>2</v>
      </c>
      <c r="K13" s="101"/>
      <c r="L13" s="100">
        <v>2</v>
      </c>
      <c r="M13" s="100"/>
      <c r="N13" s="100"/>
      <c r="O13" s="100"/>
      <c r="P13" s="100"/>
      <c r="Q13" s="100"/>
      <c r="R13" s="100"/>
      <c r="S13" s="100"/>
      <c r="T13" s="721">
        <v>3</v>
      </c>
      <c r="U13" s="721">
        <v>3</v>
      </c>
      <c r="V13" s="721">
        <v>2</v>
      </c>
      <c r="W13" s="99"/>
    </row>
    <row r="14" spans="1:23" ht="25" customHeight="1">
      <c r="A14" s="94">
        <v>4</v>
      </c>
      <c r="B14" s="95">
        <v>170101120004</v>
      </c>
      <c r="C14" s="737">
        <v>40</v>
      </c>
      <c r="D14" s="142"/>
      <c r="E14" s="737">
        <v>42</v>
      </c>
      <c r="F14" s="150"/>
      <c r="G14" s="151" t="s">
        <v>51</v>
      </c>
      <c r="H14" s="66">
        <f>AVERAGE(H11:H13)</f>
        <v>2.3333333333333335</v>
      </c>
      <c r="I14" s="66">
        <f>AVERAGE(I11:I13)</f>
        <v>2</v>
      </c>
      <c r="J14" s="66">
        <f>AVERAGE(J11:J13)</f>
        <v>2.3333333333333335</v>
      </c>
      <c r="K14" s="66"/>
      <c r="L14" s="66">
        <f>AVERAGE(L11:L13)</f>
        <v>2</v>
      </c>
      <c r="M14" s="66"/>
      <c r="N14" s="66"/>
      <c r="O14" s="66"/>
      <c r="P14" s="66"/>
      <c r="Q14" s="66"/>
      <c r="R14" s="66"/>
      <c r="S14" s="66"/>
      <c r="T14" s="66">
        <f>AVERAGE(T11:T13)</f>
        <v>3</v>
      </c>
      <c r="U14" s="66">
        <f>AVERAGE(U11:U13)</f>
        <v>3</v>
      </c>
      <c r="V14" s="66">
        <f>AVERAGE(V11:V13)</f>
        <v>2</v>
      </c>
      <c r="W14" s="99"/>
    </row>
    <row r="15" spans="1:23" ht="35.5" customHeight="1">
      <c r="A15" s="94">
        <v>5</v>
      </c>
      <c r="B15" s="95">
        <v>170101120006</v>
      </c>
      <c r="C15" s="737">
        <v>45</v>
      </c>
      <c r="D15" s="142"/>
      <c r="E15" s="737">
        <v>46</v>
      </c>
      <c r="F15" s="150"/>
      <c r="G15" s="152" t="s">
        <v>52</v>
      </c>
      <c r="H15" s="67">
        <f>(H7*H14)/100</f>
        <v>2.2500000000000004</v>
      </c>
      <c r="I15" s="67">
        <f>(H7*I14)/100</f>
        <v>1.9285714285714286</v>
      </c>
      <c r="J15" s="67">
        <f>(H7*J14)/100</f>
        <v>2.2500000000000004</v>
      </c>
      <c r="K15" s="67"/>
      <c r="L15" s="67">
        <f>(H7*L14)/100</f>
        <v>1.9285714285714286</v>
      </c>
      <c r="M15" s="67"/>
      <c r="N15" s="67"/>
      <c r="O15" s="67"/>
      <c r="P15" s="67"/>
      <c r="Q15" s="67"/>
      <c r="R15" s="67"/>
      <c r="S15" s="67"/>
      <c r="T15" s="67">
        <f>(H7*T14)/100</f>
        <v>2.8928571428571428</v>
      </c>
      <c r="U15" s="67">
        <f>(H7*U14)/100</f>
        <v>2.8928571428571428</v>
      </c>
      <c r="V15" s="67">
        <f>(H7*V14)/100</f>
        <v>1.9285714285714286</v>
      </c>
      <c r="W15" s="99"/>
    </row>
    <row r="16" spans="1:23" ht="38" customHeight="1">
      <c r="A16" s="94">
        <v>6</v>
      </c>
      <c r="B16" s="95">
        <v>170101120007</v>
      </c>
      <c r="C16" s="737">
        <v>45</v>
      </c>
      <c r="D16" s="142"/>
      <c r="E16" s="737">
        <v>41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99"/>
    </row>
    <row r="17" spans="1:24" ht="25" customHeight="1">
      <c r="A17" s="94">
        <v>7</v>
      </c>
      <c r="B17" s="95">
        <v>170101120011</v>
      </c>
      <c r="C17" s="737">
        <v>42</v>
      </c>
      <c r="D17" s="142"/>
      <c r="E17" s="737">
        <v>40</v>
      </c>
      <c r="F17" s="15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ht="41" customHeight="1">
      <c r="A18" s="94">
        <v>8</v>
      </c>
      <c r="B18" s="95">
        <v>170101120012</v>
      </c>
      <c r="C18" s="737">
        <v>45</v>
      </c>
      <c r="D18" s="142"/>
      <c r="E18" s="737">
        <v>39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170101120013</v>
      </c>
      <c r="C19" s="737">
        <v>38</v>
      </c>
      <c r="D19" s="142"/>
      <c r="E19" s="737">
        <v>35</v>
      </c>
      <c r="F19" s="142"/>
      <c r="H19" s="99"/>
      <c r="I19" s="99"/>
      <c r="J19" s="99"/>
      <c r="W19" s="99"/>
    </row>
    <row r="20" spans="1:24" ht="25" customHeight="1">
      <c r="A20" s="94">
        <v>10</v>
      </c>
      <c r="B20" s="95">
        <v>170101120015</v>
      </c>
      <c r="C20" s="737">
        <v>37</v>
      </c>
      <c r="D20" s="142"/>
      <c r="E20" s="737">
        <v>35</v>
      </c>
      <c r="F20" s="142"/>
      <c r="I20" s="104"/>
      <c r="J20" s="105"/>
      <c r="K20" s="105"/>
      <c r="W20" s="99"/>
    </row>
    <row r="21" spans="1:24" ht="25" customHeight="1">
      <c r="A21" s="94">
        <v>11</v>
      </c>
      <c r="B21" s="95">
        <v>170101120016</v>
      </c>
      <c r="C21" s="737">
        <v>40</v>
      </c>
      <c r="D21" s="142"/>
      <c r="E21" s="737">
        <v>41</v>
      </c>
      <c r="F21" s="142"/>
      <c r="H21" s="71"/>
      <c r="I21" s="855"/>
      <c r="J21" s="855"/>
      <c r="M21" s="55"/>
      <c r="N21" s="55"/>
      <c r="O21" s="55"/>
      <c r="P21" s="55"/>
      <c r="Q21" s="55"/>
    </row>
    <row r="22" spans="1:24" ht="31.5" customHeight="1">
      <c r="A22" s="94">
        <v>12</v>
      </c>
      <c r="B22" s="95">
        <v>170101120017</v>
      </c>
      <c r="C22" s="737">
        <v>45</v>
      </c>
      <c r="D22" s="142"/>
      <c r="E22" s="737">
        <v>46</v>
      </c>
      <c r="F22" s="142"/>
      <c r="H22" s="106"/>
      <c r="I22" s="107"/>
      <c r="J22" s="107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170101120019</v>
      </c>
      <c r="C23" s="737">
        <v>45</v>
      </c>
      <c r="D23" s="142"/>
      <c r="E23" s="737">
        <v>40</v>
      </c>
      <c r="F23" s="142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</row>
    <row r="24" spans="1:24" ht="25" customHeight="1">
      <c r="A24" s="94">
        <v>14</v>
      </c>
      <c r="B24" s="95">
        <v>170101120020</v>
      </c>
      <c r="C24" s="737">
        <v>30</v>
      </c>
      <c r="D24" s="142"/>
      <c r="E24" s="737">
        <v>32</v>
      </c>
      <c r="F24" s="142"/>
      <c r="I24" s="106"/>
      <c r="J24" s="106"/>
      <c r="K24" s="106"/>
      <c r="L24" s="106"/>
      <c r="M24" s="106"/>
      <c r="N24" s="106"/>
      <c r="O24" s="106"/>
      <c r="P24" s="106"/>
      <c r="Q24" s="716"/>
      <c r="R24" s="717"/>
      <c r="S24" s="717"/>
      <c r="T24" s="717"/>
      <c r="U24" s="106"/>
      <c r="V24" s="106"/>
      <c r="W24" s="99"/>
      <c r="X24" s="99"/>
    </row>
    <row r="25" spans="1:24" ht="25" customHeight="1">
      <c r="A25" s="94">
        <v>15</v>
      </c>
      <c r="B25" s="95">
        <v>170101120021</v>
      </c>
      <c r="C25" s="737">
        <v>45</v>
      </c>
      <c r="D25" s="732"/>
      <c r="E25" s="737">
        <v>41</v>
      </c>
      <c r="F25" s="142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5" customHeight="1">
      <c r="A26" s="94">
        <v>16</v>
      </c>
      <c r="B26" s="95">
        <v>170101120022</v>
      </c>
      <c r="C26" s="737">
        <v>41</v>
      </c>
      <c r="D26" s="142"/>
      <c r="E26" s="737">
        <v>40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>
        <v>17</v>
      </c>
      <c r="B27" s="95">
        <v>170101120023</v>
      </c>
      <c r="C27" s="737">
        <v>42</v>
      </c>
      <c r="D27" s="142"/>
      <c r="E27" s="737">
        <v>40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>
        <v>18</v>
      </c>
      <c r="B28" s="95">
        <v>170101120024</v>
      </c>
      <c r="C28" s="737">
        <v>44</v>
      </c>
      <c r="D28" s="142"/>
      <c r="E28" s="737">
        <v>40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>
        <v>19</v>
      </c>
      <c r="B29" s="95">
        <v>170101120025</v>
      </c>
      <c r="C29" s="737">
        <v>25</v>
      </c>
      <c r="D29" s="142"/>
      <c r="E29" s="737">
        <v>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>
        <v>20</v>
      </c>
      <c r="B30" s="95">
        <v>170101120026</v>
      </c>
      <c r="C30" s="737">
        <v>35</v>
      </c>
      <c r="D30" s="142"/>
      <c r="E30" s="737">
        <v>37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>
        <v>21</v>
      </c>
      <c r="B31" s="95">
        <v>170101120028</v>
      </c>
      <c r="C31" s="737">
        <v>35</v>
      </c>
      <c r="D31" s="142"/>
      <c r="E31" s="737">
        <v>36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>
        <v>22</v>
      </c>
      <c r="B32" s="95">
        <v>170101120029</v>
      </c>
      <c r="C32" s="737">
        <v>42</v>
      </c>
      <c r="D32" s="142"/>
      <c r="E32" s="737">
        <v>39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>
        <v>23</v>
      </c>
      <c r="B33" s="95">
        <v>170101120030</v>
      </c>
      <c r="C33" s="737">
        <v>35</v>
      </c>
      <c r="D33" s="142"/>
      <c r="E33" s="737">
        <v>36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>
        <v>24</v>
      </c>
      <c r="B34" s="95">
        <v>170101120032</v>
      </c>
      <c r="C34" s="737">
        <v>41</v>
      </c>
      <c r="D34" s="142"/>
      <c r="E34" s="737">
        <v>40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>
        <v>25</v>
      </c>
      <c r="B35" s="95">
        <v>170101120034</v>
      </c>
      <c r="C35" s="737">
        <v>44</v>
      </c>
      <c r="D35" s="142"/>
      <c r="E35" s="737">
        <v>41</v>
      </c>
      <c r="F35" s="14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6"/>
      <c r="X35" s="99"/>
    </row>
    <row r="36" spans="1:24" ht="25" customHeight="1">
      <c r="A36" s="42">
        <v>26</v>
      </c>
      <c r="B36" s="95">
        <v>170101120035</v>
      </c>
      <c r="C36" s="737">
        <v>40</v>
      </c>
      <c r="D36" s="142"/>
      <c r="E36" s="737">
        <v>42</v>
      </c>
      <c r="F36" s="142"/>
      <c r="G36" s="10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ht="25" customHeight="1">
      <c r="A37" s="42">
        <v>27</v>
      </c>
      <c r="B37" s="95">
        <v>170101120036</v>
      </c>
      <c r="C37" s="737">
        <v>45</v>
      </c>
      <c r="D37" s="142"/>
      <c r="E37" s="737">
        <v>39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42">
        <v>28</v>
      </c>
      <c r="B38" s="95">
        <v>170101120067</v>
      </c>
      <c r="C38" s="737">
        <v>42</v>
      </c>
      <c r="D38" s="142"/>
      <c r="E38" s="737">
        <v>39</v>
      </c>
      <c r="F38" s="142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99"/>
      <c r="X38" s="99"/>
    </row>
    <row r="39" spans="1:24" ht="25" customHeight="1"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79"/>
      <c r="C49" s="728"/>
      <c r="D49" s="142"/>
      <c r="E49" s="728"/>
      <c r="F49" s="142"/>
      <c r="G49" s="102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9"/>
      <c r="X49" s="99"/>
    </row>
    <row r="50" spans="2:24" ht="25" customHeight="1">
      <c r="B50" s="79"/>
      <c r="C50" s="728"/>
      <c r="D50" s="142"/>
      <c r="E50" s="728"/>
      <c r="F50" s="142"/>
      <c r="G50" s="10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  <row r="51" spans="2:24" ht="25" customHeight="1"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79"/>
      <c r="C52" s="728"/>
      <c r="D52" s="732"/>
      <c r="E52" s="728"/>
      <c r="F52" s="142"/>
      <c r="G52" s="109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99"/>
      <c r="X52" s="99"/>
    </row>
    <row r="53" spans="2:24" ht="25" customHeight="1"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79"/>
      <c r="C63" s="728"/>
      <c r="D63" s="142"/>
      <c r="E63" s="728"/>
      <c r="F63" s="142"/>
      <c r="G63" s="10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2:24" ht="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10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111"/>
      <c r="I80" s="111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82"/>
      <c r="H84"/>
      <c r="I84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4">
      <c r="B87" s="79"/>
      <c r="C87" s="728"/>
      <c r="D87" s="142"/>
      <c r="E87" s="728"/>
      <c r="F87" s="142"/>
      <c r="G87" s="82"/>
      <c r="H87"/>
      <c r="I87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4">
      <c r="A93" s="82"/>
      <c r="B93" s="82"/>
      <c r="C93" s="82"/>
      <c r="D93" s="82"/>
      <c r="E93" s="82"/>
      <c r="F93" s="82"/>
      <c r="G93" s="82"/>
      <c r="H93"/>
      <c r="I9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>
      <c r="A101" s="82"/>
      <c r="B101" s="82"/>
      <c r="C101" s="82"/>
      <c r="D101" s="82"/>
      <c r="E101" s="82"/>
      <c r="F101" s="82"/>
      <c r="G101" s="82"/>
      <c r="H101"/>
      <c r="I101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H103"/>
      <c r="I103"/>
    </row>
  </sheetData>
  <mergeCells count="10">
    <mergeCell ref="O3:W7"/>
    <mergeCell ref="A4:F4"/>
    <mergeCell ref="A5:F5"/>
    <mergeCell ref="I21:J21"/>
    <mergeCell ref="A1:F1"/>
    <mergeCell ref="G1:M1"/>
    <mergeCell ref="A2:F2"/>
    <mergeCell ref="G2:H2"/>
    <mergeCell ref="A3:F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3"/>
  <sheetViews>
    <sheetView topLeftCell="M1" zoomScale="86" zoomScaleNormal="86" workbookViewId="0">
      <selection activeCell="H15" sqref="H15:V15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198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199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200</v>
      </c>
      <c r="F5" s="124"/>
      <c r="G5" s="32" t="s">
        <v>14</v>
      </c>
      <c r="H5" s="150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173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82</v>
      </c>
      <c r="D9" s="125"/>
      <c r="E9" s="125" t="s">
        <v>82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170301120016</v>
      </c>
      <c r="C11" s="737">
        <v>46</v>
      </c>
      <c r="D11" s="142">
        <f>COUNTIF(C11:C91,"&gt;="&amp;D10)</f>
        <v>4</v>
      </c>
      <c r="E11" s="737">
        <v>40</v>
      </c>
      <c r="F11" s="143">
        <f>COUNTIF(E11:E91,"&gt;="&amp;F10)</f>
        <v>4</v>
      </c>
      <c r="G11" s="144" t="s">
        <v>46</v>
      </c>
      <c r="H11" s="100">
        <v>2</v>
      </c>
      <c r="I11" s="100">
        <v>2</v>
      </c>
      <c r="J11" s="721">
        <v>2</v>
      </c>
      <c r="K11" s="765"/>
      <c r="L11" s="721">
        <v>2</v>
      </c>
      <c r="M11" s="765"/>
      <c r="N11" s="765"/>
      <c r="O11" s="765"/>
      <c r="P11" s="765"/>
      <c r="Q11" s="765"/>
      <c r="R11" s="765"/>
      <c r="S11" s="765"/>
      <c r="T11" s="721">
        <v>2</v>
      </c>
      <c r="U11" s="721">
        <v>2</v>
      </c>
      <c r="V11" s="721">
        <v>2</v>
      </c>
      <c r="W11" s="99"/>
    </row>
    <row r="12" spans="1:23" ht="25" customHeight="1">
      <c r="A12" s="94">
        <v>2</v>
      </c>
      <c r="B12" s="95">
        <v>170301120031</v>
      </c>
      <c r="C12" s="737">
        <v>44</v>
      </c>
      <c r="D12" s="148">
        <f>(D11/COUNT(C11:C91))*100</f>
        <v>100</v>
      </c>
      <c r="E12" s="737">
        <v>41</v>
      </c>
      <c r="F12" s="149">
        <f>(F11/COUNT(E11:E91))*100</f>
        <v>100</v>
      </c>
      <c r="G12" s="144" t="s">
        <v>47</v>
      </c>
      <c r="H12" s="100">
        <v>3</v>
      </c>
      <c r="I12" s="100">
        <v>1</v>
      </c>
      <c r="J12" s="721">
        <v>2</v>
      </c>
      <c r="K12" s="765"/>
      <c r="L12" s="721">
        <v>2</v>
      </c>
      <c r="M12" s="765"/>
      <c r="N12" s="765"/>
      <c r="O12" s="765"/>
      <c r="P12" s="765"/>
      <c r="Q12" s="765"/>
      <c r="R12" s="765"/>
      <c r="S12" s="765"/>
      <c r="T12" s="721">
        <v>2</v>
      </c>
      <c r="U12" s="721">
        <v>2</v>
      </c>
      <c r="V12" s="721">
        <v>2</v>
      </c>
      <c r="W12" s="99"/>
    </row>
    <row r="13" spans="1:23" ht="25" customHeight="1">
      <c r="A13" s="94">
        <v>3</v>
      </c>
      <c r="B13" s="95">
        <v>170301120070</v>
      </c>
      <c r="C13" s="737">
        <v>44</v>
      </c>
      <c r="D13" s="142"/>
      <c r="E13" s="737">
        <v>35</v>
      </c>
      <c r="F13" s="150"/>
      <c r="G13" s="144" t="s">
        <v>48</v>
      </c>
      <c r="H13" s="100">
        <v>1</v>
      </c>
      <c r="I13" s="100">
        <v>1</v>
      </c>
      <c r="J13" s="721">
        <v>1</v>
      </c>
      <c r="K13" s="765"/>
      <c r="L13" s="721">
        <v>2</v>
      </c>
      <c r="M13" s="765"/>
      <c r="N13" s="765"/>
      <c r="O13" s="765"/>
      <c r="P13" s="765"/>
      <c r="Q13" s="765"/>
      <c r="R13" s="765"/>
      <c r="S13" s="765"/>
      <c r="T13" s="721">
        <v>2</v>
      </c>
      <c r="U13" s="721">
        <v>2</v>
      </c>
      <c r="V13" s="721">
        <v>2</v>
      </c>
      <c r="W13" s="99"/>
    </row>
    <row r="14" spans="1:23" ht="25" customHeight="1">
      <c r="A14" s="94">
        <v>4</v>
      </c>
      <c r="B14" s="95">
        <v>170301120084</v>
      </c>
      <c r="C14" s="737">
        <v>44</v>
      </c>
      <c r="D14" s="142"/>
      <c r="E14" s="737">
        <v>40</v>
      </c>
      <c r="F14" s="150"/>
      <c r="G14" s="151" t="s">
        <v>51</v>
      </c>
      <c r="H14" s="66">
        <f>AVERAGE(H11:H13)</f>
        <v>2</v>
      </c>
      <c r="I14" s="66">
        <f>AVERAGE(I11:I13)</f>
        <v>1.3333333333333333</v>
      </c>
      <c r="J14" s="66">
        <f>AVERAGE(J11:J13)</f>
        <v>1.6666666666666667</v>
      </c>
      <c r="K14" s="66"/>
      <c r="L14" s="66">
        <f>AVERAGE(L11:L13)</f>
        <v>2</v>
      </c>
      <c r="M14" s="66"/>
      <c r="N14" s="66"/>
      <c r="O14" s="66"/>
      <c r="P14" s="66"/>
      <c r="Q14" s="66"/>
      <c r="R14" s="66"/>
      <c r="S14" s="66"/>
      <c r="T14" s="66">
        <f>AVERAGE(T11:T13)</f>
        <v>2</v>
      </c>
      <c r="U14" s="66">
        <f>AVERAGE(U11:U13)</f>
        <v>2</v>
      </c>
      <c r="V14" s="66">
        <f>AVERAGE(V11:V13)</f>
        <v>2</v>
      </c>
      <c r="W14" s="99"/>
    </row>
    <row r="15" spans="1:23" ht="35.5" customHeight="1">
      <c r="B15" s="79"/>
      <c r="C15" s="728"/>
      <c r="D15" s="142"/>
      <c r="E15" s="728"/>
      <c r="F15" s="150"/>
      <c r="G15" s="152" t="s">
        <v>52</v>
      </c>
      <c r="H15" s="67">
        <f>(H7*H14)/100</f>
        <v>2</v>
      </c>
      <c r="I15" s="67">
        <f>(H7*I14)/100</f>
        <v>1.333333333333333</v>
      </c>
      <c r="J15" s="67">
        <f>(H7*J14)/100</f>
        <v>1.666666666666667</v>
      </c>
      <c r="K15" s="67"/>
      <c r="L15" s="67">
        <f>(H7*L14)/100</f>
        <v>2</v>
      </c>
      <c r="M15" s="67"/>
      <c r="N15" s="67"/>
      <c r="O15" s="67"/>
      <c r="P15" s="67"/>
      <c r="Q15" s="67"/>
      <c r="R15" s="67"/>
      <c r="S15" s="67"/>
      <c r="T15" s="67">
        <f>(H7*T14)/100</f>
        <v>2</v>
      </c>
      <c r="U15" s="67">
        <f>(H7*U14)/100</f>
        <v>2</v>
      </c>
      <c r="V15" s="67">
        <f>(H7*V14)/100</f>
        <v>2</v>
      </c>
      <c r="W15" s="99"/>
    </row>
    <row r="16" spans="1:23" ht="38" customHeight="1">
      <c r="B16" s="79"/>
      <c r="C16" s="728"/>
      <c r="D16" s="142"/>
      <c r="E16" s="728"/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99"/>
    </row>
    <row r="17" spans="2:24" ht="25" customHeight="1">
      <c r="B17" s="79"/>
      <c r="C17" s="728"/>
      <c r="D17" s="142"/>
      <c r="E17" s="728"/>
      <c r="F17" s="15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2:24" ht="41" customHeight="1">
      <c r="B18" s="79"/>
      <c r="C18" s="728"/>
      <c r="D18" s="142"/>
      <c r="E18" s="728"/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2:24" ht="25" customHeight="1">
      <c r="B19" s="79"/>
      <c r="C19" s="728"/>
      <c r="D19" s="142"/>
      <c r="E19" s="728"/>
      <c r="F19" s="142"/>
      <c r="H19" s="99"/>
      <c r="I19" s="99"/>
      <c r="J19" s="99"/>
      <c r="W19" s="99"/>
    </row>
    <row r="20" spans="2:24" ht="25" customHeight="1">
      <c r="B20" s="79"/>
      <c r="C20" s="728"/>
      <c r="D20" s="142"/>
      <c r="E20" s="728"/>
      <c r="F20" s="142"/>
      <c r="I20" s="104"/>
      <c r="J20" s="105"/>
      <c r="K20" s="105"/>
      <c r="W20" s="99"/>
    </row>
    <row r="21" spans="2:24" ht="25" customHeight="1">
      <c r="B21" s="79"/>
      <c r="C21" s="728"/>
      <c r="D21" s="142"/>
      <c r="E21" s="728"/>
      <c r="F21" s="142"/>
      <c r="H21" s="71"/>
      <c r="I21" s="855"/>
      <c r="J21" s="855"/>
      <c r="M21" s="55"/>
      <c r="N21" s="55"/>
      <c r="O21" s="55"/>
      <c r="P21" s="55"/>
      <c r="Q21" s="55"/>
    </row>
    <row r="22" spans="2:24" ht="31.5" customHeight="1">
      <c r="B22" s="79"/>
      <c r="C22" s="728"/>
      <c r="D22" s="142"/>
      <c r="E22" s="728"/>
      <c r="F22" s="142"/>
      <c r="H22" s="106"/>
      <c r="I22" s="107"/>
      <c r="J22" s="107"/>
      <c r="M22" s="55"/>
      <c r="N22" s="55"/>
      <c r="O22" s="55"/>
      <c r="P22" s="55"/>
      <c r="Q22" s="55"/>
    </row>
    <row r="23" spans="2:24" ht="25" customHeight="1">
      <c r="B23" s="79"/>
      <c r="C23" s="728"/>
      <c r="D23" s="142"/>
      <c r="E23" s="728"/>
      <c r="F23" s="142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</row>
    <row r="24" spans="2:24" ht="25" customHeight="1">
      <c r="B24" s="79"/>
      <c r="C24" s="728"/>
      <c r="D24" s="142"/>
      <c r="E24" s="728"/>
      <c r="F24" s="142"/>
      <c r="I24" s="106"/>
      <c r="J24" s="106"/>
      <c r="K24" s="106"/>
      <c r="L24" s="106"/>
      <c r="M24" s="106"/>
      <c r="N24" s="106"/>
      <c r="O24" s="106"/>
      <c r="P24" s="106"/>
      <c r="Q24" s="716"/>
      <c r="R24" s="717"/>
      <c r="S24" s="717"/>
      <c r="T24" s="717"/>
      <c r="U24" s="106"/>
      <c r="V24" s="106"/>
      <c r="W24" s="99"/>
      <c r="X24" s="99"/>
    </row>
    <row r="25" spans="2:24" ht="25" customHeight="1">
      <c r="B25" s="79"/>
      <c r="C25" s="728"/>
      <c r="D25" s="732"/>
      <c r="E25" s="728"/>
      <c r="F25" s="142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2:24" ht="25" customHeight="1">
      <c r="B26" s="79"/>
      <c r="C26" s="728"/>
      <c r="D26" s="142"/>
      <c r="E26" s="728"/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2:24" ht="25" customHeight="1">
      <c r="B27" s="79"/>
      <c r="C27" s="728"/>
      <c r="D27" s="142"/>
      <c r="E27" s="728"/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2:24" ht="25" customHeight="1">
      <c r="B28" s="79"/>
      <c r="C28" s="728"/>
      <c r="D28" s="142"/>
      <c r="E28" s="728"/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2:24" ht="25" customHeight="1">
      <c r="B29" s="79"/>
      <c r="C29" s="728"/>
      <c r="D29" s="142"/>
      <c r="E29" s="728"/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2:24" ht="25" customHeight="1">
      <c r="B30" s="79"/>
      <c r="C30" s="728"/>
      <c r="D30" s="142"/>
      <c r="E30" s="728"/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2:24" ht="25" customHeight="1">
      <c r="B31" s="79"/>
      <c r="C31" s="728"/>
      <c r="D31" s="142"/>
      <c r="E31" s="728"/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2:24" ht="25" customHeight="1">
      <c r="B32" s="79"/>
      <c r="C32" s="728"/>
      <c r="D32" s="142"/>
      <c r="E32" s="728"/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2:24" ht="25" customHeight="1">
      <c r="B33" s="79"/>
      <c r="C33" s="728"/>
      <c r="D33" s="142"/>
      <c r="E33" s="728"/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2:24" ht="25" customHeight="1">
      <c r="B34" s="79"/>
      <c r="C34" s="728"/>
      <c r="D34" s="142"/>
      <c r="E34" s="728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2:24" ht="25" customHeight="1">
      <c r="B35" s="79"/>
      <c r="C35" s="728"/>
      <c r="D35" s="142"/>
      <c r="E35" s="728"/>
      <c r="F35" s="14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6"/>
      <c r="X35" s="99"/>
    </row>
    <row r="36" spans="2:24" ht="25" customHeight="1">
      <c r="B36" s="79"/>
      <c r="C36" s="728"/>
      <c r="D36" s="142"/>
      <c r="E36" s="728"/>
      <c r="F36" s="142"/>
      <c r="G36" s="10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2:24" ht="25" customHeight="1">
      <c r="B37" s="79"/>
      <c r="C37" s="728"/>
      <c r="D37" s="142"/>
      <c r="E37" s="728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2:24" ht="25" customHeight="1">
      <c r="B38" s="79"/>
      <c r="C38" s="728"/>
      <c r="D38" s="142"/>
      <c r="E38" s="728"/>
      <c r="F38" s="142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99"/>
      <c r="X38" s="99"/>
    </row>
    <row r="39" spans="2:24" ht="25" customHeight="1"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2:24" ht="25" customHeight="1"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2:24" ht="25" customHeight="1"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2:24" ht="25" customHeight="1"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2:24" ht="25" customHeight="1"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2:24" ht="25" customHeight="1"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2:24" ht="25" customHeight="1"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2:24" ht="25" customHeight="1"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2:24" ht="25" customHeight="1"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2:24" ht="25" customHeight="1"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79"/>
      <c r="C49" s="728"/>
      <c r="D49" s="142"/>
      <c r="E49" s="728"/>
      <c r="F49" s="142"/>
      <c r="G49" s="102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9"/>
      <c r="X49" s="99"/>
    </row>
    <row r="50" spans="2:24" ht="25" customHeight="1">
      <c r="B50" s="79"/>
      <c r="C50" s="728"/>
      <c r="D50" s="142"/>
      <c r="E50" s="728"/>
      <c r="F50" s="142"/>
      <c r="G50" s="10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  <row r="51" spans="2:24" ht="25" customHeight="1"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79"/>
      <c r="C52" s="728"/>
      <c r="D52" s="732"/>
      <c r="E52" s="728"/>
      <c r="F52" s="142"/>
      <c r="G52" s="109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99"/>
      <c r="X52" s="99"/>
    </row>
    <row r="53" spans="2:24" ht="25" customHeight="1"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79"/>
      <c r="C63" s="728"/>
      <c r="D63" s="142"/>
      <c r="E63" s="728"/>
      <c r="F63" s="142"/>
      <c r="G63" s="10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2:24" ht="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10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111"/>
      <c r="I80" s="111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82"/>
      <c r="H84"/>
      <c r="I84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4">
      <c r="B87" s="79"/>
      <c r="C87" s="728"/>
      <c r="D87" s="142"/>
      <c r="E87" s="728"/>
      <c r="F87" s="142"/>
      <c r="G87" s="82"/>
      <c r="H87"/>
      <c r="I87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4">
      <c r="A93" s="82"/>
      <c r="B93" s="82"/>
      <c r="C93" s="82"/>
      <c r="D93" s="82"/>
      <c r="E93" s="82"/>
      <c r="F93" s="82"/>
      <c r="G93" s="82"/>
      <c r="H93"/>
      <c r="I9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>
      <c r="A101" s="82"/>
      <c r="B101" s="82"/>
      <c r="C101" s="82"/>
      <c r="D101" s="82"/>
      <c r="E101" s="82"/>
      <c r="F101" s="82"/>
      <c r="G101" s="82"/>
      <c r="H101"/>
      <c r="I101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H103"/>
      <c r="I103"/>
    </row>
  </sheetData>
  <mergeCells count="9">
    <mergeCell ref="O3:W7"/>
    <mergeCell ref="A4:E4"/>
    <mergeCell ref="I21:J21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3"/>
  <sheetViews>
    <sheetView topLeftCell="M1" zoomScale="86" zoomScaleNormal="86" workbookViewId="0">
      <selection activeCell="H15" sqref="H15:V15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201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202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203</v>
      </c>
      <c r="F5" s="124"/>
      <c r="G5" s="32" t="s">
        <v>14</v>
      </c>
      <c r="H5" s="150">
        <f>D12</f>
        <v>90.909090909090907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86.36363636363636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88.636363636363626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204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82</v>
      </c>
      <c r="D9" s="125"/>
      <c r="E9" s="125" t="s">
        <v>82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170301120144</v>
      </c>
      <c r="C11" s="737">
        <v>45</v>
      </c>
      <c r="D11" s="142">
        <f>COUNTIF(C11:C91,"&gt;="&amp;D10)</f>
        <v>40</v>
      </c>
      <c r="E11" s="737">
        <v>48</v>
      </c>
      <c r="F11" s="143">
        <f>COUNTIF(E11:E91,"&gt;="&amp;F10)</f>
        <v>38</v>
      </c>
      <c r="G11" s="144" t="s">
        <v>46</v>
      </c>
      <c r="H11" s="100">
        <v>2</v>
      </c>
      <c r="I11" s="100">
        <v>2</v>
      </c>
      <c r="J11" s="765"/>
      <c r="K11" s="765"/>
      <c r="L11" s="765"/>
      <c r="M11" s="765"/>
      <c r="N11" s="765"/>
      <c r="O11" s="765"/>
      <c r="P11" s="100">
        <v>2</v>
      </c>
      <c r="Q11" s="100">
        <v>1</v>
      </c>
      <c r="R11" s="100">
        <v>1</v>
      </c>
      <c r="S11" s="100">
        <v>1</v>
      </c>
      <c r="T11" s="765">
        <v>3</v>
      </c>
      <c r="U11" s="765">
        <v>3</v>
      </c>
      <c r="V11" s="765">
        <v>3</v>
      </c>
      <c r="W11" s="99"/>
    </row>
    <row r="12" spans="1:23" ht="25" customHeight="1">
      <c r="A12" s="94">
        <v>2</v>
      </c>
      <c r="B12" s="95">
        <v>170101120040</v>
      </c>
      <c r="C12" s="737">
        <v>41</v>
      </c>
      <c r="D12" s="148">
        <f>(D11/COUNT(C11:C91))*100</f>
        <v>90.909090909090907</v>
      </c>
      <c r="E12" s="737">
        <v>41</v>
      </c>
      <c r="F12" s="149">
        <f>(F11/COUNT(E11:E91))*100</f>
        <v>86.36363636363636</v>
      </c>
      <c r="G12" s="144" t="s">
        <v>47</v>
      </c>
      <c r="H12" s="100">
        <v>2</v>
      </c>
      <c r="I12" s="100">
        <v>1</v>
      </c>
      <c r="J12" s="765"/>
      <c r="K12" s="765"/>
      <c r="L12" s="765"/>
      <c r="M12" s="765"/>
      <c r="N12" s="765"/>
      <c r="O12" s="765"/>
      <c r="P12" s="100">
        <v>1</v>
      </c>
      <c r="Q12" s="100">
        <v>1</v>
      </c>
      <c r="R12" s="100">
        <v>2</v>
      </c>
      <c r="S12" s="100">
        <v>1</v>
      </c>
      <c r="T12" s="765">
        <v>2</v>
      </c>
      <c r="U12" s="765">
        <v>2</v>
      </c>
      <c r="V12" s="765">
        <v>3</v>
      </c>
      <c r="W12" s="99"/>
    </row>
    <row r="13" spans="1:23" ht="25" customHeight="1">
      <c r="A13" s="94">
        <v>3</v>
      </c>
      <c r="B13" s="95">
        <v>170101120041</v>
      </c>
      <c r="C13" s="737">
        <v>0</v>
      </c>
      <c r="D13" s="142"/>
      <c r="E13" s="737">
        <v>0</v>
      </c>
      <c r="F13" s="150"/>
      <c r="G13" s="144" t="s">
        <v>48</v>
      </c>
      <c r="H13" s="100">
        <v>1</v>
      </c>
      <c r="I13" s="100">
        <v>1</v>
      </c>
      <c r="J13" s="765"/>
      <c r="K13" s="765"/>
      <c r="L13" s="765"/>
      <c r="M13" s="765"/>
      <c r="N13" s="765"/>
      <c r="O13" s="765"/>
      <c r="P13" s="100">
        <v>1</v>
      </c>
      <c r="Q13" s="100">
        <v>3</v>
      </c>
      <c r="R13" s="100">
        <v>1</v>
      </c>
      <c r="S13" s="100">
        <v>2</v>
      </c>
      <c r="T13" s="765">
        <v>3</v>
      </c>
      <c r="U13" s="765">
        <v>3</v>
      </c>
      <c r="V13" s="765">
        <v>3</v>
      </c>
      <c r="W13" s="99"/>
    </row>
    <row r="14" spans="1:23" ht="25" customHeight="1">
      <c r="A14" s="94">
        <v>4</v>
      </c>
      <c r="B14" s="95">
        <v>170101120056</v>
      </c>
      <c r="C14" s="737">
        <v>15</v>
      </c>
      <c r="D14" s="142"/>
      <c r="E14" s="737">
        <v>15</v>
      </c>
      <c r="F14" s="150"/>
      <c r="G14" s="151" t="s">
        <v>51</v>
      </c>
      <c r="H14" s="66">
        <f>AVERAGE(H11:H13)</f>
        <v>1.6666666666666667</v>
      </c>
      <c r="I14" s="66">
        <f>AVERAGE(I11:I13)</f>
        <v>1.3333333333333333</v>
      </c>
      <c r="J14" s="66"/>
      <c r="K14" s="66"/>
      <c r="L14" s="66"/>
      <c r="M14" s="66"/>
      <c r="N14" s="66"/>
      <c r="O14" s="66"/>
      <c r="P14" s="66">
        <f t="shared" ref="P14:V14" si="0">AVERAGE(P11:P13)</f>
        <v>1.3333333333333333</v>
      </c>
      <c r="Q14" s="66">
        <f t="shared" si="0"/>
        <v>1.6666666666666667</v>
      </c>
      <c r="R14" s="66">
        <f t="shared" si="0"/>
        <v>1.3333333333333333</v>
      </c>
      <c r="S14" s="66">
        <f t="shared" si="0"/>
        <v>1.3333333333333333</v>
      </c>
      <c r="T14" s="66">
        <f t="shared" si="0"/>
        <v>2.6666666666666665</v>
      </c>
      <c r="U14" s="66">
        <f t="shared" si="0"/>
        <v>2.6666666666666665</v>
      </c>
      <c r="V14" s="66">
        <f t="shared" si="0"/>
        <v>3</v>
      </c>
      <c r="W14" s="99"/>
    </row>
    <row r="15" spans="1:23" ht="35.5" customHeight="1">
      <c r="A15" s="94">
        <v>5</v>
      </c>
      <c r="B15" s="95">
        <v>170101120058</v>
      </c>
      <c r="C15" s="737">
        <v>39</v>
      </c>
      <c r="D15" s="142"/>
      <c r="E15" s="737">
        <v>39</v>
      </c>
      <c r="F15" s="150"/>
      <c r="G15" s="152" t="s">
        <v>52</v>
      </c>
      <c r="H15" s="67">
        <f>(H7*H14)/100</f>
        <v>1.4772727272727273</v>
      </c>
      <c r="I15" s="67">
        <f>(H7*I14)/100</f>
        <v>1.1818181818181817</v>
      </c>
      <c r="J15" s="67"/>
      <c r="K15" s="67"/>
      <c r="L15" s="67"/>
      <c r="M15" s="67"/>
      <c r="N15" s="67"/>
      <c r="O15" s="67"/>
      <c r="P15" s="67">
        <f>(H7*P14)/100</f>
        <v>1.1818181818181817</v>
      </c>
      <c r="Q15" s="67">
        <f>(H7*Q14)/100</f>
        <v>1.4772727272727273</v>
      </c>
      <c r="R15" s="67">
        <f>(H7*R14)/100</f>
        <v>1.1818181818181817</v>
      </c>
      <c r="S15" s="67">
        <f>(H7*S14)/100</f>
        <v>1.1818181818181817</v>
      </c>
      <c r="T15" s="67">
        <f>(H7*T14)/100</f>
        <v>2.3636363636363633</v>
      </c>
      <c r="U15" s="67">
        <f>(H7*U14)/100</f>
        <v>2.3636363636363633</v>
      </c>
      <c r="V15" s="67">
        <f>(H7*V14)/100</f>
        <v>2.6590909090909087</v>
      </c>
      <c r="W15" s="99"/>
    </row>
    <row r="16" spans="1:23" ht="38" customHeight="1">
      <c r="A16" s="94">
        <v>6</v>
      </c>
      <c r="B16" s="95">
        <v>170101120063</v>
      </c>
      <c r="C16" s="737">
        <v>38</v>
      </c>
      <c r="D16" s="142"/>
      <c r="E16" s="737">
        <v>38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99"/>
    </row>
    <row r="17" spans="1:24" ht="25" customHeight="1">
      <c r="A17" s="94">
        <v>7</v>
      </c>
      <c r="B17" s="95">
        <v>170101120002</v>
      </c>
      <c r="C17" s="737">
        <v>30</v>
      </c>
      <c r="D17" s="142"/>
      <c r="E17" s="737">
        <v>35</v>
      </c>
      <c r="F17" s="15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ht="41" customHeight="1">
      <c r="A18" s="94">
        <v>8</v>
      </c>
      <c r="B18" s="95">
        <v>170101120004</v>
      </c>
      <c r="C18" s="737">
        <v>30</v>
      </c>
      <c r="D18" s="142"/>
      <c r="E18" s="737">
        <v>36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170101120006</v>
      </c>
      <c r="C19" s="737">
        <v>46</v>
      </c>
      <c r="D19" s="142"/>
      <c r="E19" s="737">
        <v>45</v>
      </c>
      <c r="F19" s="142"/>
      <c r="H19" s="99"/>
      <c r="I19" s="99"/>
      <c r="J19" s="99"/>
      <c r="W19" s="99"/>
    </row>
    <row r="20" spans="1:24" ht="25" customHeight="1">
      <c r="A20" s="94">
        <v>10</v>
      </c>
      <c r="B20" s="95">
        <v>170101120007</v>
      </c>
      <c r="C20" s="737">
        <v>41</v>
      </c>
      <c r="D20" s="142"/>
      <c r="E20" s="737">
        <v>46</v>
      </c>
      <c r="F20" s="142"/>
      <c r="I20" s="104"/>
      <c r="J20" s="105"/>
      <c r="K20" s="105"/>
      <c r="W20" s="99"/>
    </row>
    <row r="21" spans="1:24" ht="25" customHeight="1">
      <c r="A21" s="94">
        <v>11</v>
      </c>
      <c r="B21" s="95">
        <v>170101120011</v>
      </c>
      <c r="C21" s="737">
        <v>35</v>
      </c>
      <c r="D21" s="142"/>
      <c r="E21" s="737">
        <v>40</v>
      </c>
      <c r="F21" s="142"/>
      <c r="H21" s="71"/>
      <c r="I21" s="855"/>
      <c r="J21" s="855"/>
      <c r="M21" s="55"/>
      <c r="N21" s="55"/>
      <c r="O21" s="55"/>
      <c r="P21" s="55"/>
      <c r="Q21" s="55"/>
    </row>
    <row r="22" spans="1:24" ht="31.5" customHeight="1">
      <c r="A22" s="94">
        <v>12</v>
      </c>
      <c r="B22" s="95">
        <v>170101120012</v>
      </c>
      <c r="C22" s="737">
        <v>46</v>
      </c>
      <c r="D22" s="142"/>
      <c r="E22" s="737">
        <v>47</v>
      </c>
      <c r="F22" s="142"/>
      <c r="H22" s="106"/>
      <c r="I22" s="107"/>
      <c r="J22" s="107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170101120013</v>
      </c>
      <c r="C23" s="737">
        <v>28</v>
      </c>
      <c r="D23" s="142"/>
      <c r="E23" s="737">
        <v>30</v>
      </c>
      <c r="F23" s="142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</row>
    <row r="24" spans="1:24" ht="25" customHeight="1">
      <c r="A24" s="94">
        <v>14</v>
      </c>
      <c r="B24" s="95">
        <v>170101120015</v>
      </c>
      <c r="C24" s="737">
        <v>28</v>
      </c>
      <c r="D24" s="142"/>
      <c r="E24" s="737">
        <v>0</v>
      </c>
      <c r="F24" s="142"/>
      <c r="I24" s="106"/>
      <c r="J24" s="106"/>
      <c r="K24" s="106"/>
      <c r="L24" s="106"/>
      <c r="M24" s="106"/>
      <c r="N24" s="106"/>
      <c r="O24" s="106"/>
      <c r="P24" s="106"/>
      <c r="Q24" s="716"/>
      <c r="R24" s="717"/>
      <c r="S24" s="717"/>
      <c r="T24" s="717"/>
      <c r="U24" s="106"/>
      <c r="V24" s="106"/>
      <c r="W24" s="99"/>
      <c r="X24" s="99"/>
    </row>
    <row r="25" spans="1:24" ht="25" customHeight="1">
      <c r="A25" s="94">
        <v>15</v>
      </c>
      <c r="B25" s="95">
        <v>170101120016</v>
      </c>
      <c r="C25" s="737">
        <v>29</v>
      </c>
      <c r="D25" s="732"/>
      <c r="E25" s="737">
        <v>37</v>
      </c>
      <c r="F25" s="142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5" customHeight="1">
      <c r="A26" s="94">
        <v>16</v>
      </c>
      <c r="B26" s="95">
        <v>170101120017</v>
      </c>
      <c r="C26" s="737">
        <v>40</v>
      </c>
      <c r="D26" s="142"/>
      <c r="E26" s="737">
        <v>42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>
        <v>17</v>
      </c>
      <c r="B27" s="95">
        <v>170101120019</v>
      </c>
      <c r="C27" s="737">
        <v>37</v>
      </c>
      <c r="D27" s="142"/>
      <c r="E27" s="737">
        <v>45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>
        <v>18</v>
      </c>
      <c r="B28" s="95">
        <v>170101120021</v>
      </c>
      <c r="C28" s="737">
        <v>40</v>
      </c>
      <c r="D28" s="142"/>
      <c r="E28" s="737">
        <v>42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>
        <v>19</v>
      </c>
      <c r="B29" s="95">
        <v>170101120022</v>
      </c>
      <c r="C29" s="737">
        <v>40</v>
      </c>
      <c r="D29" s="142"/>
      <c r="E29" s="737">
        <v>42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>
        <v>20</v>
      </c>
      <c r="B30" s="95">
        <v>170101120024</v>
      </c>
      <c r="C30" s="737">
        <v>38</v>
      </c>
      <c r="D30" s="142"/>
      <c r="E30" s="737">
        <v>37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>
        <v>21</v>
      </c>
      <c r="B31" s="95">
        <v>170101120026</v>
      </c>
      <c r="C31" s="737">
        <v>28</v>
      </c>
      <c r="D31" s="142"/>
      <c r="E31" s="737">
        <v>28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>
        <v>22</v>
      </c>
      <c r="B32" s="95">
        <v>170101120028</v>
      </c>
      <c r="C32" s="737">
        <v>30</v>
      </c>
      <c r="D32" s="142"/>
      <c r="E32" s="737">
        <v>0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>
        <v>23</v>
      </c>
      <c r="B33" s="95">
        <v>170101120029</v>
      </c>
      <c r="C33" s="737">
        <v>46</v>
      </c>
      <c r="D33" s="142"/>
      <c r="E33" s="737">
        <v>45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>
        <v>24</v>
      </c>
      <c r="B34" s="95">
        <v>170101120030</v>
      </c>
      <c r="C34" s="737">
        <v>30</v>
      </c>
      <c r="D34" s="142"/>
      <c r="E34" s="737">
        <v>36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>
        <v>25</v>
      </c>
      <c r="B35" s="95">
        <v>170101120032</v>
      </c>
      <c r="C35" s="737">
        <v>32</v>
      </c>
      <c r="D35" s="142"/>
      <c r="E35" s="737">
        <v>35</v>
      </c>
      <c r="F35" s="14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6"/>
      <c r="X35" s="99"/>
    </row>
    <row r="36" spans="1:24" ht="25" customHeight="1">
      <c r="A36" s="94">
        <v>26</v>
      </c>
      <c r="B36" s="95">
        <v>170101120034</v>
      </c>
      <c r="C36" s="737">
        <v>35</v>
      </c>
      <c r="D36" s="142"/>
      <c r="E36" s="737">
        <v>37</v>
      </c>
      <c r="F36" s="142"/>
      <c r="G36" s="10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ht="25" customHeight="1">
      <c r="A37" s="94">
        <v>27</v>
      </c>
      <c r="B37" s="95">
        <v>170101120035</v>
      </c>
      <c r="C37" s="737">
        <v>35</v>
      </c>
      <c r="D37" s="142"/>
      <c r="E37" s="737">
        <v>36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A38" s="94">
        <v>28</v>
      </c>
      <c r="B38" s="95">
        <v>170101120036</v>
      </c>
      <c r="C38" s="737">
        <v>32</v>
      </c>
      <c r="D38" s="142"/>
      <c r="E38" s="737">
        <v>40</v>
      </c>
      <c r="F38" s="142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99"/>
      <c r="X38" s="99"/>
    </row>
    <row r="39" spans="1:24" ht="25" customHeight="1">
      <c r="A39" s="94">
        <v>29</v>
      </c>
      <c r="B39" s="95">
        <v>170101120038</v>
      </c>
      <c r="C39" s="737">
        <v>40</v>
      </c>
      <c r="D39" s="142"/>
      <c r="E39" s="737">
        <v>41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A40" s="94">
        <v>30</v>
      </c>
      <c r="B40" s="95">
        <v>170101120039</v>
      </c>
      <c r="C40" s="737">
        <v>38</v>
      </c>
      <c r="D40" s="142"/>
      <c r="E40" s="737">
        <v>36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A41" s="94">
        <v>31</v>
      </c>
      <c r="B41" s="95">
        <v>170101120044</v>
      </c>
      <c r="C41" s="737">
        <v>45</v>
      </c>
      <c r="D41" s="142"/>
      <c r="E41" s="737">
        <v>46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A42" s="94">
        <v>32</v>
      </c>
      <c r="B42" s="95">
        <v>170101120045</v>
      </c>
      <c r="C42" s="737">
        <v>33</v>
      </c>
      <c r="D42" s="142"/>
      <c r="E42" s="737">
        <v>38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A43" s="94">
        <v>33</v>
      </c>
      <c r="B43" s="95">
        <v>170101120048</v>
      </c>
      <c r="C43" s="737">
        <v>25</v>
      </c>
      <c r="D43" s="142"/>
      <c r="E43" s="737">
        <v>35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A44" s="94">
        <v>34</v>
      </c>
      <c r="B44" s="95">
        <v>170101120049</v>
      </c>
      <c r="C44" s="737">
        <v>30</v>
      </c>
      <c r="D44" s="142"/>
      <c r="E44" s="737">
        <v>0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A45" s="94">
        <v>35</v>
      </c>
      <c r="B45" s="95">
        <v>170101120050</v>
      </c>
      <c r="C45" s="737">
        <v>30</v>
      </c>
      <c r="D45" s="142"/>
      <c r="E45" s="737">
        <v>0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A46" s="94">
        <v>36</v>
      </c>
      <c r="B46" s="95">
        <v>170101120051</v>
      </c>
      <c r="C46" s="737">
        <v>45</v>
      </c>
      <c r="D46" s="142"/>
      <c r="E46" s="737">
        <v>43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A47" s="94">
        <v>37</v>
      </c>
      <c r="B47" s="95">
        <v>170101120055</v>
      </c>
      <c r="C47" s="737">
        <v>25</v>
      </c>
      <c r="D47" s="142"/>
      <c r="E47" s="737">
        <v>36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A48" s="94">
        <v>38</v>
      </c>
      <c r="B48" s="95">
        <v>170101120060</v>
      </c>
      <c r="C48" s="737">
        <v>28</v>
      </c>
      <c r="D48" s="142"/>
      <c r="E48" s="737">
        <v>37</v>
      </c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1:24" ht="25" customHeight="1">
      <c r="A49" s="94">
        <v>39</v>
      </c>
      <c r="B49" s="95">
        <v>170101120061</v>
      </c>
      <c r="C49" s="737">
        <v>32</v>
      </c>
      <c r="D49" s="142"/>
      <c r="E49" s="737">
        <v>36</v>
      </c>
      <c r="F49" s="142"/>
      <c r="G49" s="102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9"/>
      <c r="X49" s="99"/>
    </row>
    <row r="50" spans="1:24" ht="25" customHeight="1">
      <c r="A50" s="94">
        <v>40</v>
      </c>
      <c r="B50" s="95">
        <v>170101120062</v>
      </c>
      <c r="C50" s="737">
        <v>31</v>
      </c>
      <c r="D50" s="142"/>
      <c r="E50" s="737">
        <v>35</v>
      </c>
      <c r="F50" s="142"/>
      <c r="G50" s="10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  <row r="51" spans="1:24" ht="25" customHeight="1">
      <c r="A51" s="94">
        <v>41</v>
      </c>
      <c r="B51" s="95">
        <v>170101120064</v>
      </c>
      <c r="C51" s="737">
        <v>46</v>
      </c>
      <c r="D51" s="142"/>
      <c r="E51" s="737">
        <v>45</v>
      </c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1:24" ht="25" customHeight="1">
      <c r="A52" s="94">
        <v>42</v>
      </c>
      <c r="B52" s="95">
        <v>170101120070</v>
      </c>
      <c r="C52" s="737">
        <v>41</v>
      </c>
      <c r="D52" s="732"/>
      <c r="E52" s="737">
        <v>43</v>
      </c>
      <c r="F52" s="142"/>
      <c r="G52" s="109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99"/>
      <c r="X52" s="99"/>
    </row>
    <row r="53" spans="1:24" ht="25" customHeight="1">
      <c r="A53" s="94">
        <v>43</v>
      </c>
      <c r="B53" s="95">
        <v>170101120071</v>
      </c>
      <c r="C53" s="737">
        <v>35</v>
      </c>
      <c r="D53" s="732"/>
      <c r="E53" s="737">
        <v>37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ht="25" customHeight="1">
      <c r="A54" s="94">
        <v>44</v>
      </c>
      <c r="B54" s="95">
        <v>170101121073</v>
      </c>
      <c r="C54" s="737">
        <v>32</v>
      </c>
      <c r="D54" s="142"/>
      <c r="E54" s="737">
        <v>35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ht="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ht="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ht="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ht="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ht="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ht="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ht="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ht="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1:24" ht="25" customHeight="1">
      <c r="B63" s="79"/>
      <c r="C63" s="728"/>
      <c r="D63" s="142"/>
      <c r="E63" s="728"/>
      <c r="F63" s="142"/>
      <c r="G63" s="10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1:24" ht="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10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111"/>
      <c r="I80" s="111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82"/>
      <c r="H84"/>
      <c r="I84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4">
      <c r="B87" s="79"/>
      <c r="C87" s="728"/>
      <c r="D87" s="142"/>
      <c r="E87" s="728"/>
      <c r="F87" s="142"/>
      <c r="G87" s="82"/>
      <c r="H87"/>
      <c r="I87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4">
      <c r="A93" s="82"/>
      <c r="B93" s="82"/>
      <c r="C93" s="82"/>
      <c r="D93" s="82"/>
      <c r="E93" s="82"/>
      <c r="F93" s="82"/>
      <c r="G93" s="82"/>
      <c r="H93"/>
      <c r="I9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>
      <c r="A101" s="82"/>
      <c r="B101" s="82"/>
      <c r="C101" s="82"/>
      <c r="D101" s="82"/>
      <c r="E101" s="82"/>
      <c r="F101" s="82"/>
      <c r="G101" s="82"/>
      <c r="H101"/>
      <c r="I101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H103"/>
      <c r="I103"/>
    </row>
  </sheetData>
  <mergeCells count="9">
    <mergeCell ref="O3:W7"/>
    <mergeCell ref="A4:E4"/>
    <mergeCell ref="I21:J21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6" sqref="H16:V16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205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206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207</v>
      </c>
      <c r="F5" s="124"/>
      <c r="G5" s="32" t="s">
        <v>14</v>
      </c>
      <c r="H5" s="150">
        <f>D12</f>
        <v>81.25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87.5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84.375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25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170301120002</v>
      </c>
      <c r="C11" s="737">
        <v>37</v>
      </c>
      <c r="D11" s="142">
        <f>COUNTIF(C11:C91,"&gt;="&amp;D10)</f>
        <v>13</v>
      </c>
      <c r="E11" s="737">
        <v>40</v>
      </c>
      <c r="F11" s="143">
        <f>COUNTIF(E11:E91,"&gt;="&amp;F10)</f>
        <v>14</v>
      </c>
      <c r="G11" s="144" t="s">
        <v>46</v>
      </c>
      <c r="H11" s="100">
        <v>2</v>
      </c>
      <c r="I11" s="100">
        <v>3</v>
      </c>
      <c r="J11" s="721">
        <v>3</v>
      </c>
      <c r="K11" s="765"/>
      <c r="L11" s="721">
        <v>2</v>
      </c>
      <c r="M11" s="765"/>
      <c r="N11" s="765"/>
      <c r="O11" s="765"/>
      <c r="P11" s="765"/>
      <c r="Q11" s="765"/>
      <c r="R11" s="765"/>
      <c r="S11" s="765"/>
      <c r="T11" s="765">
        <v>3</v>
      </c>
      <c r="U11" s="765">
        <v>3</v>
      </c>
      <c r="V11" s="765">
        <v>3</v>
      </c>
      <c r="W11" s="99"/>
    </row>
    <row r="12" spans="1:23" ht="25" customHeight="1">
      <c r="A12" s="94">
        <v>2</v>
      </c>
      <c r="B12" s="95">
        <v>170301120010</v>
      </c>
      <c r="C12" s="737">
        <v>43</v>
      </c>
      <c r="D12" s="148">
        <f>(D11/COUNT(C11:C91))*100</f>
        <v>81.25</v>
      </c>
      <c r="E12" s="737">
        <v>44</v>
      </c>
      <c r="F12" s="149">
        <f>(F11/COUNT(E11:E91))*100</f>
        <v>87.5</v>
      </c>
      <c r="G12" s="144" t="s">
        <v>47</v>
      </c>
      <c r="H12" s="100">
        <v>3</v>
      </c>
      <c r="I12" s="100">
        <v>1</v>
      </c>
      <c r="J12" s="721">
        <v>2</v>
      </c>
      <c r="K12" s="765"/>
      <c r="L12" s="721">
        <v>2</v>
      </c>
      <c r="M12" s="765"/>
      <c r="N12" s="765"/>
      <c r="O12" s="765"/>
      <c r="P12" s="765"/>
      <c r="Q12" s="765"/>
      <c r="R12" s="765"/>
      <c r="S12" s="765"/>
      <c r="T12" s="765">
        <v>3</v>
      </c>
      <c r="U12" s="765">
        <v>2</v>
      </c>
      <c r="V12" s="765">
        <v>3</v>
      </c>
      <c r="W12" s="99"/>
    </row>
    <row r="13" spans="1:23" ht="25" customHeight="1">
      <c r="A13" s="94">
        <v>3</v>
      </c>
      <c r="B13" s="95">
        <v>170301120024</v>
      </c>
      <c r="C13" s="737">
        <v>41</v>
      </c>
      <c r="D13" s="142"/>
      <c r="E13" s="737">
        <v>43</v>
      </c>
      <c r="F13" s="150"/>
      <c r="G13" s="144" t="s">
        <v>48</v>
      </c>
      <c r="H13" s="100">
        <v>1</v>
      </c>
      <c r="I13" s="100">
        <v>1</v>
      </c>
      <c r="J13" s="721">
        <v>1</v>
      </c>
      <c r="K13" s="765"/>
      <c r="L13" s="721">
        <v>2</v>
      </c>
      <c r="M13" s="765"/>
      <c r="N13" s="765"/>
      <c r="O13" s="765"/>
      <c r="P13" s="765"/>
      <c r="Q13" s="765"/>
      <c r="R13" s="765"/>
      <c r="S13" s="765"/>
      <c r="T13" s="765">
        <v>3</v>
      </c>
      <c r="U13" s="765">
        <v>3</v>
      </c>
      <c r="V13" s="765">
        <v>2</v>
      </c>
      <c r="W13" s="99"/>
    </row>
    <row r="14" spans="1:23" ht="25" customHeight="1">
      <c r="A14" s="94">
        <v>4</v>
      </c>
      <c r="B14" s="95">
        <v>170301120054</v>
      </c>
      <c r="C14" s="737">
        <v>0</v>
      </c>
      <c r="D14" s="142"/>
      <c r="E14" s="737">
        <v>0</v>
      </c>
      <c r="F14" s="150"/>
      <c r="G14" s="144" t="s">
        <v>50</v>
      </c>
      <c r="H14" s="100"/>
      <c r="I14" s="100"/>
      <c r="J14" s="101"/>
      <c r="K14" s="101"/>
      <c r="L14" s="100"/>
      <c r="M14" s="100"/>
      <c r="N14" s="100"/>
      <c r="O14" s="100"/>
      <c r="P14" s="100"/>
      <c r="Q14" s="100"/>
      <c r="R14" s="100"/>
      <c r="S14" s="100"/>
      <c r="T14" s="721"/>
      <c r="U14" s="721"/>
      <c r="V14" s="721"/>
      <c r="W14" s="99"/>
    </row>
    <row r="15" spans="1:23" ht="35.5" customHeight="1">
      <c r="A15" s="94">
        <v>5</v>
      </c>
      <c r="B15" s="95">
        <v>170301120066</v>
      </c>
      <c r="C15" s="737">
        <v>37</v>
      </c>
      <c r="D15" s="142"/>
      <c r="E15" s="737">
        <v>40</v>
      </c>
      <c r="F15" s="150"/>
      <c r="G15" s="151" t="s">
        <v>51</v>
      </c>
      <c r="H15" s="66">
        <f>AVERAGE(H11:H14)</f>
        <v>2</v>
      </c>
      <c r="I15" s="66">
        <f>AVERAGE(I11:I14)</f>
        <v>1.6666666666666667</v>
      </c>
      <c r="J15" s="66">
        <f>AVERAGE(J11:J14)</f>
        <v>2</v>
      </c>
      <c r="K15" s="66"/>
      <c r="L15" s="66">
        <f>AVERAGE(L11:L14)</f>
        <v>2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2.6666666666666665</v>
      </c>
      <c r="V15" s="66">
        <f>AVERAGE(V11:V14)</f>
        <v>2.6666666666666665</v>
      </c>
      <c r="W15" s="99"/>
    </row>
    <row r="16" spans="1:23" ht="38" customHeight="1">
      <c r="A16" s="94">
        <v>6</v>
      </c>
      <c r="B16" s="95">
        <v>170301120080</v>
      </c>
      <c r="C16" s="737">
        <v>30</v>
      </c>
      <c r="D16" s="142"/>
      <c r="E16" s="737">
        <v>36</v>
      </c>
      <c r="F16" s="150"/>
      <c r="G16" s="152" t="s">
        <v>52</v>
      </c>
      <c r="H16" s="67">
        <f>(H7*H15)/100</f>
        <v>1.6875</v>
      </c>
      <c r="I16" s="67">
        <f>(H7*I15)/100</f>
        <v>1.40625</v>
      </c>
      <c r="J16" s="67">
        <f>(H7*J15)/100</f>
        <v>1.6875</v>
      </c>
      <c r="K16" s="67"/>
      <c r="L16" s="67">
        <f>(H7*L15)/100</f>
        <v>1.6875</v>
      </c>
      <c r="M16" s="67"/>
      <c r="N16" s="67"/>
      <c r="O16" s="67"/>
      <c r="P16" s="67"/>
      <c r="Q16" s="67"/>
      <c r="R16" s="67"/>
      <c r="S16" s="67"/>
      <c r="T16" s="67">
        <f>(H7*T15)/100</f>
        <v>2.53125</v>
      </c>
      <c r="U16" s="67">
        <f>(H7*U15)/100</f>
        <v>2.25</v>
      </c>
      <c r="V16" s="67">
        <f>(H7*V15)/100</f>
        <v>2.25</v>
      </c>
      <c r="W16" s="99"/>
    </row>
    <row r="17" spans="1:24" ht="25" customHeight="1">
      <c r="A17" s="94">
        <v>7</v>
      </c>
      <c r="B17" s="95">
        <v>170301120103</v>
      </c>
      <c r="C17" s="737">
        <v>37</v>
      </c>
      <c r="D17" s="142"/>
      <c r="E17" s="737">
        <v>40</v>
      </c>
      <c r="F17" s="150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1" customHeight="1">
      <c r="A18" s="94">
        <v>8</v>
      </c>
      <c r="B18" s="95">
        <v>170301120105</v>
      </c>
      <c r="C18" s="737">
        <v>42</v>
      </c>
      <c r="D18" s="142"/>
      <c r="E18" s="737">
        <v>41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170301120112</v>
      </c>
      <c r="C19" s="737">
        <v>36</v>
      </c>
      <c r="D19" s="142"/>
      <c r="E19" s="737">
        <v>37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>
        <v>10</v>
      </c>
      <c r="B20" s="95">
        <v>170301120116</v>
      </c>
      <c r="C20" s="737">
        <v>37</v>
      </c>
      <c r="D20" s="142"/>
      <c r="E20" s="737">
        <v>40</v>
      </c>
      <c r="F20" s="142"/>
      <c r="H20" s="99"/>
      <c r="I20" s="99"/>
      <c r="J20" s="99"/>
      <c r="W20" s="99"/>
    </row>
    <row r="21" spans="1:24" ht="25" customHeight="1">
      <c r="A21" s="94">
        <v>11</v>
      </c>
      <c r="B21" s="95">
        <v>170301120126</v>
      </c>
      <c r="C21" s="737">
        <v>42</v>
      </c>
      <c r="D21" s="142"/>
      <c r="E21" s="737">
        <v>41</v>
      </c>
      <c r="F21" s="142"/>
      <c r="I21" s="104"/>
      <c r="J21" s="105"/>
      <c r="K21" s="105"/>
    </row>
    <row r="22" spans="1:24" ht="31.5" customHeight="1">
      <c r="A22" s="94">
        <v>12</v>
      </c>
      <c r="B22" s="95">
        <v>170301120156</v>
      </c>
      <c r="C22" s="737">
        <v>43</v>
      </c>
      <c r="D22" s="142"/>
      <c r="E22" s="737">
        <v>45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170301120161</v>
      </c>
      <c r="C23" s="737">
        <v>42</v>
      </c>
      <c r="D23" s="142"/>
      <c r="E23" s="737">
        <v>41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>
        <v>14</v>
      </c>
      <c r="B24" s="95">
        <v>170301120162</v>
      </c>
      <c r="C24" s="737">
        <v>0</v>
      </c>
      <c r="D24" s="142"/>
      <c r="E24" s="737">
        <v>0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>
        <v>15</v>
      </c>
      <c r="B25" s="95">
        <v>170301120173</v>
      </c>
      <c r="C25" s="737">
        <v>36</v>
      </c>
      <c r="D25" s="732"/>
      <c r="E25" s="737">
        <v>37</v>
      </c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>
        <v>16</v>
      </c>
      <c r="B26" s="95">
        <v>170301120144</v>
      </c>
      <c r="C26" s="737">
        <v>0</v>
      </c>
      <c r="D26" s="142"/>
      <c r="E26" s="737">
        <v>42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B27" s="79"/>
      <c r="C27" s="728"/>
      <c r="D27" s="142"/>
      <c r="E27" s="728"/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B28" s="79"/>
      <c r="C28" s="728"/>
      <c r="D28" s="142"/>
      <c r="E28" s="728"/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B29" s="79"/>
      <c r="C29" s="728"/>
      <c r="D29" s="142"/>
      <c r="E29" s="728"/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B30" s="79"/>
      <c r="C30" s="728"/>
      <c r="D30" s="142"/>
      <c r="E30" s="728"/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B31" s="79"/>
      <c r="C31" s="728"/>
      <c r="D31" s="142"/>
      <c r="E31" s="728"/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B32" s="79"/>
      <c r="C32" s="728"/>
      <c r="D32" s="142"/>
      <c r="E32" s="728"/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2:24" ht="25" customHeight="1">
      <c r="B33" s="79"/>
      <c r="C33" s="728"/>
      <c r="D33" s="142"/>
      <c r="E33" s="728"/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2:24" ht="25" customHeight="1">
      <c r="B34" s="79"/>
      <c r="C34" s="728"/>
      <c r="D34" s="142"/>
      <c r="E34" s="728"/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2:24" ht="25" customHeight="1">
      <c r="B35" s="79"/>
      <c r="C35" s="728"/>
      <c r="D35" s="142"/>
      <c r="E35" s="728"/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2:24" ht="25" customHeight="1">
      <c r="B36" s="79"/>
      <c r="C36" s="728"/>
      <c r="D36" s="142"/>
      <c r="E36" s="728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2:24" ht="25" customHeight="1">
      <c r="B37" s="79"/>
      <c r="C37" s="728"/>
      <c r="D37" s="142"/>
      <c r="E37" s="728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2:24" ht="25" customHeight="1">
      <c r="B38" s="79"/>
      <c r="C38" s="728"/>
      <c r="D38" s="142"/>
      <c r="E38" s="728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2:24" ht="25" customHeight="1"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2:24" ht="25" customHeight="1"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2:24" ht="25" customHeight="1"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2:24" ht="25" customHeight="1"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2:24" ht="25" customHeight="1"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2:24" ht="25" customHeight="1"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2:24" ht="25" customHeight="1"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2:24" ht="25" customHeight="1"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2:24" ht="25" customHeight="1"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2:24" ht="25" customHeight="1"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79"/>
      <c r="C49" s="728"/>
      <c r="D49" s="142"/>
      <c r="E49" s="728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79"/>
      <c r="C50" s="728"/>
      <c r="D50" s="142"/>
      <c r="E50" s="728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79"/>
      <c r="C52" s="728"/>
      <c r="D52" s="732"/>
      <c r="E52" s="728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79"/>
      <c r="C63" s="728"/>
      <c r="D63" s="142"/>
      <c r="E63" s="728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opLeftCell="M1" zoomScale="86" zoomScaleNormal="86" workbookViewId="0">
      <selection activeCell="H16" sqref="H16:V16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5" width="25.81640625" style="45" customWidth="1"/>
    <col min="6" max="6" width="31.54296875" style="45" customWidth="1"/>
    <col min="7" max="7" width="54.089843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894" t="s">
        <v>2</v>
      </c>
      <c r="H2" s="894"/>
      <c r="I2" s="3"/>
    </row>
    <row r="3" spans="1:23" ht="44" customHeight="1">
      <c r="A3" s="859" t="s">
        <v>208</v>
      </c>
      <c r="B3" s="859"/>
      <c r="C3" s="859"/>
      <c r="D3" s="859"/>
      <c r="E3" s="859"/>
      <c r="F3" s="124"/>
      <c r="G3" s="894" t="s">
        <v>4</v>
      </c>
      <c r="H3" s="894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209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 t="s">
        <v>210</v>
      </c>
      <c r="F5" s="124"/>
      <c r="G5" s="32" t="s">
        <v>14</v>
      </c>
      <c r="H5" s="150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F12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211</v>
      </c>
      <c r="D8" s="125"/>
      <c r="E8" s="125" t="s">
        <v>26</v>
      </c>
      <c r="F8" s="125"/>
      <c r="G8" s="53" t="s">
        <v>27</v>
      </c>
      <c r="H8" s="32" t="str">
        <f>IF(H7&gt;=60,"Achieved","Not Achieved")</f>
        <v>Achieved</v>
      </c>
      <c r="I8" s="3"/>
    </row>
    <row r="9" spans="1:23" ht="25" customHeight="1">
      <c r="B9" s="132" t="s">
        <v>28</v>
      </c>
      <c r="C9" s="125" t="s">
        <v>88</v>
      </c>
      <c r="D9" s="125"/>
      <c r="E9" s="125" t="s">
        <v>88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94">
        <v>1</v>
      </c>
      <c r="B11" s="95">
        <v>170301120002</v>
      </c>
      <c r="C11" s="737">
        <v>33</v>
      </c>
      <c r="D11" s="142">
        <f>COUNTIF(C11:C91,"&gt;="&amp;D10)</f>
        <v>25</v>
      </c>
      <c r="E11" s="737">
        <v>33</v>
      </c>
      <c r="F11" s="143">
        <f>COUNTIF(E11:E91,"&gt;="&amp;F10)</f>
        <v>25</v>
      </c>
      <c r="G11" s="144" t="s">
        <v>46</v>
      </c>
      <c r="H11" s="100">
        <v>2</v>
      </c>
      <c r="I11" s="100">
        <v>3</v>
      </c>
      <c r="J11" s="721">
        <v>3</v>
      </c>
      <c r="K11" s="765"/>
      <c r="L11" s="721">
        <v>2</v>
      </c>
      <c r="M11" s="765"/>
      <c r="N11" s="765"/>
      <c r="O11" s="765"/>
      <c r="P11" s="765"/>
      <c r="Q11" s="765"/>
      <c r="R11" s="765"/>
      <c r="S11" s="765"/>
      <c r="T11" s="100">
        <v>3</v>
      </c>
      <c r="U11" s="100">
        <v>3</v>
      </c>
      <c r="V11" s="100">
        <v>3</v>
      </c>
      <c r="W11" s="99"/>
    </row>
    <row r="12" spans="1:23" ht="25" customHeight="1">
      <c r="A12" s="94">
        <v>2</v>
      </c>
      <c r="B12" s="95">
        <v>170301120010</v>
      </c>
      <c r="C12" s="737">
        <v>38</v>
      </c>
      <c r="D12" s="148">
        <f>(D11/COUNT(C11:C91))*100</f>
        <v>100</v>
      </c>
      <c r="E12" s="737">
        <v>38</v>
      </c>
      <c r="F12" s="149">
        <f>(F11/COUNT(E11:E91))*100</f>
        <v>100</v>
      </c>
      <c r="G12" s="144" t="s">
        <v>47</v>
      </c>
      <c r="H12" s="100">
        <v>3</v>
      </c>
      <c r="I12" s="100">
        <v>1</v>
      </c>
      <c r="J12" s="721">
        <v>2</v>
      </c>
      <c r="K12" s="765"/>
      <c r="L12" s="721">
        <v>2</v>
      </c>
      <c r="M12" s="765"/>
      <c r="N12" s="765"/>
      <c r="O12" s="765"/>
      <c r="P12" s="765"/>
      <c r="Q12" s="765"/>
      <c r="R12" s="765"/>
      <c r="S12" s="765"/>
      <c r="T12" s="100">
        <v>3</v>
      </c>
      <c r="U12" s="100">
        <v>3</v>
      </c>
      <c r="V12" s="100">
        <v>3</v>
      </c>
      <c r="W12" s="99"/>
    </row>
    <row r="13" spans="1:23" ht="25" customHeight="1">
      <c r="A13" s="94">
        <v>3</v>
      </c>
      <c r="B13" s="95">
        <v>170301120015</v>
      </c>
      <c r="C13" s="737">
        <v>43</v>
      </c>
      <c r="D13" s="142"/>
      <c r="E13" s="737">
        <v>43</v>
      </c>
      <c r="F13" s="150"/>
      <c r="G13" s="144" t="s">
        <v>48</v>
      </c>
      <c r="H13" s="100">
        <v>1</v>
      </c>
      <c r="I13" s="100">
        <v>1</v>
      </c>
      <c r="J13" s="721">
        <v>1</v>
      </c>
      <c r="K13" s="765"/>
      <c r="L13" s="721">
        <v>2</v>
      </c>
      <c r="M13" s="765"/>
      <c r="N13" s="765"/>
      <c r="O13" s="765"/>
      <c r="P13" s="765"/>
      <c r="Q13" s="765"/>
      <c r="R13" s="765"/>
      <c r="S13" s="765"/>
      <c r="T13" s="100">
        <v>3</v>
      </c>
      <c r="U13" s="100">
        <v>3</v>
      </c>
      <c r="V13" s="100">
        <v>3</v>
      </c>
      <c r="W13" s="99"/>
    </row>
    <row r="14" spans="1:23" ht="25" customHeight="1">
      <c r="A14" s="94">
        <v>4</v>
      </c>
      <c r="B14" s="95">
        <v>170301120023</v>
      </c>
      <c r="C14" s="737">
        <v>33</v>
      </c>
      <c r="D14" s="142"/>
      <c r="E14" s="737">
        <v>33</v>
      </c>
      <c r="F14" s="150"/>
      <c r="G14" s="144" t="s">
        <v>50</v>
      </c>
      <c r="H14" s="100"/>
      <c r="I14" s="100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99"/>
    </row>
    <row r="15" spans="1:23" ht="35.5" customHeight="1">
      <c r="A15" s="94">
        <v>5</v>
      </c>
      <c r="B15" s="95">
        <v>170301120024</v>
      </c>
      <c r="C15" s="737">
        <v>43</v>
      </c>
      <c r="D15" s="142"/>
      <c r="E15" s="737">
        <v>43</v>
      </c>
      <c r="F15" s="150"/>
      <c r="G15" s="151" t="s">
        <v>51</v>
      </c>
      <c r="H15" s="66">
        <f>AVERAGE(H11:H14)</f>
        <v>2</v>
      </c>
      <c r="I15" s="66">
        <f>AVERAGE(I11:I14)</f>
        <v>1.6666666666666667</v>
      </c>
      <c r="J15" s="66">
        <f>AVERAGE(J11:J14)</f>
        <v>2</v>
      </c>
      <c r="K15" s="66"/>
      <c r="L15" s="66">
        <f>AVERAGE(L11:L14)</f>
        <v>2</v>
      </c>
      <c r="M15" s="66"/>
      <c r="N15" s="66"/>
      <c r="O15" s="66"/>
      <c r="P15" s="66"/>
      <c r="Q15" s="66"/>
      <c r="R15" s="66"/>
      <c r="S15" s="66"/>
      <c r="T15" s="66">
        <f>AVERAGE(T11:T14)</f>
        <v>3</v>
      </c>
      <c r="U15" s="66">
        <f>AVERAGE(U11:U14)</f>
        <v>3</v>
      </c>
      <c r="V15" s="66">
        <f>AVERAGE(V11:V14)</f>
        <v>3</v>
      </c>
      <c r="W15" s="99"/>
    </row>
    <row r="16" spans="1:23" ht="38" customHeight="1">
      <c r="A16" s="94">
        <v>6</v>
      </c>
      <c r="B16" s="95">
        <v>170301120032</v>
      </c>
      <c r="C16" s="737">
        <v>38</v>
      </c>
      <c r="D16" s="142"/>
      <c r="E16" s="737">
        <v>38</v>
      </c>
      <c r="F16" s="150"/>
      <c r="G16" s="152" t="s">
        <v>52</v>
      </c>
      <c r="H16" s="67">
        <f>(H7*H15)/100</f>
        <v>2</v>
      </c>
      <c r="I16" s="67">
        <f>(H7*I15)/100</f>
        <v>1.666666666666667</v>
      </c>
      <c r="J16" s="67">
        <f>(H7*J15)/100</f>
        <v>2</v>
      </c>
      <c r="K16" s="67"/>
      <c r="L16" s="67">
        <f>(H7*L15)/100</f>
        <v>2</v>
      </c>
      <c r="M16" s="67"/>
      <c r="N16" s="67"/>
      <c r="O16" s="67"/>
      <c r="P16" s="67"/>
      <c r="Q16" s="67"/>
      <c r="R16" s="67"/>
      <c r="S16" s="67"/>
      <c r="T16" s="67">
        <f>(H7*T15)/100</f>
        <v>3</v>
      </c>
      <c r="U16" s="67">
        <f>(H7*U15)/100</f>
        <v>3</v>
      </c>
      <c r="V16" s="67">
        <f>(H7*V15)/100</f>
        <v>3</v>
      </c>
      <c r="W16" s="99"/>
    </row>
    <row r="17" spans="1:24" ht="25" customHeight="1">
      <c r="A17" s="94">
        <v>7</v>
      </c>
      <c r="B17" s="95">
        <v>170301120039</v>
      </c>
      <c r="C17" s="737">
        <v>38</v>
      </c>
      <c r="D17" s="142"/>
      <c r="E17" s="737">
        <v>38</v>
      </c>
      <c r="F17" s="150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ht="41" customHeight="1">
      <c r="A18" s="94">
        <v>8</v>
      </c>
      <c r="B18" s="95">
        <v>170301120043</v>
      </c>
      <c r="C18" s="737">
        <v>33</v>
      </c>
      <c r="D18" s="142"/>
      <c r="E18" s="737">
        <v>33</v>
      </c>
      <c r="F18" s="14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ht="25" customHeight="1">
      <c r="A19" s="94">
        <v>9</v>
      </c>
      <c r="B19" s="95">
        <v>170301120046</v>
      </c>
      <c r="C19" s="737">
        <v>33</v>
      </c>
      <c r="D19" s="142"/>
      <c r="E19" s="737">
        <v>33</v>
      </c>
      <c r="F19" s="14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ht="25" customHeight="1">
      <c r="A20" s="94">
        <v>10</v>
      </c>
      <c r="B20" s="95">
        <v>170301120061</v>
      </c>
      <c r="C20" s="737">
        <v>33</v>
      </c>
      <c r="D20" s="142"/>
      <c r="E20" s="737">
        <v>33</v>
      </c>
      <c r="F20" s="142"/>
      <c r="H20" s="99"/>
      <c r="I20" s="99"/>
      <c r="J20" s="99"/>
      <c r="W20" s="99"/>
    </row>
    <row r="21" spans="1:24" ht="25" customHeight="1">
      <c r="A21" s="94">
        <v>11</v>
      </c>
      <c r="B21" s="95">
        <v>170301120062</v>
      </c>
      <c r="C21" s="737">
        <v>43</v>
      </c>
      <c r="D21" s="142"/>
      <c r="E21" s="737">
        <v>43</v>
      </c>
      <c r="F21" s="142"/>
      <c r="I21" s="104"/>
      <c r="J21" s="105"/>
      <c r="K21" s="105"/>
    </row>
    <row r="22" spans="1:24" ht="31.5" customHeight="1">
      <c r="A22" s="94">
        <v>12</v>
      </c>
      <c r="B22" s="95">
        <v>170301120066</v>
      </c>
      <c r="C22" s="737">
        <v>38</v>
      </c>
      <c r="D22" s="142"/>
      <c r="E22" s="737">
        <v>38</v>
      </c>
      <c r="F22" s="142"/>
      <c r="H22" s="71"/>
      <c r="I22" s="855"/>
      <c r="J22" s="855"/>
      <c r="M22" s="55"/>
      <c r="N22" s="55"/>
      <c r="O22" s="55"/>
      <c r="P22" s="55"/>
      <c r="Q22" s="55"/>
    </row>
    <row r="23" spans="1:24" ht="25" customHeight="1">
      <c r="A23" s="94">
        <v>13</v>
      </c>
      <c r="B23" s="95">
        <v>170301120068</v>
      </c>
      <c r="C23" s="737">
        <v>38</v>
      </c>
      <c r="D23" s="142"/>
      <c r="E23" s="737">
        <v>38</v>
      </c>
      <c r="F23" s="142"/>
      <c r="H23" s="106"/>
      <c r="I23" s="107"/>
      <c r="J23" s="107"/>
      <c r="M23" s="55"/>
      <c r="N23" s="55"/>
      <c r="O23" s="55"/>
      <c r="P23" s="55"/>
      <c r="Q23" s="55"/>
    </row>
    <row r="24" spans="1:24" ht="25" customHeight="1">
      <c r="A24" s="94">
        <v>14</v>
      </c>
      <c r="B24" s="95">
        <v>170301120082</v>
      </c>
      <c r="C24" s="737">
        <v>38</v>
      </c>
      <c r="D24" s="142"/>
      <c r="E24" s="737">
        <v>38</v>
      </c>
      <c r="F24" s="142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ht="25" customHeight="1">
      <c r="A25" s="94">
        <v>15</v>
      </c>
      <c r="B25" s="95">
        <v>170301120095</v>
      </c>
      <c r="C25" s="737">
        <v>38</v>
      </c>
      <c r="D25" s="732"/>
      <c r="E25" s="737">
        <v>38</v>
      </c>
      <c r="F25" s="142"/>
      <c r="I25" s="106"/>
      <c r="J25" s="106"/>
      <c r="K25" s="106"/>
      <c r="L25" s="106"/>
      <c r="M25" s="106"/>
      <c r="N25" s="106"/>
      <c r="O25" s="106"/>
      <c r="P25" s="106"/>
      <c r="Q25" s="716"/>
      <c r="R25" s="717"/>
      <c r="S25" s="717"/>
      <c r="T25" s="717"/>
      <c r="U25" s="106"/>
      <c r="V25" s="106"/>
      <c r="W25" s="99"/>
      <c r="X25" s="99"/>
    </row>
    <row r="26" spans="1:24" ht="25" customHeight="1">
      <c r="A26" s="94">
        <v>16</v>
      </c>
      <c r="B26" s="95">
        <v>170301120097</v>
      </c>
      <c r="C26" s="737">
        <v>38</v>
      </c>
      <c r="D26" s="142"/>
      <c r="E26" s="737">
        <v>38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94">
        <v>17</v>
      </c>
      <c r="B27" s="95">
        <v>170301120098</v>
      </c>
      <c r="C27" s="737">
        <v>48</v>
      </c>
      <c r="D27" s="142"/>
      <c r="E27" s="737">
        <v>48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94">
        <v>18</v>
      </c>
      <c r="B28" s="95">
        <v>170301120138</v>
      </c>
      <c r="C28" s="737">
        <v>48</v>
      </c>
      <c r="D28" s="142"/>
      <c r="E28" s="737">
        <v>48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94">
        <v>19</v>
      </c>
      <c r="B29" s="95">
        <v>170301120140</v>
      </c>
      <c r="C29" s="737">
        <v>48</v>
      </c>
      <c r="D29" s="142"/>
      <c r="E29" s="737">
        <v>48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94">
        <v>20</v>
      </c>
      <c r="B30" s="95">
        <v>170301120142</v>
      </c>
      <c r="C30" s="737">
        <v>48</v>
      </c>
      <c r="D30" s="142"/>
      <c r="E30" s="737">
        <v>48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94">
        <v>21</v>
      </c>
      <c r="B31" s="95">
        <v>170301120166</v>
      </c>
      <c r="C31" s="737">
        <v>43</v>
      </c>
      <c r="D31" s="142"/>
      <c r="E31" s="737">
        <v>43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94">
        <v>22</v>
      </c>
      <c r="B32" s="95">
        <v>170101120021</v>
      </c>
      <c r="C32" s="737">
        <v>43</v>
      </c>
      <c r="D32" s="142"/>
      <c r="E32" s="737">
        <v>42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94">
        <v>23</v>
      </c>
      <c r="B33" s="95">
        <v>170101120022</v>
      </c>
      <c r="C33" s="737">
        <v>43</v>
      </c>
      <c r="D33" s="142"/>
      <c r="E33" s="737">
        <v>42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ht="25" customHeight="1">
      <c r="A34" s="94">
        <v>24</v>
      </c>
      <c r="B34" s="95">
        <v>170101120043</v>
      </c>
      <c r="C34" s="737">
        <v>48</v>
      </c>
      <c r="D34" s="142"/>
      <c r="E34" s="737">
        <v>47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ht="25" customHeight="1">
      <c r="A35" s="94">
        <v>25</v>
      </c>
      <c r="B35" s="95">
        <v>170101120058</v>
      </c>
      <c r="C35" s="737">
        <v>38</v>
      </c>
      <c r="D35" s="142"/>
      <c r="E35" s="737">
        <v>37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99"/>
    </row>
    <row r="36" spans="1:24" ht="25" customHeight="1">
      <c r="B36" s="79"/>
      <c r="C36" s="728"/>
      <c r="D36" s="142"/>
      <c r="E36" s="728"/>
      <c r="F36" s="14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9"/>
      <c r="X36" s="99"/>
    </row>
    <row r="37" spans="1:24" ht="25" customHeight="1">
      <c r="B37" s="79"/>
      <c r="C37" s="728"/>
      <c r="D37" s="142"/>
      <c r="E37" s="728"/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ht="25" customHeight="1">
      <c r="B38" s="79"/>
      <c r="C38" s="728"/>
      <c r="D38" s="142"/>
      <c r="E38" s="728"/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25" customHeight="1">
      <c r="B39" s="79"/>
      <c r="C39" s="728"/>
      <c r="D39" s="142"/>
      <c r="E39" s="728"/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ht="25" customHeight="1">
      <c r="B40" s="79"/>
      <c r="C40" s="728"/>
      <c r="D40" s="142"/>
      <c r="E40" s="728"/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ht="25" customHeight="1">
      <c r="B41" s="79"/>
      <c r="C41" s="728"/>
      <c r="D41" s="142"/>
      <c r="E41" s="728"/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ht="25" customHeight="1">
      <c r="B42" s="79"/>
      <c r="C42" s="728"/>
      <c r="D42" s="142"/>
      <c r="E42" s="728"/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ht="25" customHeight="1">
      <c r="B43" s="79"/>
      <c r="C43" s="728"/>
      <c r="D43" s="142"/>
      <c r="E43" s="728"/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ht="25" customHeight="1">
      <c r="B44" s="79"/>
      <c r="C44" s="728"/>
      <c r="D44" s="142"/>
      <c r="E44" s="728"/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ht="25" customHeight="1">
      <c r="B45" s="79"/>
      <c r="C45" s="728"/>
      <c r="D45" s="142"/>
      <c r="E45" s="728"/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ht="25" customHeight="1">
      <c r="B46" s="79"/>
      <c r="C46" s="728"/>
      <c r="D46" s="142"/>
      <c r="E46" s="728"/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ht="25" customHeight="1">
      <c r="B47" s="79"/>
      <c r="C47" s="728"/>
      <c r="D47" s="142"/>
      <c r="E47" s="728"/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ht="25" customHeight="1">
      <c r="B48" s="79"/>
      <c r="C48" s="728"/>
      <c r="D48" s="142"/>
      <c r="E48" s="728"/>
      <c r="F48" s="142"/>
      <c r="G48" s="10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99"/>
      <c r="X48" s="99"/>
    </row>
    <row r="49" spans="2:24" ht="25" customHeight="1">
      <c r="B49" s="79"/>
      <c r="C49" s="728"/>
      <c r="D49" s="142"/>
      <c r="E49" s="728"/>
      <c r="F49" s="142"/>
      <c r="G49" s="109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99"/>
      <c r="X49" s="99"/>
    </row>
    <row r="50" spans="2:24" ht="25" customHeight="1">
      <c r="B50" s="79"/>
      <c r="C50" s="728"/>
      <c r="D50" s="142"/>
      <c r="E50" s="728"/>
      <c r="F50" s="142"/>
      <c r="G50" s="102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9"/>
      <c r="X50" s="99"/>
    </row>
    <row r="51" spans="2:24" ht="25" customHeight="1">
      <c r="B51" s="79"/>
      <c r="C51" s="728"/>
      <c r="D51" s="142"/>
      <c r="E51" s="728"/>
      <c r="F51" s="142"/>
      <c r="G51" s="108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</row>
    <row r="52" spans="2:24" ht="25" customHeight="1">
      <c r="B52" s="79"/>
      <c r="C52" s="728"/>
      <c r="D52" s="732"/>
      <c r="E52" s="728"/>
      <c r="F52" s="142"/>
      <c r="G52" s="10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2:24" ht="25" customHeight="1">
      <c r="B53" s="79"/>
      <c r="C53" s="728"/>
      <c r="D53" s="732"/>
      <c r="E53" s="728"/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2:24" ht="25" customHeight="1">
      <c r="B54" s="79"/>
      <c r="C54" s="728"/>
      <c r="D54" s="142"/>
      <c r="E54" s="728"/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2:24" ht="25" customHeight="1">
      <c r="B55" s="79"/>
      <c r="C55" s="728"/>
      <c r="D55" s="142"/>
      <c r="E55" s="728"/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2:24" ht="25" customHeight="1">
      <c r="B56" s="79"/>
      <c r="C56" s="728"/>
      <c r="D56" s="142"/>
      <c r="E56" s="728"/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2:24" ht="25" customHeight="1">
      <c r="B57" s="79"/>
      <c r="C57" s="728"/>
      <c r="D57" s="142"/>
      <c r="E57" s="728"/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2:24" ht="25" customHeight="1">
      <c r="B58" s="79"/>
      <c r="C58" s="728"/>
      <c r="D58" s="142"/>
      <c r="E58" s="728"/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2:24" ht="25" customHeight="1">
      <c r="B59" s="79"/>
      <c r="C59" s="728"/>
      <c r="D59" s="142"/>
      <c r="E59" s="728"/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2:24" ht="25" customHeight="1">
      <c r="B60" s="79"/>
      <c r="C60" s="728"/>
      <c r="D60" s="142"/>
      <c r="E60" s="728"/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2:24" ht="25" customHeight="1">
      <c r="B61" s="79"/>
      <c r="C61" s="728"/>
      <c r="D61" s="142"/>
      <c r="E61" s="728"/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2:24" ht="25" customHeight="1">
      <c r="B62" s="79"/>
      <c r="C62" s="728"/>
      <c r="D62" s="142"/>
      <c r="E62" s="728"/>
      <c r="F62" s="142"/>
      <c r="G62" s="109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99"/>
      <c r="X62" s="99"/>
    </row>
    <row r="63" spans="2:24" ht="25" customHeight="1">
      <c r="B63" s="79"/>
      <c r="C63" s="728"/>
      <c r="D63" s="142"/>
      <c r="E63" s="728"/>
      <c r="F63" s="142"/>
      <c r="G63" s="109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99"/>
      <c r="X63" s="99"/>
    </row>
    <row r="64" spans="2:24" ht="25" customHeight="1">
      <c r="B64" s="79"/>
      <c r="C64" s="728"/>
      <c r="D64" s="142"/>
      <c r="E64" s="728"/>
      <c r="F64" s="142"/>
      <c r="G64" s="10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ht="25" customHeight="1">
      <c r="B65" s="79"/>
      <c r="C65" s="728"/>
      <c r="D65" s="142"/>
      <c r="E65" s="728"/>
      <c r="F65" s="142"/>
      <c r="G65" s="10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ht="25" customHeight="1">
      <c r="B66" s="79"/>
      <c r="C66" s="728"/>
      <c r="D66" s="142"/>
      <c r="E66" s="728"/>
      <c r="F66" s="142"/>
      <c r="G66" s="10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ht="25" customHeight="1">
      <c r="B67" s="79"/>
      <c r="C67" s="728"/>
      <c r="D67" s="142"/>
      <c r="E67" s="728"/>
      <c r="F67" s="142"/>
      <c r="G67" s="10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ht="25" customHeight="1">
      <c r="B68" s="79"/>
      <c r="C68" s="728"/>
      <c r="D68" s="142"/>
      <c r="E68" s="728"/>
      <c r="F68" s="142"/>
      <c r="G68" s="10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ht="25" customHeight="1">
      <c r="B69" s="79"/>
      <c r="C69" s="728"/>
      <c r="D69" s="142"/>
      <c r="E69" s="728"/>
      <c r="F69" s="142"/>
      <c r="G69" s="10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ht="25" customHeight="1">
      <c r="B70" s="79"/>
      <c r="C70" s="728"/>
      <c r="D70" s="142"/>
      <c r="E70" s="728"/>
      <c r="F70" s="142"/>
      <c r="G70" s="10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ht="25" customHeight="1">
      <c r="B71" s="79"/>
      <c r="C71" s="728"/>
      <c r="D71" s="142"/>
      <c r="E71" s="728"/>
      <c r="F71" s="142"/>
      <c r="G71" s="10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ht="25" customHeight="1">
      <c r="B72" s="79"/>
      <c r="C72" s="728"/>
      <c r="D72" s="142"/>
      <c r="E72" s="728"/>
      <c r="F72" s="142"/>
      <c r="G72" s="10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ht="25" customHeight="1">
      <c r="B73" s="79"/>
      <c r="C73" s="728"/>
      <c r="D73" s="142"/>
      <c r="E73" s="728"/>
      <c r="F73" s="142"/>
      <c r="G73" s="10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ht="25" customHeight="1">
      <c r="B74" s="79"/>
      <c r="C74" s="728"/>
      <c r="D74" s="142"/>
      <c r="E74" s="728"/>
      <c r="F74" s="142"/>
      <c r="G74" s="10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ht="25" customHeight="1">
      <c r="B75" s="79"/>
      <c r="C75" s="728"/>
      <c r="D75" s="142"/>
      <c r="E75" s="728"/>
      <c r="F75" s="142"/>
      <c r="G75" s="10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ht="25" customHeight="1">
      <c r="B76" s="79"/>
      <c r="C76" s="728"/>
      <c r="D76" s="142"/>
      <c r="E76" s="728"/>
      <c r="F76" s="142"/>
      <c r="G76" s="10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ht="25" customHeight="1">
      <c r="B77" s="79"/>
      <c r="C77" s="728"/>
      <c r="D77" s="142"/>
      <c r="E77" s="728"/>
      <c r="F77" s="142"/>
      <c r="G77" s="10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ht="25" customHeight="1">
      <c r="B78" s="79"/>
      <c r="C78" s="728"/>
      <c r="D78" s="142"/>
      <c r="E78" s="728"/>
      <c r="F78" s="142"/>
      <c r="G78" s="10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ht="25" customHeight="1">
      <c r="B79" s="79"/>
      <c r="C79" s="728"/>
      <c r="D79" s="142"/>
      <c r="E79" s="728"/>
      <c r="F79" s="142"/>
      <c r="G79" s="10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2:24" ht="25" customHeight="1">
      <c r="B80" s="79"/>
      <c r="C80" s="728"/>
      <c r="D80" s="732"/>
      <c r="E80" s="728"/>
      <c r="F80" s="142"/>
      <c r="G80" s="110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24" ht="25" customHeight="1">
      <c r="B81" s="79"/>
      <c r="C81" s="728"/>
      <c r="D81" s="732"/>
      <c r="E81" s="728"/>
      <c r="F81" s="142"/>
      <c r="G81" s="110"/>
      <c r="H81" s="111"/>
      <c r="I81" s="111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24" ht="25" customHeight="1">
      <c r="B82" s="79"/>
      <c r="C82" s="728"/>
      <c r="D82" s="142"/>
      <c r="E82" s="728"/>
      <c r="F82" s="142"/>
      <c r="G82" s="110"/>
      <c r="H82" s="111"/>
      <c r="I82" s="111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1:24" ht="25" customHeight="1">
      <c r="B83" s="79"/>
      <c r="C83" s="728"/>
      <c r="D83" s="142"/>
      <c r="E83" s="728"/>
      <c r="F83" s="142"/>
      <c r="G83" s="110"/>
      <c r="H83" s="111"/>
      <c r="I83" s="111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4">
      <c r="B84" s="79"/>
      <c r="C84" s="728"/>
      <c r="D84" s="142"/>
      <c r="E84" s="728"/>
      <c r="F84" s="142"/>
      <c r="G84" s="110"/>
      <c r="H84" s="111"/>
      <c r="I84" s="111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1:24" s="83" customFormat="1" ht="15.5">
      <c r="A85" s="45"/>
      <c r="B85" s="79"/>
      <c r="C85" s="728"/>
      <c r="D85" s="142"/>
      <c r="E85" s="728"/>
      <c r="F85" s="142"/>
      <c r="G85" s="82"/>
      <c r="H85"/>
      <c r="I8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4" ht="15.5">
      <c r="B86" s="79"/>
      <c r="C86" s="728"/>
      <c r="D86" s="142"/>
      <c r="E86" s="728"/>
      <c r="F86" s="142"/>
      <c r="G86" s="82"/>
      <c r="H86"/>
      <c r="I86"/>
      <c r="W86" s="83"/>
    </row>
    <row r="87" spans="1:24" ht="15.5">
      <c r="B87" s="79"/>
      <c r="C87" s="728"/>
      <c r="D87" s="142"/>
      <c r="E87" s="728"/>
      <c r="F87" s="142"/>
      <c r="G87" s="82"/>
      <c r="H87"/>
      <c r="I8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4">
      <c r="B88" s="79"/>
      <c r="C88" s="728"/>
      <c r="D88" s="142"/>
      <c r="E88" s="728"/>
      <c r="F88" s="142"/>
      <c r="G88" s="82"/>
      <c r="H88"/>
      <c r="I88"/>
    </row>
    <row r="89" spans="1:24">
      <c r="B89" s="79"/>
      <c r="C89" s="728"/>
      <c r="D89" s="142"/>
      <c r="E89" s="728"/>
      <c r="F89" s="142"/>
      <c r="G89" s="82"/>
      <c r="H89"/>
      <c r="I89"/>
    </row>
    <row r="90" spans="1:24">
      <c r="B90" s="79"/>
      <c r="C90" s="728"/>
      <c r="D90" s="142"/>
      <c r="E90" s="728"/>
      <c r="F90" s="142"/>
      <c r="G90" s="82"/>
      <c r="H90"/>
      <c r="I90"/>
    </row>
    <row r="91" spans="1:24">
      <c r="B91" s="79"/>
      <c r="C91" s="728"/>
      <c r="D91" s="142"/>
      <c r="E91" s="728"/>
      <c r="F91" s="142"/>
      <c r="G91" s="82"/>
      <c r="H91"/>
      <c r="I91"/>
    </row>
    <row r="92" spans="1:24" ht="15.5">
      <c r="A92" s="82"/>
      <c r="B92" s="82"/>
      <c r="C92" s="82"/>
      <c r="D92" s="82"/>
      <c r="E92" s="82"/>
      <c r="F92" s="82"/>
      <c r="G92" s="82"/>
      <c r="H92"/>
      <c r="I92"/>
      <c r="W92" s="83"/>
    </row>
    <row r="93" spans="1:24" ht="15.5">
      <c r="A93" s="82"/>
      <c r="B93" s="82"/>
      <c r="C93" s="82"/>
      <c r="D93" s="82"/>
      <c r="E93" s="82"/>
      <c r="F93" s="82"/>
      <c r="G93" s="82"/>
      <c r="H93"/>
      <c r="I9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4">
      <c r="A94" s="82"/>
      <c r="B94" s="82"/>
      <c r="C94" s="82"/>
      <c r="D94" s="82"/>
      <c r="E94" s="82"/>
      <c r="F94" s="82"/>
      <c r="G94" s="82"/>
      <c r="H94"/>
      <c r="I94"/>
    </row>
    <row r="95" spans="1:24">
      <c r="A95" s="82"/>
      <c r="B95" s="82"/>
      <c r="C95" s="82"/>
      <c r="D95" s="82"/>
      <c r="E95" s="82"/>
      <c r="F95" s="82"/>
      <c r="G95" s="82"/>
      <c r="H95"/>
      <c r="I95"/>
    </row>
    <row r="96" spans="1:24">
      <c r="A96" s="82"/>
      <c r="B96" s="82"/>
      <c r="C96" s="82"/>
      <c r="D96" s="82"/>
      <c r="E96" s="82"/>
      <c r="F96" s="82"/>
      <c r="G96" s="82"/>
      <c r="H96"/>
      <c r="I96"/>
    </row>
    <row r="97" spans="1:23">
      <c r="A97" s="82"/>
      <c r="B97" s="82"/>
      <c r="C97" s="82"/>
      <c r="D97" s="82"/>
      <c r="E97" s="82"/>
      <c r="F97" s="82"/>
      <c r="G97" s="82"/>
      <c r="H97"/>
      <c r="I97"/>
    </row>
    <row r="98" spans="1:23">
      <c r="A98" s="82"/>
      <c r="B98" s="82"/>
      <c r="C98" s="82"/>
      <c r="D98" s="82"/>
      <c r="E98" s="82"/>
      <c r="F98" s="82"/>
      <c r="G98" s="82"/>
      <c r="H98"/>
      <c r="I98"/>
    </row>
    <row r="99" spans="1:23" s="83" customFormat="1" ht="15.5">
      <c r="A99" s="82"/>
      <c r="B99" s="82"/>
      <c r="C99" s="82"/>
      <c r="D99" s="82"/>
      <c r="E99" s="82"/>
      <c r="F99" s="82"/>
      <c r="G99" s="82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82"/>
      <c r="B100" s="82"/>
      <c r="C100" s="82"/>
      <c r="D100" s="82"/>
      <c r="E100" s="82"/>
      <c r="F100" s="82"/>
      <c r="G100" s="82"/>
      <c r="H100"/>
      <c r="I100"/>
      <c r="W100" s="83"/>
    </row>
    <row r="101" spans="1:23" ht="15.5">
      <c r="A101" s="82"/>
      <c r="B101" s="82"/>
      <c r="C101" s="82"/>
      <c r="D101" s="82"/>
      <c r="E101" s="82"/>
      <c r="F101" s="82"/>
      <c r="G101" s="82"/>
      <c r="H101"/>
      <c r="I101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</row>
    <row r="102" spans="1:23">
      <c r="A102" s="82"/>
      <c r="B102" s="82"/>
      <c r="C102" s="82"/>
      <c r="D102" s="82"/>
      <c r="E102" s="82"/>
      <c r="F102" s="82"/>
      <c r="G102" s="82"/>
      <c r="H102"/>
      <c r="I102"/>
    </row>
    <row r="103" spans="1:23">
      <c r="G103" s="82"/>
      <c r="H103"/>
      <c r="I103"/>
    </row>
    <row r="104" spans="1:23">
      <c r="H104"/>
      <c r="I104"/>
    </row>
  </sheetData>
  <mergeCells count="9">
    <mergeCell ref="O3:W7"/>
    <mergeCell ref="A4:E4"/>
    <mergeCell ref="I22:J22"/>
    <mergeCell ref="A1:E1"/>
    <mergeCell ref="G1:M1"/>
    <mergeCell ref="A2:E2"/>
    <mergeCell ref="G2:H2"/>
    <mergeCell ref="A3:E3"/>
    <mergeCell ref="G3:H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opLeftCell="L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212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14.285714285714285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30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7.1428571428571423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94</v>
      </c>
      <c r="D8" s="125"/>
      <c r="E8" s="136" t="s">
        <v>92</v>
      </c>
      <c r="F8" s="125"/>
      <c r="G8" s="53" t="s">
        <v>27</v>
      </c>
      <c r="H8" s="32" t="s">
        <v>112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0">
        <v>170101120001</v>
      </c>
      <c r="C11" s="761">
        <v>23</v>
      </c>
      <c r="D11" s="142">
        <f>COUNTIF(C11:C17,"&gt;="&amp;D10)</f>
        <v>1</v>
      </c>
      <c r="E11" s="761">
        <v>0</v>
      </c>
      <c r="F11" s="143">
        <f>COUNTIF(E11:E17,"&gt;="&amp;F10)</f>
        <v>0</v>
      </c>
      <c r="G11" s="144" t="s">
        <v>46</v>
      </c>
      <c r="H11" s="762">
        <v>2</v>
      </c>
      <c r="I11" s="762">
        <v>3</v>
      </c>
      <c r="J11" s="763"/>
      <c r="K11" s="763">
        <v>1</v>
      </c>
      <c r="L11" s="763"/>
      <c r="M11" s="763">
        <v>1</v>
      </c>
      <c r="N11" s="763">
        <v>1</v>
      </c>
      <c r="O11" s="763"/>
      <c r="P11" s="763">
        <v>1</v>
      </c>
      <c r="Q11" s="763"/>
      <c r="R11" s="763">
        <v>1</v>
      </c>
      <c r="S11" s="763">
        <v>1</v>
      </c>
      <c r="T11" s="763">
        <v>3</v>
      </c>
      <c r="U11" s="763">
        <v>1</v>
      </c>
      <c r="V11" s="763">
        <v>1</v>
      </c>
      <c r="W11" s="99"/>
    </row>
    <row r="12" spans="1:23" ht="25.25" customHeight="1">
      <c r="A12" s="45">
        <v>2</v>
      </c>
      <c r="B12" s="760">
        <v>170101120025</v>
      </c>
      <c r="C12" s="761">
        <v>22</v>
      </c>
      <c r="D12" s="148">
        <f>(D11/A17)*100</f>
        <v>14.285714285714285</v>
      </c>
      <c r="E12" s="761">
        <v>0</v>
      </c>
      <c r="F12" s="149">
        <f>(F11/A17)*100</f>
        <v>0</v>
      </c>
      <c r="G12" s="144" t="s">
        <v>47</v>
      </c>
      <c r="H12" s="764">
        <v>3</v>
      </c>
      <c r="I12" s="764">
        <v>1</v>
      </c>
      <c r="J12" s="763"/>
      <c r="K12" s="763">
        <v>2</v>
      </c>
      <c r="L12" s="763"/>
      <c r="M12" s="763">
        <v>1</v>
      </c>
      <c r="N12" s="763">
        <v>1</v>
      </c>
      <c r="O12" s="763"/>
      <c r="P12" s="763">
        <v>2</v>
      </c>
      <c r="Q12" s="763"/>
      <c r="R12" s="763">
        <v>1</v>
      </c>
      <c r="S12" s="763">
        <v>1</v>
      </c>
      <c r="T12" s="763">
        <v>3</v>
      </c>
      <c r="U12" s="763">
        <v>1</v>
      </c>
      <c r="V12" s="763">
        <v>1</v>
      </c>
      <c r="W12" s="99"/>
    </row>
    <row r="13" spans="1:23" ht="25.25" customHeight="1">
      <c r="A13" s="45">
        <v>3</v>
      </c>
      <c r="B13" s="760">
        <v>170101120043</v>
      </c>
      <c r="C13" s="761">
        <v>38</v>
      </c>
      <c r="D13" s="142"/>
      <c r="E13" s="761">
        <v>27</v>
      </c>
      <c r="F13" s="150"/>
      <c r="G13" s="144" t="s">
        <v>48</v>
      </c>
      <c r="H13" s="764">
        <v>1</v>
      </c>
      <c r="I13" s="764">
        <v>1</v>
      </c>
      <c r="J13" s="763"/>
      <c r="K13" s="763">
        <v>1</v>
      </c>
      <c r="L13" s="763"/>
      <c r="M13" s="763">
        <v>2</v>
      </c>
      <c r="N13" s="763">
        <v>1</v>
      </c>
      <c r="O13" s="763"/>
      <c r="P13" s="763">
        <v>1</v>
      </c>
      <c r="Q13" s="763"/>
      <c r="R13" s="763">
        <v>2</v>
      </c>
      <c r="S13" s="763">
        <v>1</v>
      </c>
      <c r="T13" s="763">
        <v>3</v>
      </c>
      <c r="U13" s="763">
        <v>1</v>
      </c>
      <c r="V13" s="763">
        <v>1</v>
      </c>
      <c r="W13" s="99"/>
    </row>
    <row r="14" spans="1:23" ht="25.25" customHeight="1">
      <c r="A14" s="45">
        <v>4</v>
      </c>
      <c r="B14" s="760">
        <v>170101120046</v>
      </c>
      <c r="C14" s="761">
        <v>23</v>
      </c>
      <c r="D14" s="142"/>
      <c r="E14" s="761">
        <v>0</v>
      </c>
      <c r="F14" s="150"/>
      <c r="G14" s="144" t="s">
        <v>49</v>
      </c>
      <c r="H14" s="764">
        <v>3</v>
      </c>
      <c r="I14" s="764">
        <v>1</v>
      </c>
      <c r="J14" s="763"/>
      <c r="K14" s="763">
        <v>2</v>
      </c>
      <c r="L14" s="763"/>
      <c r="M14" s="763">
        <v>1</v>
      </c>
      <c r="N14" s="763">
        <v>1</v>
      </c>
      <c r="O14" s="763"/>
      <c r="P14" s="763">
        <v>1</v>
      </c>
      <c r="Q14" s="763"/>
      <c r="R14" s="763">
        <v>1</v>
      </c>
      <c r="S14" s="763">
        <v>2</v>
      </c>
      <c r="T14" s="763">
        <v>3</v>
      </c>
      <c r="U14" s="763">
        <v>1</v>
      </c>
      <c r="V14" s="763">
        <v>1</v>
      </c>
      <c r="W14" s="99"/>
    </row>
    <row r="15" spans="1:23" ht="25.25" customHeight="1">
      <c r="A15" s="45">
        <v>5</v>
      </c>
      <c r="B15" s="760">
        <v>170101120052</v>
      </c>
      <c r="C15" s="761">
        <v>22</v>
      </c>
      <c r="D15" s="142"/>
      <c r="E15" s="761">
        <v>0</v>
      </c>
      <c r="F15" s="150"/>
      <c r="G15" s="144" t="s">
        <v>50</v>
      </c>
      <c r="H15" s="764">
        <v>2</v>
      </c>
      <c r="I15" s="764">
        <v>1</v>
      </c>
      <c r="J15" s="763"/>
      <c r="K15" s="763">
        <v>1</v>
      </c>
      <c r="L15" s="763"/>
      <c r="M15" s="763">
        <v>1</v>
      </c>
      <c r="N15" s="763">
        <v>1</v>
      </c>
      <c r="O15" s="763"/>
      <c r="P15" s="763">
        <v>2</v>
      </c>
      <c r="Q15" s="763"/>
      <c r="R15" s="763">
        <v>1</v>
      </c>
      <c r="S15" s="763">
        <v>1</v>
      </c>
      <c r="T15" s="763">
        <v>3</v>
      </c>
      <c r="U15" s="763">
        <v>1</v>
      </c>
      <c r="V15" s="763">
        <v>1</v>
      </c>
      <c r="W15" s="99"/>
    </row>
    <row r="16" spans="1:23" ht="25.25" customHeight="1">
      <c r="A16" s="45">
        <v>6</v>
      </c>
      <c r="B16" s="760">
        <v>170101120053</v>
      </c>
      <c r="C16" s="761">
        <v>22</v>
      </c>
      <c r="D16" s="142"/>
      <c r="E16" s="761">
        <v>0</v>
      </c>
      <c r="F16" s="150"/>
      <c r="G16" s="151" t="s">
        <v>51</v>
      </c>
      <c r="H16" s="66">
        <f>AVERAGE(H11:H15)</f>
        <v>2.2000000000000002</v>
      </c>
      <c r="I16" s="66">
        <f>AVERAGE(I11:I15)</f>
        <v>1.4</v>
      </c>
      <c r="J16" s="66"/>
      <c r="K16" s="66">
        <f>AVERAGE(K11:K15)</f>
        <v>1.4</v>
      </c>
      <c r="L16" s="66"/>
      <c r="M16" s="66">
        <f>AVERAGE(M11:M15)</f>
        <v>1.2</v>
      </c>
      <c r="N16" s="66">
        <f>AVERAGE(N11:N15)</f>
        <v>1</v>
      </c>
      <c r="O16" s="66"/>
      <c r="P16" s="66">
        <f>AVERAGE(P11:P15)</f>
        <v>1.4</v>
      </c>
      <c r="Q16" s="66"/>
      <c r="R16" s="66">
        <f>AVERAGE(R11:R15)</f>
        <v>1.2</v>
      </c>
      <c r="S16" s="66">
        <f>AVERAGE(S11:S15)</f>
        <v>1.2</v>
      </c>
      <c r="T16" s="66">
        <f>AVERAGE(T11:T15)</f>
        <v>3</v>
      </c>
      <c r="U16" s="66">
        <f>AVERAGE(U11:U15)</f>
        <v>1</v>
      </c>
      <c r="V16" s="66">
        <f>AVERAGE(V11:V15)</f>
        <v>1</v>
      </c>
      <c r="W16" s="99"/>
    </row>
    <row r="17" spans="1:23" ht="35.75" customHeight="1">
      <c r="A17" s="45">
        <v>7</v>
      </c>
      <c r="B17" s="760">
        <v>170101120054</v>
      </c>
      <c r="C17" s="761">
        <v>22</v>
      </c>
      <c r="D17" s="142"/>
      <c r="E17" s="761">
        <v>0</v>
      </c>
      <c r="F17" s="150"/>
      <c r="G17" s="152" t="s">
        <v>52</v>
      </c>
      <c r="H17" s="67">
        <f>(H7*H16)/100</f>
        <v>0.15714285714285714</v>
      </c>
      <c r="I17" s="67">
        <f>(H7*I16)/100</f>
        <v>9.9999999999999978E-2</v>
      </c>
      <c r="J17" s="67"/>
      <c r="K17" s="67">
        <f>(H7*K16)/100</f>
        <v>9.9999999999999978E-2</v>
      </c>
      <c r="L17" s="67"/>
      <c r="M17" s="67">
        <f>(H7*M16)/100</f>
        <v>8.5714285714285715E-2</v>
      </c>
      <c r="N17" s="67">
        <f>(H7*N16)/100</f>
        <v>7.1428571428571425E-2</v>
      </c>
      <c r="O17" s="67"/>
      <c r="P17" s="67">
        <f>(H7*P16)/100</f>
        <v>9.9999999999999978E-2</v>
      </c>
      <c r="Q17" s="67"/>
      <c r="R17" s="67">
        <f>(H7*R16)/100</f>
        <v>8.5714285714285715E-2</v>
      </c>
      <c r="S17" s="67">
        <f>(H7*S16)/100</f>
        <v>8.5714285714285715E-2</v>
      </c>
      <c r="T17" s="67">
        <f>(H7*T16)/100</f>
        <v>0.21428571428571427</v>
      </c>
      <c r="U17" s="67">
        <f>(H7*U16)/100</f>
        <v>7.1428571428571425E-2</v>
      </c>
      <c r="V17" s="67">
        <f>(H7*V16)/100</f>
        <v>7.1428571428571425E-2</v>
      </c>
      <c r="W17" s="99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213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95.833333333333343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54.166666666666664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75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214</v>
      </c>
      <c r="D8" s="125"/>
      <c r="E8" s="136" t="s">
        <v>215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6">
        <v>170301200001</v>
      </c>
      <c r="C11" s="767">
        <v>45</v>
      </c>
      <c r="D11" s="142">
        <f>COUNTIF(C11:C34,"&gt;="&amp;D10)</f>
        <v>23</v>
      </c>
      <c r="E11" s="767">
        <v>23</v>
      </c>
      <c r="F11" s="143">
        <f>COUNTIF(E11:E34,"&gt;="&amp;F10)</f>
        <v>13</v>
      </c>
      <c r="G11" s="144" t="s">
        <v>46</v>
      </c>
      <c r="H11" s="119">
        <v>2</v>
      </c>
      <c r="I11" s="119">
        <v>3</v>
      </c>
      <c r="J11" s="768">
        <v>3</v>
      </c>
      <c r="K11" s="768"/>
      <c r="L11" s="768">
        <v>3</v>
      </c>
      <c r="M11" s="768">
        <v>3</v>
      </c>
      <c r="N11" s="120"/>
      <c r="O11" s="120"/>
      <c r="P11" s="120"/>
      <c r="Q11" s="120"/>
      <c r="R11" s="120"/>
      <c r="S11" s="120"/>
      <c r="T11" s="119">
        <v>3</v>
      </c>
      <c r="U11" s="119">
        <v>3</v>
      </c>
      <c r="V11" s="119">
        <v>2</v>
      </c>
      <c r="W11" s="99"/>
    </row>
    <row r="12" spans="1:23" ht="25.25" customHeight="1">
      <c r="A12" s="45">
        <v>2</v>
      </c>
      <c r="B12" s="766">
        <v>170301200002</v>
      </c>
      <c r="C12" s="767">
        <v>46</v>
      </c>
      <c r="D12" s="148">
        <f>(D11/A34)*100</f>
        <v>95.833333333333343</v>
      </c>
      <c r="E12" s="767">
        <v>34</v>
      </c>
      <c r="F12" s="149">
        <f>(F11/A34)*100</f>
        <v>54.166666666666664</v>
      </c>
      <c r="G12" s="144" t="s">
        <v>47</v>
      </c>
      <c r="H12" s="119">
        <v>3</v>
      </c>
      <c r="I12" s="119">
        <v>1</v>
      </c>
      <c r="J12" s="768">
        <v>3</v>
      </c>
      <c r="K12" s="768"/>
      <c r="L12" s="768">
        <v>2</v>
      </c>
      <c r="M12" s="768">
        <v>3</v>
      </c>
      <c r="N12" s="120"/>
      <c r="O12" s="120"/>
      <c r="P12" s="120"/>
      <c r="Q12" s="120"/>
      <c r="R12" s="120"/>
      <c r="S12" s="120"/>
      <c r="T12" s="119">
        <v>2</v>
      </c>
      <c r="U12" s="119">
        <v>3</v>
      </c>
      <c r="V12" s="119">
        <v>2</v>
      </c>
      <c r="W12" s="99"/>
    </row>
    <row r="13" spans="1:23" ht="25.25" customHeight="1">
      <c r="A13" s="45">
        <v>3</v>
      </c>
      <c r="B13" s="766">
        <v>170301200003</v>
      </c>
      <c r="C13" s="767">
        <v>45</v>
      </c>
      <c r="D13" s="142"/>
      <c r="E13" s="767">
        <v>37</v>
      </c>
      <c r="F13" s="150"/>
      <c r="G13" s="144" t="s">
        <v>48</v>
      </c>
      <c r="H13" s="119">
        <v>1</v>
      </c>
      <c r="I13" s="119">
        <v>1</v>
      </c>
      <c r="J13" s="768">
        <v>2</v>
      </c>
      <c r="K13" s="768"/>
      <c r="L13" s="768">
        <v>1</v>
      </c>
      <c r="M13" s="768">
        <v>3</v>
      </c>
      <c r="N13" s="120"/>
      <c r="O13" s="120"/>
      <c r="P13" s="120"/>
      <c r="Q13" s="120"/>
      <c r="R13" s="120"/>
      <c r="S13" s="120"/>
      <c r="T13" s="119">
        <v>3</v>
      </c>
      <c r="U13" s="119">
        <v>3</v>
      </c>
      <c r="V13" s="119">
        <v>3</v>
      </c>
      <c r="W13" s="99"/>
    </row>
    <row r="14" spans="1:23" ht="25.25" customHeight="1">
      <c r="A14" s="45">
        <v>4</v>
      </c>
      <c r="B14" s="766">
        <v>170301200004</v>
      </c>
      <c r="C14" s="767">
        <v>46</v>
      </c>
      <c r="D14" s="142"/>
      <c r="E14" s="767">
        <v>33</v>
      </c>
      <c r="F14" s="150"/>
      <c r="G14" s="144" t="s">
        <v>49</v>
      </c>
      <c r="H14" s="119">
        <v>3</v>
      </c>
      <c r="I14" s="119">
        <v>1</v>
      </c>
      <c r="J14" s="768">
        <v>1</v>
      </c>
      <c r="K14" s="768"/>
      <c r="L14" s="768">
        <v>1</v>
      </c>
      <c r="M14" s="768">
        <v>2</v>
      </c>
      <c r="N14" s="120"/>
      <c r="O14" s="120"/>
      <c r="P14" s="120"/>
      <c r="Q14" s="120"/>
      <c r="R14" s="120"/>
      <c r="S14" s="120"/>
      <c r="T14" s="119">
        <v>3</v>
      </c>
      <c r="U14" s="119">
        <v>2</v>
      </c>
      <c r="V14" s="119">
        <v>3</v>
      </c>
      <c r="W14" s="99"/>
    </row>
    <row r="15" spans="1:23" ht="25.25" customHeight="1">
      <c r="A15" s="45">
        <v>5</v>
      </c>
      <c r="B15" s="766">
        <v>170301200009</v>
      </c>
      <c r="C15" s="767">
        <v>41</v>
      </c>
      <c r="D15" s="142"/>
      <c r="E15" s="767">
        <v>30</v>
      </c>
      <c r="F15" s="150"/>
      <c r="G15" s="144" t="s">
        <v>50</v>
      </c>
      <c r="H15" s="119">
        <v>2</v>
      </c>
      <c r="I15" s="119">
        <v>1</v>
      </c>
      <c r="J15" s="768">
        <v>2</v>
      </c>
      <c r="K15" s="768"/>
      <c r="L15" s="768">
        <v>1</v>
      </c>
      <c r="M15" s="768">
        <v>1</v>
      </c>
      <c r="N15" s="120"/>
      <c r="O15" s="120"/>
      <c r="P15" s="120"/>
      <c r="Q15" s="120"/>
      <c r="R15" s="120"/>
      <c r="S15" s="120"/>
      <c r="T15" s="119">
        <v>3</v>
      </c>
      <c r="U15" s="119">
        <v>3</v>
      </c>
      <c r="V15" s="119">
        <v>2</v>
      </c>
      <c r="W15" s="99"/>
    </row>
    <row r="16" spans="1:23" ht="25.25" customHeight="1">
      <c r="A16" s="45">
        <v>6</v>
      </c>
      <c r="B16" s="766">
        <v>170301200010</v>
      </c>
      <c r="C16" s="767">
        <v>48</v>
      </c>
      <c r="D16" s="142"/>
      <c r="E16" s="767">
        <v>34</v>
      </c>
      <c r="F16" s="150"/>
      <c r="G16" s="151" t="s">
        <v>51</v>
      </c>
      <c r="H16" s="66">
        <f>AVERAGE(H11:H15)</f>
        <v>2.2000000000000002</v>
      </c>
      <c r="I16" s="66">
        <f>AVERAGE(I11:I15)</f>
        <v>1.4</v>
      </c>
      <c r="J16" s="66">
        <f>AVERAGE(J11:J15)</f>
        <v>2.2000000000000002</v>
      </c>
      <c r="K16" s="66"/>
      <c r="L16" s="66">
        <f>AVERAGE(L11:L15)</f>
        <v>1.6</v>
      </c>
      <c r="M16" s="66">
        <f>AVERAGE(M11:M15)</f>
        <v>2.4</v>
      </c>
      <c r="N16" s="66"/>
      <c r="O16" s="66"/>
      <c r="P16" s="66"/>
      <c r="Q16" s="66"/>
      <c r="R16" s="66"/>
      <c r="S16" s="66"/>
      <c r="T16" s="66">
        <f>AVERAGE(T11:T15)</f>
        <v>2.8</v>
      </c>
      <c r="U16" s="66">
        <f>AVERAGE(U11:U15)</f>
        <v>2.8</v>
      </c>
      <c r="V16" s="66">
        <f>AVERAGE(V11:V15)</f>
        <v>2.4</v>
      </c>
      <c r="W16" s="99"/>
    </row>
    <row r="17" spans="1:24" ht="35.75" customHeight="1">
      <c r="A17" s="45">
        <v>7</v>
      </c>
      <c r="B17" s="766">
        <v>170301200011</v>
      </c>
      <c r="C17" s="767">
        <v>44</v>
      </c>
      <c r="D17" s="142"/>
      <c r="E17" s="767">
        <v>22</v>
      </c>
      <c r="F17" s="150"/>
      <c r="G17" s="152" t="s">
        <v>52</v>
      </c>
      <c r="H17" s="67">
        <f>(H7*H16)/100</f>
        <v>1.65</v>
      </c>
      <c r="I17" s="67">
        <f>(H7*I16)/100</f>
        <v>1.05</v>
      </c>
      <c r="J17" s="67">
        <f>(H7*J16)/100</f>
        <v>1.65</v>
      </c>
      <c r="K17" s="67"/>
      <c r="L17" s="67">
        <f>(H7*L16)/100</f>
        <v>1.2</v>
      </c>
      <c r="M17" s="67">
        <f>(H7*M16)/100</f>
        <v>1.8</v>
      </c>
      <c r="N17" s="67"/>
      <c r="O17" s="67"/>
      <c r="P17" s="67"/>
      <c r="Q17" s="67"/>
      <c r="R17" s="67"/>
      <c r="S17" s="67"/>
      <c r="T17" s="67">
        <f>(H7*T16)/100</f>
        <v>2.1</v>
      </c>
      <c r="U17" s="67">
        <f>(H7*U16)/100</f>
        <v>2.1</v>
      </c>
      <c r="V17" s="67">
        <f>(H7*V16)/100</f>
        <v>1.8</v>
      </c>
      <c r="W17" s="99"/>
    </row>
    <row r="18" spans="1:24" ht="38" customHeight="1">
      <c r="A18" s="45">
        <v>8</v>
      </c>
      <c r="B18" s="766">
        <v>170301200013</v>
      </c>
      <c r="C18" s="767">
        <v>45</v>
      </c>
      <c r="D18" s="142"/>
      <c r="E18" s="767">
        <v>31</v>
      </c>
      <c r="F18" s="150"/>
      <c r="W18" s="99"/>
    </row>
    <row r="19" spans="1:24" ht="25.25" customHeight="1">
      <c r="A19" s="45">
        <v>9</v>
      </c>
      <c r="B19" s="766">
        <v>170301200014</v>
      </c>
      <c r="C19" s="767">
        <v>35</v>
      </c>
      <c r="D19" s="142"/>
      <c r="E19" s="767">
        <v>3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766">
        <v>170301200016</v>
      </c>
      <c r="C20" s="767">
        <v>45</v>
      </c>
      <c r="D20" s="142"/>
      <c r="E20" s="767">
        <v>33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766">
        <v>170301200018</v>
      </c>
      <c r="C21" s="767">
        <v>46</v>
      </c>
      <c r="D21" s="142"/>
      <c r="E21" s="767">
        <v>40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766">
        <v>170301200019</v>
      </c>
      <c r="C22" s="767">
        <v>44</v>
      </c>
      <c r="D22" s="142"/>
      <c r="E22" s="767">
        <v>31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766">
        <v>170301200020</v>
      </c>
      <c r="C23" s="767">
        <v>48</v>
      </c>
      <c r="D23" s="142"/>
      <c r="E23" s="767">
        <v>35</v>
      </c>
      <c r="F23" s="142"/>
      <c r="I23" s="104"/>
      <c r="J23" s="105"/>
      <c r="K23" s="105"/>
    </row>
    <row r="24" spans="1:24" ht="31.5" customHeight="1">
      <c r="A24" s="45">
        <v>14</v>
      </c>
      <c r="B24" s="766">
        <v>170301200021</v>
      </c>
      <c r="C24" s="767">
        <v>48</v>
      </c>
      <c r="D24" s="142"/>
      <c r="E24" s="767">
        <v>27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766">
        <v>170301200022</v>
      </c>
      <c r="C25" s="767">
        <v>46</v>
      </c>
      <c r="D25" s="142"/>
      <c r="E25" s="767">
        <v>22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766">
        <v>170301200023</v>
      </c>
      <c r="C26" s="767">
        <v>44</v>
      </c>
      <c r="D26" s="142"/>
      <c r="E26" s="767">
        <v>30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766">
        <v>170301200024</v>
      </c>
      <c r="C27" s="767">
        <v>40</v>
      </c>
      <c r="D27" s="732"/>
      <c r="E27" s="767">
        <v>25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66">
        <v>170301200025</v>
      </c>
      <c r="C28" s="767">
        <v>34</v>
      </c>
      <c r="D28" s="142"/>
      <c r="E28" s="767">
        <v>17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66">
        <v>170301200026</v>
      </c>
      <c r="C29" s="767">
        <v>46</v>
      </c>
      <c r="D29" s="142"/>
      <c r="E29" s="767">
        <v>45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66">
        <v>170301200027</v>
      </c>
      <c r="C30" s="767">
        <v>44</v>
      </c>
      <c r="D30" s="142"/>
      <c r="E30" s="767">
        <v>25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66">
        <v>170301200029</v>
      </c>
      <c r="C31" s="767">
        <v>39</v>
      </c>
      <c r="D31" s="142"/>
      <c r="E31" s="767">
        <v>21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A32" s="45">
        <v>22</v>
      </c>
      <c r="B32" s="766">
        <v>170301200030</v>
      </c>
      <c r="C32" s="767">
        <v>50</v>
      </c>
      <c r="D32" s="142"/>
      <c r="E32" s="767">
        <v>35</v>
      </c>
      <c r="F32" s="142"/>
      <c r="G32" s="82"/>
      <c r="H32"/>
      <c r="I32"/>
    </row>
    <row r="33" spans="1:9">
      <c r="A33" s="45">
        <v>23</v>
      </c>
      <c r="B33" s="766">
        <v>170301200032</v>
      </c>
      <c r="C33" s="767">
        <v>0</v>
      </c>
      <c r="D33" s="142"/>
      <c r="E33" s="767">
        <v>0</v>
      </c>
      <c r="F33" s="142"/>
      <c r="H33"/>
      <c r="I33"/>
    </row>
    <row r="34" spans="1:9">
      <c r="A34" s="45">
        <v>24</v>
      </c>
      <c r="B34" s="766">
        <v>170301200033</v>
      </c>
      <c r="C34" s="767">
        <v>40</v>
      </c>
      <c r="D34" s="142"/>
      <c r="E34" s="767">
        <v>23</v>
      </c>
      <c r="F34" s="142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topLeftCell="L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216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95.238095238095227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61.904761904761905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78.571428571428569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217</v>
      </c>
      <c r="D8" s="125"/>
      <c r="E8" s="136" t="s">
        <v>92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117">
        <v>170301200001</v>
      </c>
      <c r="C11" s="767">
        <v>35</v>
      </c>
      <c r="D11" s="142">
        <f>COUNTIF(C11:C31,"&gt;="&amp;D10)</f>
        <v>20</v>
      </c>
      <c r="E11" s="767">
        <v>31</v>
      </c>
      <c r="F11" s="143">
        <f>COUNTIF(E11:E31,"&gt;="&amp;F10)</f>
        <v>13</v>
      </c>
      <c r="G11" s="144" t="s">
        <v>46</v>
      </c>
      <c r="H11" s="119">
        <v>2</v>
      </c>
      <c r="I11" s="119">
        <v>3</v>
      </c>
      <c r="J11" s="120"/>
      <c r="K11" s="120"/>
      <c r="L11" s="119">
        <v>2</v>
      </c>
      <c r="M11" s="120"/>
      <c r="N11" s="120"/>
      <c r="O11" s="120"/>
      <c r="P11" s="120"/>
      <c r="Q11" s="120"/>
      <c r="R11" s="120"/>
      <c r="S11" s="120"/>
      <c r="T11" s="119">
        <v>3</v>
      </c>
      <c r="U11" s="119">
        <v>3</v>
      </c>
      <c r="V11" s="119">
        <v>3</v>
      </c>
      <c r="W11" s="99"/>
    </row>
    <row r="12" spans="1:23" ht="25.25" customHeight="1">
      <c r="A12" s="45">
        <v>2</v>
      </c>
      <c r="B12" s="117">
        <v>170301200002</v>
      </c>
      <c r="C12" s="767">
        <v>35</v>
      </c>
      <c r="D12" s="148">
        <f>(D11/A31)*100</f>
        <v>95.238095238095227</v>
      </c>
      <c r="E12" s="767">
        <v>38</v>
      </c>
      <c r="F12" s="149">
        <f>(F11/A31)*100</f>
        <v>61.904761904761905</v>
      </c>
      <c r="G12" s="144" t="s">
        <v>47</v>
      </c>
      <c r="H12" s="119">
        <v>3</v>
      </c>
      <c r="I12" s="119">
        <v>1</v>
      </c>
      <c r="J12" s="120"/>
      <c r="K12" s="120"/>
      <c r="L12" s="119">
        <v>1</v>
      </c>
      <c r="M12" s="120"/>
      <c r="N12" s="120"/>
      <c r="O12" s="120"/>
      <c r="P12" s="120"/>
      <c r="Q12" s="120"/>
      <c r="R12" s="120"/>
      <c r="S12" s="120"/>
      <c r="T12" s="119">
        <v>3</v>
      </c>
      <c r="U12" s="119">
        <v>3</v>
      </c>
      <c r="V12" s="119">
        <v>3</v>
      </c>
      <c r="W12" s="99"/>
    </row>
    <row r="13" spans="1:23" ht="25.25" customHeight="1">
      <c r="A13" s="45">
        <v>3</v>
      </c>
      <c r="B13" s="117">
        <v>170301200003</v>
      </c>
      <c r="C13" s="767">
        <v>43</v>
      </c>
      <c r="D13" s="142"/>
      <c r="E13" s="767">
        <v>41</v>
      </c>
      <c r="F13" s="150"/>
      <c r="G13" s="144" t="s">
        <v>48</v>
      </c>
      <c r="H13" s="119">
        <v>1</v>
      </c>
      <c r="I13" s="119">
        <v>1</v>
      </c>
      <c r="J13" s="120"/>
      <c r="K13" s="120"/>
      <c r="L13" s="119">
        <v>2</v>
      </c>
      <c r="M13" s="120"/>
      <c r="N13" s="120"/>
      <c r="O13" s="120"/>
      <c r="P13" s="120"/>
      <c r="Q13" s="120"/>
      <c r="R13" s="120"/>
      <c r="S13" s="120"/>
      <c r="T13" s="119">
        <v>3</v>
      </c>
      <c r="U13" s="119">
        <v>3</v>
      </c>
      <c r="V13" s="119">
        <v>3</v>
      </c>
      <c r="W13" s="99"/>
    </row>
    <row r="14" spans="1:23" ht="25.25" customHeight="1">
      <c r="A14" s="45">
        <v>4</v>
      </c>
      <c r="B14" s="117">
        <v>170301200004</v>
      </c>
      <c r="C14" s="767">
        <v>35</v>
      </c>
      <c r="D14" s="142"/>
      <c r="E14" s="767">
        <v>36</v>
      </c>
      <c r="F14" s="150"/>
      <c r="G14" s="144" t="s">
        <v>49</v>
      </c>
      <c r="H14" s="119">
        <v>3</v>
      </c>
      <c r="I14" s="119">
        <v>1</v>
      </c>
      <c r="J14" s="120"/>
      <c r="K14" s="120"/>
      <c r="L14" s="119">
        <v>3</v>
      </c>
      <c r="M14" s="120"/>
      <c r="N14" s="120"/>
      <c r="O14" s="120"/>
      <c r="P14" s="120"/>
      <c r="Q14" s="120"/>
      <c r="R14" s="120"/>
      <c r="S14" s="120"/>
      <c r="T14" s="119">
        <v>3</v>
      </c>
      <c r="U14" s="119">
        <v>3</v>
      </c>
      <c r="V14" s="119">
        <v>3</v>
      </c>
      <c r="W14" s="99"/>
    </row>
    <row r="15" spans="1:23" ht="25.25" customHeight="1">
      <c r="A15" s="45">
        <v>5</v>
      </c>
      <c r="B15" s="117">
        <v>170301200009</v>
      </c>
      <c r="C15" s="767">
        <v>28</v>
      </c>
      <c r="D15" s="142"/>
      <c r="E15" s="767">
        <v>32</v>
      </c>
      <c r="F15" s="150"/>
      <c r="G15" s="144" t="s">
        <v>50</v>
      </c>
      <c r="H15" s="119">
        <v>2</v>
      </c>
      <c r="I15" s="119">
        <v>1</v>
      </c>
      <c r="J15" s="120"/>
      <c r="K15" s="120"/>
      <c r="L15" s="119">
        <v>2</v>
      </c>
      <c r="M15" s="120"/>
      <c r="N15" s="120"/>
      <c r="O15" s="120"/>
      <c r="P15" s="120"/>
      <c r="Q15" s="120"/>
      <c r="R15" s="120"/>
      <c r="S15" s="120"/>
      <c r="T15" s="119">
        <v>3</v>
      </c>
      <c r="U15" s="119">
        <v>3</v>
      </c>
      <c r="V15" s="119">
        <v>3</v>
      </c>
      <c r="W15" s="99"/>
    </row>
    <row r="16" spans="1:23" ht="25.25" customHeight="1">
      <c r="A16" s="45">
        <v>6</v>
      </c>
      <c r="B16" s="117">
        <v>170301200010</v>
      </c>
      <c r="C16" s="767">
        <v>39</v>
      </c>
      <c r="D16" s="142"/>
      <c r="E16" s="767">
        <v>32</v>
      </c>
      <c r="F16" s="150"/>
      <c r="G16" s="151" t="s">
        <v>51</v>
      </c>
      <c r="H16" s="66">
        <f>AVERAGE(H11:H15)</f>
        <v>2.2000000000000002</v>
      </c>
      <c r="I16" s="66">
        <f>AVERAGE(I11:I15)</f>
        <v>1.4</v>
      </c>
      <c r="J16" s="66"/>
      <c r="K16" s="66"/>
      <c r="L16" s="66">
        <f>AVERAGE(L11:L15)</f>
        <v>2</v>
      </c>
      <c r="M16" s="66"/>
      <c r="N16" s="66"/>
      <c r="O16" s="66"/>
      <c r="P16" s="66"/>
      <c r="Q16" s="66"/>
      <c r="R16" s="66"/>
      <c r="S16" s="66"/>
      <c r="T16" s="66">
        <f>AVERAGE(T11:T15)</f>
        <v>3</v>
      </c>
      <c r="U16" s="66">
        <f>AVERAGE(U11:U15)</f>
        <v>3</v>
      </c>
      <c r="V16" s="66">
        <f>AVERAGE(V11:V15)</f>
        <v>3</v>
      </c>
      <c r="W16" s="99"/>
    </row>
    <row r="17" spans="1:24" ht="35.75" customHeight="1">
      <c r="A17" s="45">
        <v>7</v>
      </c>
      <c r="B17" s="117">
        <v>170301200011</v>
      </c>
      <c r="C17" s="767">
        <v>31</v>
      </c>
      <c r="D17" s="142"/>
      <c r="E17" s="767">
        <v>24</v>
      </c>
      <c r="F17" s="150"/>
      <c r="G17" s="152" t="s">
        <v>52</v>
      </c>
      <c r="H17" s="67">
        <f>(H7*H16)/100</f>
        <v>1.7285714285714286</v>
      </c>
      <c r="I17" s="67">
        <f>(H7*I16)/100</f>
        <v>1.0999999999999999</v>
      </c>
      <c r="J17" s="67"/>
      <c r="K17" s="67"/>
      <c r="L17" s="67">
        <f>(H7*L16)/100</f>
        <v>1.5714285714285714</v>
      </c>
      <c r="M17" s="67"/>
      <c r="N17" s="67"/>
      <c r="O17" s="67"/>
      <c r="P17" s="67"/>
      <c r="Q17" s="67"/>
      <c r="R17" s="67"/>
      <c r="S17" s="67"/>
      <c r="T17" s="67">
        <f>(H7*T16)/100</f>
        <v>2.3571428571428572</v>
      </c>
      <c r="U17" s="67">
        <f>(H7*U16)/100</f>
        <v>2.3571428571428572</v>
      </c>
      <c r="V17" s="67">
        <f>(H7*V16)/100</f>
        <v>2.3571428571428572</v>
      </c>
      <c r="W17" s="99"/>
    </row>
    <row r="18" spans="1:24" ht="38" customHeight="1">
      <c r="A18" s="45">
        <v>8</v>
      </c>
      <c r="B18" s="117">
        <v>170301200013</v>
      </c>
      <c r="C18" s="767">
        <v>43</v>
      </c>
      <c r="D18" s="142"/>
      <c r="E18" s="767">
        <v>36</v>
      </c>
      <c r="F18" s="150"/>
      <c r="W18" s="99"/>
    </row>
    <row r="19" spans="1:24" ht="25.25" customHeight="1">
      <c r="A19" s="45">
        <v>9</v>
      </c>
      <c r="B19" s="117">
        <v>170301200014</v>
      </c>
      <c r="C19" s="767">
        <v>25</v>
      </c>
      <c r="D19" s="142"/>
      <c r="E19" s="767">
        <v>12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117">
        <v>170301200018</v>
      </c>
      <c r="C20" s="767">
        <v>41</v>
      </c>
      <c r="D20" s="142"/>
      <c r="E20" s="767">
        <v>38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117">
        <v>170301200019</v>
      </c>
      <c r="C21" s="767">
        <v>34</v>
      </c>
      <c r="D21" s="142"/>
      <c r="E21" s="767">
        <v>30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117">
        <v>170301200020</v>
      </c>
      <c r="C22" s="767">
        <v>36</v>
      </c>
      <c r="D22" s="142"/>
      <c r="E22" s="767">
        <v>22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117">
        <v>170301200021</v>
      </c>
      <c r="C23" s="767">
        <v>31</v>
      </c>
      <c r="D23" s="142"/>
      <c r="E23" s="767">
        <v>29</v>
      </c>
      <c r="F23" s="142"/>
      <c r="I23" s="104"/>
      <c r="J23" s="105"/>
      <c r="K23" s="105"/>
    </row>
    <row r="24" spans="1:24" ht="31.5" customHeight="1">
      <c r="A24" s="45">
        <v>14</v>
      </c>
      <c r="B24" s="117">
        <v>170301200022</v>
      </c>
      <c r="C24" s="767">
        <v>38</v>
      </c>
      <c r="D24" s="142"/>
      <c r="E24" s="767">
        <v>26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117">
        <v>170301200023</v>
      </c>
      <c r="C25" s="767">
        <v>40</v>
      </c>
      <c r="D25" s="142"/>
      <c r="E25" s="767">
        <v>28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117">
        <v>170301200025</v>
      </c>
      <c r="C26" s="767">
        <v>29</v>
      </c>
      <c r="D26" s="142"/>
      <c r="E26" s="767">
        <v>17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117">
        <v>170301200026</v>
      </c>
      <c r="C27" s="767">
        <v>43</v>
      </c>
      <c r="D27" s="732"/>
      <c r="E27" s="767">
        <v>42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117">
        <v>170301200027</v>
      </c>
      <c r="C28" s="767">
        <v>41</v>
      </c>
      <c r="D28" s="142"/>
      <c r="E28" s="767">
        <v>6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117">
        <v>170301200030</v>
      </c>
      <c r="C29" s="767">
        <v>40</v>
      </c>
      <c r="D29" s="142"/>
      <c r="E29" s="767">
        <v>42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117">
        <v>170301200032</v>
      </c>
      <c r="C30" s="767">
        <v>34</v>
      </c>
      <c r="D30" s="142"/>
      <c r="E30" s="767">
        <v>12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117">
        <v>170301200033</v>
      </c>
      <c r="C31" s="767">
        <v>33</v>
      </c>
      <c r="D31" s="142"/>
      <c r="E31" s="767">
        <v>27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218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84.782608695652172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84.782608695652172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30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84.782608695652172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219</v>
      </c>
      <c r="D8" s="125"/>
      <c r="E8" s="136" t="s">
        <v>95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0">
        <v>170101120001</v>
      </c>
      <c r="C11" s="761">
        <v>37</v>
      </c>
      <c r="D11" s="142">
        <f>COUNTIF(C11:C56,"&gt;="&amp;D10)</f>
        <v>39</v>
      </c>
      <c r="E11" s="761">
        <v>33</v>
      </c>
      <c r="F11" s="143">
        <f>COUNTIF(E11:E56,"&gt;="&amp;F10)</f>
        <v>39</v>
      </c>
      <c r="G11" s="144" t="s">
        <v>46</v>
      </c>
      <c r="H11" s="762">
        <v>3</v>
      </c>
      <c r="I11" s="762">
        <v>1</v>
      </c>
      <c r="J11" s="763">
        <v>2</v>
      </c>
      <c r="K11" s="763">
        <v>1</v>
      </c>
      <c r="L11" s="763"/>
      <c r="M11" s="763"/>
      <c r="N11" s="763"/>
      <c r="O11" s="763"/>
      <c r="P11" s="763">
        <v>1</v>
      </c>
      <c r="Q11" s="763">
        <v>1</v>
      </c>
      <c r="R11" s="763">
        <v>3</v>
      </c>
      <c r="S11" s="763">
        <v>1</v>
      </c>
      <c r="T11" s="763">
        <v>2</v>
      </c>
      <c r="U11" s="763">
        <v>1</v>
      </c>
      <c r="V11" s="763">
        <v>1</v>
      </c>
      <c r="W11" s="99"/>
    </row>
    <row r="12" spans="1:23" ht="25.25" customHeight="1">
      <c r="A12" s="45">
        <v>2</v>
      </c>
      <c r="B12" s="760">
        <v>170101120002</v>
      </c>
      <c r="C12" s="761">
        <v>39</v>
      </c>
      <c r="D12" s="148">
        <f>(D11/A56)*100</f>
        <v>84.782608695652172</v>
      </c>
      <c r="E12" s="761">
        <v>36</v>
      </c>
      <c r="F12" s="149">
        <f>(F11/A56)*100</f>
        <v>84.782608695652172</v>
      </c>
      <c r="G12" s="144" t="s">
        <v>47</v>
      </c>
      <c r="H12" s="764">
        <v>3</v>
      </c>
      <c r="I12" s="764">
        <v>1</v>
      </c>
      <c r="J12" s="763">
        <v>2</v>
      </c>
      <c r="K12" s="763">
        <v>1</v>
      </c>
      <c r="L12" s="763"/>
      <c r="M12" s="763"/>
      <c r="N12" s="763"/>
      <c r="O12" s="763"/>
      <c r="P12" s="763">
        <v>1</v>
      </c>
      <c r="Q12" s="763">
        <v>1</v>
      </c>
      <c r="R12" s="763">
        <v>3</v>
      </c>
      <c r="S12" s="763">
        <v>1</v>
      </c>
      <c r="T12" s="763">
        <v>2</v>
      </c>
      <c r="U12" s="763">
        <v>1</v>
      </c>
      <c r="V12" s="763">
        <v>1</v>
      </c>
      <c r="W12" s="99"/>
    </row>
    <row r="13" spans="1:23" ht="25.25" customHeight="1">
      <c r="A13" s="45">
        <v>3</v>
      </c>
      <c r="B13" s="760">
        <v>170101120004</v>
      </c>
      <c r="C13" s="761">
        <v>0</v>
      </c>
      <c r="D13" s="142"/>
      <c r="E13" s="761">
        <v>0</v>
      </c>
      <c r="F13" s="150"/>
      <c r="G13" s="144" t="s">
        <v>48</v>
      </c>
      <c r="H13" s="764">
        <v>1</v>
      </c>
      <c r="I13" s="764">
        <v>1</v>
      </c>
      <c r="J13" s="763">
        <v>2</v>
      </c>
      <c r="K13" s="763">
        <v>1</v>
      </c>
      <c r="L13" s="763"/>
      <c r="M13" s="763"/>
      <c r="N13" s="763"/>
      <c r="O13" s="763"/>
      <c r="P13" s="763">
        <v>1</v>
      </c>
      <c r="Q13" s="763">
        <v>1</v>
      </c>
      <c r="R13" s="763">
        <v>3</v>
      </c>
      <c r="S13" s="763">
        <v>1</v>
      </c>
      <c r="T13" s="763">
        <v>2</v>
      </c>
      <c r="U13" s="763">
        <v>1</v>
      </c>
      <c r="V13" s="763">
        <v>1</v>
      </c>
      <c r="W13" s="99"/>
    </row>
    <row r="14" spans="1:23" ht="25.25" customHeight="1">
      <c r="A14" s="45">
        <v>4</v>
      </c>
      <c r="B14" s="760">
        <v>170101120005</v>
      </c>
      <c r="C14" s="761">
        <v>0</v>
      </c>
      <c r="D14" s="142"/>
      <c r="E14" s="761">
        <v>0</v>
      </c>
      <c r="F14" s="150"/>
      <c r="G14" s="144" t="s">
        <v>49</v>
      </c>
      <c r="H14" s="764">
        <v>3</v>
      </c>
      <c r="I14" s="764">
        <v>1</v>
      </c>
      <c r="J14" s="763">
        <v>2</v>
      </c>
      <c r="K14" s="763">
        <v>1</v>
      </c>
      <c r="L14" s="763"/>
      <c r="M14" s="763"/>
      <c r="N14" s="763"/>
      <c r="O14" s="763"/>
      <c r="P14" s="763">
        <v>1</v>
      </c>
      <c r="Q14" s="763">
        <v>1</v>
      </c>
      <c r="R14" s="763">
        <v>3</v>
      </c>
      <c r="S14" s="763">
        <v>1</v>
      </c>
      <c r="T14" s="763">
        <v>2</v>
      </c>
      <c r="U14" s="763">
        <v>1</v>
      </c>
      <c r="V14" s="763">
        <v>1</v>
      </c>
      <c r="W14" s="99"/>
    </row>
    <row r="15" spans="1:23" ht="25.25" customHeight="1">
      <c r="A15" s="45">
        <v>5</v>
      </c>
      <c r="B15" s="760">
        <v>170101120006</v>
      </c>
      <c r="C15" s="761">
        <v>39</v>
      </c>
      <c r="D15" s="142"/>
      <c r="E15" s="761">
        <v>37</v>
      </c>
      <c r="F15" s="150"/>
      <c r="G15" s="144" t="s">
        <v>50</v>
      </c>
      <c r="H15" s="764">
        <v>2</v>
      </c>
      <c r="I15" s="764">
        <v>1</v>
      </c>
      <c r="J15" s="763">
        <v>2</v>
      </c>
      <c r="K15" s="763">
        <v>1</v>
      </c>
      <c r="L15" s="763"/>
      <c r="M15" s="763"/>
      <c r="N15" s="763"/>
      <c r="O15" s="763"/>
      <c r="P15" s="763">
        <v>1</v>
      </c>
      <c r="Q15" s="763">
        <v>1</v>
      </c>
      <c r="R15" s="763">
        <v>3</v>
      </c>
      <c r="S15" s="763">
        <v>1</v>
      </c>
      <c r="T15" s="763">
        <v>2</v>
      </c>
      <c r="U15" s="763">
        <v>1</v>
      </c>
      <c r="V15" s="763">
        <v>1</v>
      </c>
      <c r="W15" s="99"/>
    </row>
    <row r="16" spans="1:23" ht="25.25" customHeight="1">
      <c r="A16" s="45">
        <v>6</v>
      </c>
      <c r="B16" s="760">
        <v>170101120007</v>
      </c>
      <c r="C16" s="761">
        <v>48</v>
      </c>
      <c r="D16" s="142"/>
      <c r="E16" s="761">
        <v>47</v>
      </c>
      <c r="F16" s="150"/>
      <c r="G16" s="151" t="s">
        <v>51</v>
      </c>
      <c r="H16" s="66">
        <f>AVERAGE(H11:H15)</f>
        <v>2.4</v>
      </c>
      <c r="I16" s="66">
        <f>AVERAGE(I11:I15)</f>
        <v>1</v>
      </c>
      <c r="J16" s="66">
        <f>AVERAGE(J11:J15)</f>
        <v>2</v>
      </c>
      <c r="K16" s="66">
        <f>AVERAGE(K11:K15)</f>
        <v>1</v>
      </c>
      <c r="L16" s="66"/>
      <c r="M16" s="66"/>
      <c r="N16" s="66"/>
      <c r="O16" s="66"/>
      <c r="P16" s="66">
        <f t="shared" ref="P16:V16" si="0">AVERAGE(P11:P15)</f>
        <v>1</v>
      </c>
      <c r="Q16" s="66">
        <f t="shared" si="0"/>
        <v>1</v>
      </c>
      <c r="R16" s="66">
        <f t="shared" si="0"/>
        <v>3</v>
      </c>
      <c r="S16" s="66">
        <f t="shared" si="0"/>
        <v>1</v>
      </c>
      <c r="T16" s="66">
        <f t="shared" si="0"/>
        <v>2</v>
      </c>
      <c r="U16" s="66">
        <f t="shared" si="0"/>
        <v>1</v>
      </c>
      <c r="V16" s="66">
        <f t="shared" si="0"/>
        <v>1</v>
      </c>
      <c r="W16" s="99"/>
    </row>
    <row r="17" spans="1:23" ht="35.75" customHeight="1">
      <c r="A17" s="45">
        <v>7</v>
      </c>
      <c r="B17" s="760">
        <v>170101120011</v>
      </c>
      <c r="C17" s="761">
        <v>42</v>
      </c>
      <c r="D17" s="142"/>
      <c r="E17" s="761">
        <v>44</v>
      </c>
      <c r="F17" s="150"/>
      <c r="G17" s="152" t="s">
        <v>52</v>
      </c>
      <c r="H17" s="67">
        <f>(H7*H16)/100</f>
        <v>2.034782608695652</v>
      </c>
      <c r="I17" s="67">
        <f>(H7*I16)/100</f>
        <v>0.84782608695652173</v>
      </c>
      <c r="J17" s="67">
        <f>(H7*J16)/100</f>
        <v>1.6956521739130435</v>
      </c>
      <c r="K17" s="67">
        <f>(H7*K16)/100</f>
        <v>0.84782608695652173</v>
      </c>
      <c r="L17" s="67"/>
      <c r="M17" s="67"/>
      <c r="N17" s="67"/>
      <c r="O17" s="67"/>
      <c r="P17" s="67">
        <f>(H7*P16)/100</f>
        <v>0.84782608695652173</v>
      </c>
      <c r="Q17" s="67">
        <f>(H7*Q16)/100</f>
        <v>0.84782608695652173</v>
      </c>
      <c r="R17" s="67">
        <f>(H7*R16)/100</f>
        <v>2.543478260869565</v>
      </c>
      <c r="S17" s="67">
        <f>(H7*S16)/100</f>
        <v>0.84782608695652173</v>
      </c>
      <c r="T17" s="67">
        <f>(H7*T16)/100</f>
        <v>1.6956521739130435</v>
      </c>
      <c r="U17" s="67">
        <f>(H7*U16)/100</f>
        <v>0.84782608695652173</v>
      </c>
      <c r="V17" s="67">
        <f>(H7*V16)/100</f>
        <v>0.84782608695652173</v>
      </c>
      <c r="W17" s="99"/>
    </row>
    <row r="18" spans="1:23">
      <c r="A18" s="45">
        <v>8</v>
      </c>
      <c r="B18" s="760">
        <v>170101120012</v>
      </c>
      <c r="C18" s="761">
        <v>48</v>
      </c>
      <c r="D18" s="142"/>
      <c r="E18" s="761">
        <v>46</v>
      </c>
      <c r="F18" s="142"/>
    </row>
    <row r="19" spans="1:23">
      <c r="A19" s="45">
        <v>9</v>
      </c>
      <c r="B19" s="760">
        <v>170101120015</v>
      </c>
      <c r="C19" s="761">
        <v>37</v>
      </c>
      <c r="D19" s="142"/>
      <c r="E19" s="761">
        <v>36</v>
      </c>
      <c r="F19" s="142"/>
    </row>
    <row r="20" spans="1:23">
      <c r="A20" s="45">
        <v>10</v>
      </c>
      <c r="B20" s="760">
        <v>170101120016</v>
      </c>
      <c r="C20" s="761">
        <v>39</v>
      </c>
      <c r="D20" s="142"/>
      <c r="E20" s="761">
        <v>32</v>
      </c>
      <c r="F20" s="142"/>
    </row>
    <row r="21" spans="1:23">
      <c r="A21" s="45">
        <v>11</v>
      </c>
      <c r="B21" s="760">
        <v>170101120017</v>
      </c>
      <c r="C21" s="761">
        <v>42</v>
      </c>
      <c r="D21" s="142"/>
      <c r="E21" s="761">
        <v>41</v>
      </c>
      <c r="F21" s="142"/>
    </row>
    <row r="22" spans="1:23">
      <c r="A22" s="45">
        <v>12</v>
      </c>
      <c r="B22" s="760">
        <v>170101120019</v>
      </c>
      <c r="C22" s="761">
        <v>41</v>
      </c>
      <c r="D22" s="142"/>
      <c r="E22" s="761">
        <v>39</v>
      </c>
      <c r="F22" s="142"/>
    </row>
    <row r="23" spans="1:23">
      <c r="A23" s="45">
        <v>13</v>
      </c>
      <c r="B23" s="760">
        <v>170101120021</v>
      </c>
      <c r="C23" s="761">
        <v>44</v>
      </c>
      <c r="D23" s="142"/>
      <c r="E23" s="761">
        <v>42</v>
      </c>
      <c r="F23" s="142"/>
    </row>
    <row r="24" spans="1:23">
      <c r="A24" s="45">
        <v>14</v>
      </c>
      <c r="B24" s="760">
        <v>170101120022</v>
      </c>
      <c r="C24" s="761">
        <v>42</v>
      </c>
      <c r="D24" s="142"/>
      <c r="E24" s="761">
        <v>41</v>
      </c>
      <c r="F24" s="142"/>
    </row>
    <row r="25" spans="1:23">
      <c r="A25" s="45">
        <v>15</v>
      </c>
      <c r="B25" s="760">
        <v>170101120023</v>
      </c>
      <c r="C25" s="761">
        <v>41</v>
      </c>
      <c r="D25" s="142"/>
      <c r="E25" s="761">
        <v>40</v>
      </c>
      <c r="F25" s="142"/>
    </row>
    <row r="26" spans="1:23">
      <c r="A26" s="45">
        <v>16</v>
      </c>
      <c r="B26" s="760">
        <v>170101120024</v>
      </c>
      <c r="C26" s="761">
        <v>43</v>
      </c>
      <c r="D26" s="142"/>
      <c r="E26" s="761">
        <v>42</v>
      </c>
      <c r="F26" s="142"/>
    </row>
    <row r="27" spans="1:23">
      <c r="A27" s="45">
        <v>17</v>
      </c>
      <c r="B27" s="760">
        <v>170101120025</v>
      </c>
      <c r="C27" s="761">
        <v>39</v>
      </c>
      <c r="D27" s="142"/>
      <c r="E27" s="761">
        <v>36</v>
      </c>
      <c r="F27" s="142"/>
    </row>
    <row r="28" spans="1:23">
      <c r="A28" s="45">
        <v>18</v>
      </c>
      <c r="B28" s="760">
        <v>170101120026</v>
      </c>
      <c r="C28" s="761">
        <v>36</v>
      </c>
      <c r="D28" s="142"/>
      <c r="E28" s="761">
        <v>34</v>
      </c>
      <c r="F28" s="142"/>
    </row>
    <row r="29" spans="1:23">
      <c r="A29" s="45">
        <v>19</v>
      </c>
      <c r="B29" s="760">
        <v>170101120028</v>
      </c>
      <c r="C29" s="761">
        <v>40</v>
      </c>
      <c r="D29" s="142"/>
      <c r="E29" s="761">
        <v>37</v>
      </c>
      <c r="F29" s="142"/>
    </row>
    <row r="30" spans="1:23">
      <c r="A30" s="45">
        <v>20</v>
      </c>
      <c r="B30" s="760">
        <v>170101120029</v>
      </c>
      <c r="C30" s="761">
        <v>42</v>
      </c>
      <c r="D30" s="142"/>
      <c r="E30" s="761">
        <v>38</v>
      </c>
      <c r="F30" s="142"/>
    </row>
    <row r="31" spans="1:23">
      <c r="A31" s="45">
        <v>21</v>
      </c>
      <c r="B31" s="760">
        <v>170101120030</v>
      </c>
      <c r="C31" s="761">
        <v>0</v>
      </c>
      <c r="D31" s="142"/>
      <c r="E31" s="761">
        <v>0</v>
      </c>
      <c r="F31" s="142"/>
    </row>
    <row r="32" spans="1:23">
      <c r="A32" s="45">
        <v>22</v>
      </c>
      <c r="B32" s="760">
        <v>170101120032</v>
      </c>
      <c r="C32" s="761">
        <v>34</v>
      </c>
      <c r="D32" s="142"/>
      <c r="E32" s="761">
        <v>36</v>
      </c>
      <c r="F32" s="142"/>
    </row>
    <row r="33" spans="1:6">
      <c r="A33" s="45">
        <v>23</v>
      </c>
      <c r="B33" s="760">
        <v>170101120034</v>
      </c>
      <c r="C33" s="761">
        <v>43</v>
      </c>
      <c r="D33" s="142"/>
      <c r="E33" s="761">
        <v>41</v>
      </c>
      <c r="F33" s="142"/>
    </row>
    <row r="34" spans="1:6">
      <c r="A34" s="45">
        <v>24</v>
      </c>
      <c r="B34" s="760">
        <v>170101120035</v>
      </c>
      <c r="C34" s="761">
        <v>36</v>
      </c>
      <c r="D34" s="142"/>
      <c r="E34" s="761">
        <v>37</v>
      </c>
      <c r="F34" s="142"/>
    </row>
    <row r="35" spans="1:6">
      <c r="A35" s="45">
        <v>25</v>
      </c>
      <c r="B35" s="760">
        <v>170101120036</v>
      </c>
      <c r="C35" s="761">
        <v>42</v>
      </c>
      <c r="D35" s="142"/>
      <c r="E35" s="761">
        <v>43</v>
      </c>
      <c r="F35" s="142"/>
    </row>
    <row r="36" spans="1:6">
      <c r="A36" s="45">
        <v>26</v>
      </c>
      <c r="B36" s="760">
        <v>170101120038</v>
      </c>
      <c r="C36" s="761">
        <v>42</v>
      </c>
      <c r="D36" s="142"/>
      <c r="E36" s="761">
        <v>39</v>
      </c>
      <c r="F36" s="142"/>
    </row>
    <row r="37" spans="1:6">
      <c r="A37" s="45">
        <v>27</v>
      </c>
      <c r="B37" s="760">
        <v>170101120040</v>
      </c>
      <c r="C37" s="761">
        <v>35</v>
      </c>
      <c r="D37" s="142"/>
      <c r="E37" s="761">
        <v>32</v>
      </c>
      <c r="F37" s="142"/>
    </row>
    <row r="38" spans="1:6">
      <c r="A38" s="45">
        <v>28</v>
      </c>
      <c r="B38" s="760">
        <v>170101120043</v>
      </c>
      <c r="C38" s="761">
        <v>47</v>
      </c>
      <c r="D38" s="142"/>
      <c r="E38" s="761">
        <v>46</v>
      </c>
      <c r="F38" s="142"/>
    </row>
    <row r="39" spans="1:6">
      <c r="A39" s="45">
        <v>29</v>
      </c>
      <c r="B39" s="760">
        <v>170101120044</v>
      </c>
      <c r="C39" s="761">
        <v>40</v>
      </c>
      <c r="D39" s="142"/>
      <c r="E39" s="761">
        <v>41</v>
      </c>
      <c r="F39" s="142"/>
    </row>
    <row r="40" spans="1:6">
      <c r="A40" s="45">
        <v>30</v>
      </c>
      <c r="B40" s="760">
        <v>170101120048</v>
      </c>
      <c r="C40" s="761">
        <v>39</v>
      </c>
      <c r="D40" s="142"/>
      <c r="E40" s="761">
        <v>37</v>
      </c>
      <c r="F40" s="142"/>
    </row>
    <row r="41" spans="1:6">
      <c r="A41" s="45">
        <v>31</v>
      </c>
      <c r="B41" s="760">
        <v>170101120051</v>
      </c>
      <c r="C41" s="761">
        <v>40</v>
      </c>
      <c r="D41" s="142"/>
      <c r="E41" s="761">
        <v>42</v>
      </c>
      <c r="F41" s="142"/>
    </row>
    <row r="42" spans="1:6">
      <c r="A42" s="45">
        <v>32</v>
      </c>
      <c r="B42" s="760">
        <v>170101120052</v>
      </c>
      <c r="C42" s="761">
        <v>38</v>
      </c>
      <c r="D42" s="142"/>
      <c r="E42" s="761">
        <v>37</v>
      </c>
      <c r="F42" s="142"/>
    </row>
    <row r="43" spans="1:6">
      <c r="A43" s="45">
        <v>33</v>
      </c>
      <c r="B43" s="760">
        <v>170101120053</v>
      </c>
      <c r="C43" s="761">
        <v>34</v>
      </c>
      <c r="D43" s="142"/>
      <c r="E43" s="761">
        <v>32</v>
      </c>
      <c r="F43" s="142"/>
    </row>
    <row r="44" spans="1:6">
      <c r="A44" s="45">
        <v>34</v>
      </c>
      <c r="B44" s="760">
        <v>170101120054</v>
      </c>
      <c r="C44" s="761">
        <v>33</v>
      </c>
      <c r="D44" s="142"/>
      <c r="E44" s="761">
        <v>31</v>
      </c>
      <c r="F44" s="142"/>
    </row>
    <row r="45" spans="1:6">
      <c r="A45" s="45">
        <v>35</v>
      </c>
      <c r="B45" s="760">
        <v>170101120055</v>
      </c>
      <c r="C45" s="761">
        <v>0</v>
      </c>
      <c r="D45" s="142"/>
      <c r="E45" s="761">
        <v>0</v>
      </c>
      <c r="F45" s="142"/>
    </row>
    <row r="46" spans="1:6">
      <c r="A46" s="45">
        <v>36</v>
      </c>
      <c r="B46" s="760">
        <v>170101120056</v>
      </c>
      <c r="C46" s="761">
        <v>20</v>
      </c>
      <c r="D46" s="142"/>
      <c r="E46" s="761">
        <v>0</v>
      </c>
      <c r="F46" s="142"/>
    </row>
    <row r="47" spans="1:6">
      <c r="A47" s="45">
        <v>37</v>
      </c>
      <c r="B47" s="760">
        <v>170101120058</v>
      </c>
      <c r="C47" s="761">
        <v>43</v>
      </c>
      <c r="D47" s="142"/>
      <c r="E47" s="761">
        <v>37</v>
      </c>
      <c r="F47" s="142"/>
    </row>
    <row r="48" spans="1:6">
      <c r="A48" s="45">
        <v>38</v>
      </c>
      <c r="B48" s="760">
        <v>170101120059</v>
      </c>
      <c r="C48" s="761">
        <v>0</v>
      </c>
      <c r="D48" s="142"/>
      <c r="E48" s="761">
        <v>0</v>
      </c>
      <c r="F48" s="142"/>
    </row>
    <row r="49" spans="1:6">
      <c r="A49" s="45">
        <v>39</v>
      </c>
      <c r="B49" s="760">
        <v>170101120060</v>
      </c>
      <c r="C49" s="761">
        <v>37</v>
      </c>
      <c r="D49" s="142"/>
      <c r="E49" s="761">
        <v>33</v>
      </c>
      <c r="F49" s="142"/>
    </row>
    <row r="50" spans="1:6">
      <c r="A50" s="45">
        <v>40</v>
      </c>
      <c r="B50" s="760">
        <v>170101120061</v>
      </c>
      <c r="C50" s="761">
        <v>0</v>
      </c>
      <c r="D50" s="142"/>
      <c r="E50" s="761">
        <v>0</v>
      </c>
      <c r="F50" s="142"/>
    </row>
    <row r="51" spans="1:6">
      <c r="A51" s="45">
        <v>41</v>
      </c>
      <c r="B51" s="760">
        <v>170101120063</v>
      </c>
      <c r="C51" s="761">
        <v>37</v>
      </c>
      <c r="D51" s="142"/>
      <c r="E51" s="761">
        <v>35</v>
      </c>
      <c r="F51" s="142"/>
    </row>
    <row r="52" spans="1:6">
      <c r="A52" s="45">
        <v>42</v>
      </c>
      <c r="B52" s="760">
        <v>170101120064</v>
      </c>
      <c r="C52" s="761">
        <v>43</v>
      </c>
      <c r="D52" s="142"/>
      <c r="E52" s="761">
        <v>41</v>
      </c>
      <c r="F52" s="142"/>
    </row>
    <row r="53" spans="1:6">
      <c r="A53" s="45">
        <v>43</v>
      </c>
      <c r="B53" s="760">
        <v>170101120067</v>
      </c>
      <c r="C53" s="761">
        <v>41</v>
      </c>
      <c r="D53" s="142"/>
      <c r="E53" s="761">
        <v>40</v>
      </c>
      <c r="F53" s="142"/>
    </row>
    <row r="54" spans="1:6">
      <c r="A54" s="45">
        <v>44</v>
      </c>
      <c r="B54" s="760">
        <v>170101120070</v>
      </c>
      <c r="C54" s="761">
        <v>42</v>
      </c>
      <c r="D54" s="142"/>
      <c r="E54" s="761">
        <v>44</v>
      </c>
      <c r="F54" s="142"/>
    </row>
    <row r="55" spans="1:6">
      <c r="A55" s="45">
        <v>45</v>
      </c>
      <c r="B55" s="760">
        <v>170101120071</v>
      </c>
      <c r="C55" s="761">
        <v>41</v>
      </c>
      <c r="D55" s="142"/>
      <c r="E55" s="761">
        <v>39</v>
      </c>
      <c r="F55" s="142"/>
    </row>
    <row r="56" spans="1:6">
      <c r="A56" s="45">
        <v>46</v>
      </c>
      <c r="B56" s="760">
        <v>170101121073</v>
      </c>
      <c r="C56" s="761">
        <v>38</v>
      </c>
      <c r="D56" s="142"/>
      <c r="E56" s="761">
        <v>42</v>
      </c>
      <c r="F56" s="142"/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opLeftCell="H1" zoomScale="48" zoomScaleNormal="48" workbookViewId="0">
      <selection activeCell="M17" sqref="M17:S18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 ht="20.25" customHeight="1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 ht="19.5" customHeight="1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3.5" customHeight="1">
      <c r="A3" s="851" t="s">
        <v>70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25" customHeight="1">
      <c r="A4" s="851" t="s">
        <v>71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854" t="s">
        <v>72</v>
      </c>
      <c r="B5" s="854"/>
      <c r="C5" s="854"/>
      <c r="D5" s="854"/>
      <c r="E5" s="854"/>
      <c r="F5" s="854"/>
      <c r="G5" s="1" t="s">
        <v>14</v>
      </c>
      <c r="H5" s="47">
        <f>D12</f>
        <v>95.833333333333343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95.833333333333343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95.833333333333343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Achieved</v>
      </c>
      <c r="I8" s="3"/>
    </row>
    <row r="9" spans="1:23" ht="24.75" customHeight="1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24.75" customHeight="1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24.75" customHeight="1">
      <c r="A11" s="45">
        <v>1</v>
      </c>
      <c r="B11" s="34">
        <v>170301200001</v>
      </c>
      <c r="C11" s="62">
        <v>45</v>
      </c>
      <c r="D11" s="62">
        <f>COUNTIF(C11:C34,"&gt;="&amp;D10)</f>
        <v>23</v>
      </c>
      <c r="E11" s="62">
        <v>44</v>
      </c>
      <c r="F11" s="90">
        <f>COUNTIF(E11:E34,"&gt;="&amp;F10)</f>
        <v>23</v>
      </c>
      <c r="G11" s="31" t="s">
        <v>46</v>
      </c>
      <c r="H11" s="93">
        <v>2</v>
      </c>
      <c r="I11" s="93">
        <v>3</v>
      </c>
      <c r="J11" s="32"/>
      <c r="K11" s="93">
        <v>3</v>
      </c>
      <c r="L11" s="93">
        <v>3</v>
      </c>
      <c r="M11" s="32"/>
      <c r="N11" s="32"/>
      <c r="O11" s="32"/>
      <c r="P11" s="32"/>
      <c r="Q11" s="32"/>
      <c r="R11" s="32"/>
      <c r="S11" s="32"/>
      <c r="T11" s="32">
        <v>3</v>
      </c>
      <c r="U11" s="32">
        <v>2</v>
      </c>
      <c r="V11" s="32">
        <v>1</v>
      </c>
    </row>
    <row r="12" spans="1:23" ht="24.75" customHeight="1">
      <c r="A12" s="45">
        <v>2</v>
      </c>
      <c r="B12" s="34">
        <v>170301200002</v>
      </c>
      <c r="C12" s="62">
        <v>45</v>
      </c>
      <c r="D12" s="63">
        <f>(D11/COUNT(C11:C34))*100</f>
        <v>95.833333333333343</v>
      </c>
      <c r="E12" s="62">
        <v>44</v>
      </c>
      <c r="F12" s="91">
        <f>(F11/COUNT(E11:E34))*100</f>
        <v>95.833333333333343</v>
      </c>
      <c r="G12" s="31" t="s">
        <v>47</v>
      </c>
      <c r="H12" s="93">
        <v>3</v>
      </c>
      <c r="I12" s="93">
        <v>1</v>
      </c>
      <c r="J12" s="32"/>
      <c r="K12" s="93">
        <v>1</v>
      </c>
      <c r="L12" s="93">
        <v>2</v>
      </c>
      <c r="M12" s="32"/>
      <c r="N12" s="32"/>
      <c r="O12" s="32"/>
      <c r="P12" s="32"/>
      <c r="Q12" s="32"/>
      <c r="R12" s="32"/>
      <c r="S12" s="32"/>
      <c r="T12" s="32">
        <v>1</v>
      </c>
      <c r="U12" s="32">
        <v>2</v>
      </c>
      <c r="V12" s="32">
        <v>3</v>
      </c>
    </row>
    <row r="13" spans="1:23" ht="24.75" customHeight="1">
      <c r="A13" s="45">
        <v>3</v>
      </c>
      <c r="B13" s="34">
        <v>170301200003</v>
      </c>
      <c r="C13" s="62">
        <v>48</v>
      </c>
      <c r="D13" s="62"/>
      <c r="E13" s="62">
        <v>46</v>
      </c>
      <c r="F13" s="47"/>
      <c r="G13" s="31" t="s">
        <v>48</v>
      </c>
      <c r="H13" s="93">
        <v>1</v>
      </c>
      <c r="I13" s="93">
        <v>1</v>
      </c>
      <c r="J13" s="32"/>
      <c r="K13" s="93">
        <v>2</v>
      </c>
      <c r="L13" s="93">
        <v>2</v>
      </c>
      <c r="M13" s="32"/>
      <c r="N13" s="32"/>
      <c r="O13" s="32"/>
      <c r="P13" s="32"/>
      <c r="Q13" s="32"/>
      <c r="R13" s="32"/>
      <c r="S13" s="32"/>
      <c r="T13" s="32">
        <v>2</v>
      </c>
      <c r="U13" s="32">
        <v>3</v>
      </c>
      <c r="V13" s="32">
        <v>1</v>
      </c>
    </row>
    <row r="14" spans="1:23" ht="24.75" customHeight="1">
      <c r="A14" s="45">
        <v>4</v>
      </c>
      <c r="B14" s="34">
        <v>170301200004</v>
      </c>
      <c r="C14" s="62">
        <v>46</v>
      </c>
      <c r="D14" s="62"/>
      <c r="E14" s="62">
        <v>45</v>
      </c>
      <c r="F14" s="47"/>
      <c r="G14" s="31" t="s">
        <v>49</v>
      </c>
      <c r="H14" s="93">
        <v>3</v>
      </c>
      <c r="I14" s="93">
        <v>1</v>
      </c>
      <c r="J14" s="32"/>
      <c r="K14" s="93">
        <v>2</v>
      </c>
      <c r="L14" s="93">
        <v>1</v>
      </c>
      <c r="M14" s="32"/>
      <c r="N14" s="32"/>
      <c r="O14" s="32"/>
      <c r="P14" s="32"/>
      <c r="Q14" s="32"/>
      <c r="R14" s="32"/>
      <c r="S14" s="32"/>
      <c r="T14" s="32">
        <v>2</v>
      </c>
      <c r="U14" s="32">
        <v>2</v>
      </c>
      <c r="V14" s="32">
        <v>3</v>
      </c>
    </row>
    <row r="15" spans="1:23" ht="35.25" customHeight="1">
      <c r="A15" s="45">
        <v>5</v>
      </c>
      <c r="B15" s="34">
        <v>170301200009</v>
      </c>
      <c r="C15" s="62">
        <v>40</v>
      </c>
      <c r="D15" s="62"/>
      <c r="E15" s="62">
        <v>38</v>
      </c>
      <c r="F15" s="47"/>
      <c r="G15" s="31" t="s">
        <v>50</v>
      </c>
      <c r="H15" s="93">
        <v>2</v>
      </c>
      <c r="I15" s="93">
        <v>1</v>
      </c>
      <c r="J15" s="32"/>
      <c r="K15" s="93">
        <v>1</v>
      </c>
      <c r="L15" s="93">
        <v>1</v>
      </c>
      <c r="M15" s="32"/>
      <c r="N15" s="32"/>
      <c r="O15" s="32"/>
      <c r="P15" s="32"/>
      <c r="Q15" s="32"/>
      <c r="R15" s="32"/>
      <c r="S15" s="32"/>
      <c r="T15" s="32">
        <v>2</v>
      </c>
      <c r="U15" s="32">
        <v>3</v>
      </c>
      <c r="V15" s="32">
        <v>3</v>
      </c>
    </row>
    <row r="16" spans="1:23" ht="37.5" customHeight="1">
      <c r="A16" s="45">
        <v>6</v>
      </c>
      <c r="B16" s="34">
        <v>170301200010</v>
      </c>
      <c r="C16" s="62">
        <v>46</v>
      </c>
      <c r="D16" s="62"/>
      <c r="E16" s="62">
        <v>45</v>
      </c>
      <c r="F16" s="47"/>
      <c r="G16" s="65" t="s">
        <v>51</v>
      </c>
      <c r="H16" s="66">
        <f>AVERAGE(H11:H15)</f>
        <v>2.2000000000000002</v>
      </c>
      <c r="I16" s="66">
        <f>AVERAGE(I11:I15)</f>
        <v>1.4</v>
      </c>
      <c r="J16" s="66"/>
      <c r="K16" s="66">
        <f>AVERAGE(K11:K15)</f>
        <v>1.8</v>
      </c>
      <c r="L16" s="66">
        <f>AVERAGE(L11:L15)</f>
        <v>1.8</v>
      </c>
      <c r="M16" s="66"/>
      <c r="N16" s="66"/>
      <c r="O16" s="66"/>
      <c r="P16" s="66"/>
      <c r="Q16" s="66"/>
      <c r="R16" s="66"/>
      <c r="S16" s="66"/>
      <c r="T16" s="66">
        <f>AVERAGE(T11:T15)</f>
        <v>2</v>
      </c>
      <c r="U16" s="66">
        <f>AVERAGE(U11:U15)</f>
        <v>2.4</v>
      </c>
      <c r="V16" s="66">
        <f>AVERAGE(V11:V15)</f>
        <v>2.2000000000000002</v>
      </c>
    </row>
    <row r="17" spans="1:22" ht="24.75" customHeight="1">
      <c r="A17" s="45">
        <v>7</v>
      </c>
      <c r="B17" s="34">
        <v>170301200011</v>
      </c>
      <c r="C17" s="62">
        <v>47</v>
      </c>
      <c r="D17" s="62"/>
      <c r="E17" s="62">
        <v>46</v>
      </c>
      <c r="F17" s="47"/>
      <c r="G17" s="92" t="s">
        <v>52</v>
      </c>
      <c r="H17" s="67">
        <f>(H7*H16)/100</f>
        <v>2.1083333333333338</v>
      </c>
      <c r="I17" s="67">
        <f>(H7*I16)/100</f>
        <v>1.3416666666666668</v>
      </c>
      <c r="J17" s="67">
        <f>(H7*J16)/100</f>
        <v>0</v>
      </c>
      <c r="K17" s="67">
        <f>(H7*K16)/100</f>
        <v>1.7250000000000003</v>
      </c>
      <c r="L17" s="67">
        <f>(H7*L16)/100</f>
        <v>1.7250000000000003</v>
      </c>
      <c r="M17" s="67"/>
      <c r="N17" s="67"/>
      <c r="O17" s="67"/>
      <c r="P17" s="67"/>
      <c r="Q17" s="67"/>
      <c r="R17" s="67"/>
      <c r="S17" s="67"/>
      <c r="T17" s="67">
        <f>(H7*T16)/100</f>
        <v>1.916666666666667</v>
      </c>
      <c r="U17" s="67">
        <f>(H7*U16)/100</f>
        <v>2.3000000000000003</v>
      </c>
      <c r="V17" s="67">
        <f>(H7*V16)/100</f>
        <v>2.1083333333333338</v>
      </c>
    </row>
    <row r="18" spans="1:22" ht="40.5" customHeight="1">
      <c r="A18" s="45">
        <v>8</v>
      </c>
      <c r="B18" s="34">
        <v>170301200013</v>
      </c>
      <c r="C18" s="62">
        <v>44</v>
      </c>
      <c r="D18" s="62"/>
      <c r="E18" s="62">
        <v>42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24.75" customHeight="1">
      <c r="A19" s="45">
        <v>9</v>
      </c>
      <c r="B19" s="34">
        <v>170301200014</v>
      </c>
      <c r="C19" s="62">
        <v>0</v>
      </c>
      <c r="D19" s="62"/>
      <c r="E19" s="62">
        <v>0</v>
      </c>
      <c r="F19" s="62"/>
    </row>
    <row r="20" spans="1:22" ht="24.75" customHeight="1">
      <c r="A20" s="45">
        <v>10</v>
      </c>
      <c r="B20" s="34">
        <v>170301200016</v>
      </c>
      <c r="C20" s="62">
        <v>40</v>
      </c>
      <c r="D20" s="62"/>
      <c r="E20" s="62">
        <v>38</v>
      </c>
      <c r="F20" s="62"/>
    </row>
    <row r="21" spans="1:22" ht="24.75" customHeight="1">
      <c r="A21" s="45">
        <v>11</v>
      </c>
      <c r="B21" s="34">
        <v>170301200018</v>
      </c>
      <c r="C21" s="62">
        <v>48</v>
      </c>
      <c r="D21" s="62"/>
      <c r="E21" s="62">
        <v>46</v>
      </c>
      <c r="F21" s="62"/>
    </row>
    <row r="22" spans="1:22" ht="31.5" customHeight="1">
      <c r="A22" s="45">
        <v>12</v>
      </c>
      <c r="B22" s="34">
        <v>170301200019</v>
      </c>
      <c r="C22" s="62">
        <v>49</v>
      </c>
      <c r="D22" s="62"/>
      <c r="E22" s="62">
        <v>48</v>
      </c>
      <c r="F22" s="62"/>
      <c r="J22" s="55"/>
      <c r="K22" s="55"/>
    </row>
    <row r="23" spans="1:22" ht="24.75" customHeight="1">
      <c r="A23" s="45">
        <v>13</v>
      </c>
      <c r="B23" s="34">
        <v>170301200020</v>
      </c>
      <c r="C23" s="62">
        <v>47</v>
      </c>
      <c r="D23" s="62"/>
      <c r="E23" s="62">
        <v>46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 ht="24.75" customHeight="1">
      <c r="A24" s="45">
        <v>14</v>
      </c>
      <c r="B24" s="34">
        <v>170301200021</v>
      </c>
      <c r="C24" s="62">
        <v>43</v>
      </c>
      <c r="D24" s="62"/>
      <c r="E24" s="62">
        <v>40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 ht="24.75" customHeight="1">
      <c r="A25" s="45">
        <v>15</v>
      </c>
      <c r="B25" s="34">
        <v>170301200022</v>
      </c>
      <c r="C25" s="62">
        <v>43</v>
      </c>
      <c r="D25" s="74"/>
      <c r="E25" s="62">
        <v>42</v>
      </c>
      <c r="F25" s="62"/>
      <c r="H25" s="45"/>
      <c r="N25" s="55"/>
      <c r="O25" s="55"/>
      <c r="P25" s="55"/>
      <c r="Q25" s="55"/>
      <c r="R25" s="55"/>
    </row>
    <row r="26" spans="1:22" ht="24.75" customHeight="1">
      <c r="A26" s="45">
        <v>16</v>
      </c>
      <c r="B26" s="34">
        <v>170301200023</v>
      </c>
      <c r="C26" s="62">
        <v>49</v>
      </c>
      <c r="D26" s="62"/>
      <c r="E26" s="62">
        <v>47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24.75" customHeight="1">
      <c r="A27" s="45">
        <v>17</v>
      </c>
      <c r="B27" s="34">
        <v>170301200024</v>
      </c>
      <c r="C27" s="62">
        <v>40</v>
      </c>
      <c r="D27" s="62"/>
      <c r="E27" s="62">
        <v>38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24.75" customHeight="1">
      <c r="A28" s="45">
        <v>18</v>
      </c>
      <c r="B28" s="34">
        <v>170301200025</v>
      </c>
      <c r="C28" s="62">
        <v>40</v>
      </c>
      <c r="D28" s="62"/>
      <c r="E28" s="62">
        <v>38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24.75" customHeight="1">
      <c r="A29" s="45">
        <v>19</v>
      </c>
      <c r="B29" s="34">
        <v>170301200026</v>
      </c>
      <c r="C29" s="62">
        <v>49</v>
      </c>
      <c r="D29" s="62"/>
      <c r="E29" s="62">
        <v>49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24.75" customHeight="1">
      <c r="A30" s="45">
        <v>20</v>
      </c>
      <c r="B30" s="34">
        <v>170301200027</v>
      </c>
      <c r="C30" s="62">
        <v>42</v>
      </c>
      <c r="D30" s="62"/>
      <c r="E30" s="62">
        <v>40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24.75" customHeight="1">
      <c r="A31" s="45">
        <v>21</v>
      </c>
      <c r="B31" s="34">
        <v>170301200029</v>
      </c>
      <c r="C31" s="62">
        <v>43</v>
      </c>
      <c r="D31" s="62"/>
      <c r="E31" s="62">
        <v>42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24.75" customHeight="1">
      <c r="A32" s="45">
        <v>22</v>
      </c>
      <c r="B32" s="34">
        <v>170301200030</v>
      </c>
      <c r="C32" s="62">
        <v>49</v>
      </c>
      <c r="D32" s="62"/>
      <c r="E32" s="62">
        <v>48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24.75" customHeight="1">
      <c r="A33" s="45">
        <v>23</v>
      </c>
      <c r="B33" s="34">
        <v>170301200032</v>
      </c>
      <c r="C33" s="62">
        <v>43</v>
      </c>
      <c r="D33" s="62"/>
      <c r="E33" s="62">
        <v>42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24.75" customHeight="1">
      <c r="A34" s="45">
        <v>24</v>
      </c>
      <c r="B34" s="34">
        <v>170301200033</v>
      </c>
      <c r="C34" s="62">
        <v>49</v>
      </c>
      <c r="D34" s="62"/>
      <c r="E34" s="62">
        <v>48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>
      <c r="A35" s="82"/>
      <c r="B35" s="82"/>
      <c r="C35" s="82"/>
      <c r="D35" s="82"/>
      <c r="E35" s="82"/>
      <c r="F35" s="82"/>
      <c r="G35" s="82"/>
    </row>
    <row r="36" spans="1:22" ht="15.5">
      <c r="A36" s="82"/>
      <c r="B36" s="82"/>
      <c r="C36" s="82"/>
      <c r="D36" s="82"/>
      <c r="E36" s="82"/>
      <c r="F36" s="82"/>
      <c r="G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2">
      <c r="G37" s="82"/>
    </row>
    <row r="38" spans="1:22">
      <c r="G38" s="8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"/>
  <sheetViews>
    <sheetView topLeftCell="L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220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98.181818181818187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99.090909090909093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94</v>
      </c>
      <c r="D8" s="125"/>
      <c r="E8" s="136" t="s">
        <v>92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69">
        <v>170101120001</v>
      </c>
      <c r="C11" s="761">
        <v>48</v>
      </c>
      <c r="D11" s="142">
        <f>COUNTIF(C11:C65,"&gt;="&amp;D10)</f>
        <v>54</v>
      </c>
      <c r="E11" s="761">
        <v>46</v>
      </c>
      <c r="F11" s="143">
        <f>COUNTIF(E11:E65,"&gt;="&amp;F10)</f>
        <v>55</v>
      </c>
      <c r="G11" s="144" t="s">
        <v>46</v>
      </c>
      <c r="H11" s="762">
        <v>2</v>
      </c>
      <c r="I11" s="762">
        <v>3</v>
      </c>
      <c r="J11" s="763">
        <v>2</v>
      </c>
      <c r="K11" s="763">
        <v>1</v>
      </c>
      <c r="L11" s="763">
        <v>2</v>
      </c>
      <c r="M11" s="763">
        <v>1</v>
      </c>
      <c r="N11" s="763">
        <v>1</v>
      </c>
      <c r="O11" s="763"/>
      <c r="P11" s="763">
        <v>1</v>
      </c>
      <c r="Q11" s="763"/>
      <c r="R11" s="763">
        <v>1</v>
      </c>
      <c r="S11" s="763">
        <v>1</v>
      </c>
      <c r="T11" s="763">
        <v>3</v>
      </c>
      <c r="U11" s="763">
        <v>1</v>
      </c>
      <c r="V11" s="763">
        <v>1</v>
      </c>
      <c r="W11" s="99"/>
    </row>
    <row r="12" spans="1:23" ht="25.25" customHeight="1">
      <c r="A12" s="45">
        <v>2</v>
      </c>
      <c r="B12" s="769">
        <v>170101120002</v>
      </c>
      <c r="C12" s="761">
        <v>44</v>
      </c>
      <c r="D12" s="148">
        <f>(D11/A65)*100</f>
        <v>98.181818181818187</v>
      </c>
      <c r="E12" s="761">
        <v>48</v>
      </c>
      <c r="F12" s="149">
        <f>(F11/A65)*100</f>
        <v>100</v>
      </c>
      <c r="G12" s="144" t="s">
        <v>47</v>
      </c>
      <c r="H12" s="764">
        <v>3</v>
      </c>
      <c r="I12" s="764">
        <v>1</v>
      </c>
      <c r="J12" s="763">
        <v>2</v>
      </c>
      <c r="K12" s="763">
        <v>2</v>
      </c>
      <c r="L12" s="763">
        <v>2</v>
      </c>
      <c r="M12" s="763">
        <v>1</v>
      </c>
      <c r="N12" s="763">
        <v>1</v>
      </c>
      <c r="O12" s="763"/>
      <c r="P12" s="763">
        <v>2</v>
      </c>
      <c r="Q12" s="763"/>
      <c r="R12" s="763">
        <v>1</v>
      </c>
      <c r="S12" s="763">
        <v>1</v>
      </c>
      <c r="T12" s="763">
        <v>3</v>
      </c>
      <c r="U12" s="763">
        <v>1</v>
      </c>
      <c r="V12" s="763">
        <v>1</v>
      </c>
      <c r="W12" s="99"/>
    </row>
    <row r="13" spans="1:23" ht="25.25" customHeight="1">
      <c r="A13" s="45">
        <v>3</v>
      </c>
      <c r="B13" s="769">
        <v>170101120003</v>
      </c>
      <c r="C13" s="761">
        <v>44</v>
      </c>
      <c r="D13" s="142"/>
      <c r="E13" s="761">
        <v>46</v>
      </c>
      <c r="F13" s="150"/>
      <c r="G13" s="144" t="s">
        <v>48</v>
      </c>
      <c r="H13" s="764">
        <v>1</v>
      </c>
      <c r="I13" s="764">
        <v>1</v>
      </c>
      <c r="J13" s="763">
        <v>3</v>
      </c>
      <c r="K13" s="763">
        <v>1</v>
      </c>
      <c r="L13" s="763">
        <v>1</v>
      </c>
      <c r="M13" s="763">
        <v>2</v>
      </c>
      <c r="N13" s="763">
        <v>1</v>
      </c>
      <c r="O13" s="763"/>
      <c r="P13" s="763">
        <v>1</v>
      </c>
      <c r="Q13" s="763"/>
      <c r="R13" s="763">
        <v>2</v>
      </c>
      <c r="S13" s="763">
        <v>1</v>
      </c>
      <c r="T13" s="763">
        <v>3</v>
      </c>
      <c r="U13" s="763">
        <v>1</v>
      </c>
      <c r="V13" s="763">
        <v>1</v>
      </c>
      <c r="W13" s="99"/>
    </row>
    <row r="14" spans="1:23" ht="25.25" customHeight="1">
      <c r="A14" s="45">
        <v>4</v>
      </c>
      <c r="B14" s="769">
        <v>170101120004</v>
      </c>
      <c r="C14" s="761">
        <v>40</v>
      </c>
      <c r="D14" s="142"/>
      <c r="E14" s="761">
        <v>39</v>
      </c>
      <c r="F14" s="150"/>
      <c r="G14" s="144" t="s">
        <v>49</v>
      </c>
      <c r="H14" s="764">
        <v>3</v>
      </c>
      <c r="I14" s="764">
        <v>1</v>
      </c>
      <c r="J14" s="763">
        <v>2</v>
      </c>
      <c r="K14" s="763">
        <v>2</v>
      </c>
      <c r="L14" s="763">
        <v>2</v>
      </c>
      <c r="M14" s="763">
        <v>1</v>
      </c>
      <c r="N14" s="763">
        <v>1</v>
      </c>
      <c r="O14" s="763"/>
      <c r="P14" s="763">
        <v>1</v>
      </c>
      <c r="Q14" s="763"/>
      <c r="R14" s="763">
        <v>1</v>
      </c>
      <c r="S14" s="763">
        <v>2</v>
      </c>
      <c r="T14" s="763">
        <v>3</v>
      </c>
      <c r="U14" s="763">
        <v>1</v>
      </c>
      <c r="V14" s="763">
        <v>1</v>
      </c>
      <c r="W14" s="99"/>
    </row>
    <row r="15" spans="1:23" ht="25.25" customHeight="1">
      <c r="A15" s="45">
        <v>5</v>
      </c>
      <c r="B15" s="769">
        <v>170101120005</v>
      </c>
      <c r="C15" s="761">
        <v>38</v>
      </c>
      <c r="D15" s="142"/>
      <c r="E15" s="761">
        <v>30</v>
      </c>
      <c r="F15" s="150"/>
      <c r="G15" s="144" t="s">
        <v>50</v>
      </c>
      <c r="H15" s="764">
        <v>2</v>
      </c>
      <c r="I15" s="764">
        <v>1</v>
      </c>
      <c r="J15" s="763">
        <v>2</v>
      </c>
      <c r="K15" s="763">
        <v>1</v>
      </c>
      <c r="L15" s="763">
        <v>2</v>
      </c>
      <c r="M15" s="763">
        <v>1</v>
      </c>
      <c r="N15" s="763">
        <v>1</v>
      </c>
      <c r="O15" s="763"/>
      <c r="P15" s="763">
        <v>2</v>
      </c>
      <c r="Q15" s="763"/>
      <c r="R15" s="763">
        <v>1</v>
      </c>
      <c r="S15" s="763">
        <v>1</v>
      </c>
      <c r="T15" s="763">
        <v>3</v>
      </c>
      <c r="U15" s="763">
        <v>1</v>
      </c>
      <c r="V15" s="763">
        <v>1</v>
      </c>
      <c r="W15" s="99"/>
    </row>
    <row r="16" spans="1:23" ht="25.25" customHeight="1">
      <c r="A16" s="45">
        <v>6</v>
      </c>
      <c r="B16" s="769">
        <v>170101120006</v>
      </c>
      <c r="C16" s="761">
        <v>38</v>
      </c>
      <c r="D16" s="142"/>
      <c r="E16" s="761">
        <v>35</v>
      </c>
      <c r="F16" s="150"/>
      <c r="G16" s="151" t="s">
        <v>51</v>
      </c>
      <c r="H16" s="66">
        <f t="shared" ref="H16:N16" si="0">AVERAGE(H11:H15)</f>
        <v>2.2000000000000002</v>
      </c>
      <c r="I16" s="66">
        <f t="shared" si="0"/>
        <v>1.4</v>
      </c>
      <c r="J16" s="66">
        <f t="shared" si="0"/>
        <v>2.2000000000000002</v>
      </c>
      <c r="K16" s="66">
        <f t="shared" si="0"/>
        <v>1.4</v>
      </c>
      <c r="L16" s="66">
        <f t="shared" si="0"/>
        <v>1.8</v>
      </c>
      <c r="M16" s="66">
        <f t="shared" si="0"/>
        <v>1.2</v>
      </c>
      <c r="N16" s="66">
        <f t="shared" si="0"/>
        <v>1</v>
      </c>
      <c r="O16" s="66"/>
      <c r="P16" s="66">
        <f>AVERAGE(P11:P15)</f>
        <v>1.4</v>
      </c>
      <c r="Q16" s="66"/>
      <c r="R16" s="66">
        <f>AVERAGE(R11:R15)</f>
        <v>1.2</v>
      </c>
      <c r="S16" s="66">
        <f>AVERAGE(S11:S15)</f>
        <v>1.2</v>
      </c>
      <c r="T16" s="66">
        <f>AVERAGE(T11:T15)</f>
        <v>3</v>
      </c>
      <c r="U16" s="66">
        <f>AVERAGE(U11:U15)</f>
        <v>1</v>
      </c>
      <c r="V16" s="66">
        <f>AVERAGE(V11:V15)</f>
        <v>1</v>
      </c>
      <c r="W16" s="99"/>
    </row>
    <row r="17" spans="1:24" ht="35.75" customHeight="1">
      <c r="A17" s="45">
        <v>7</v>
      </c>
      <c r="B17" s="769">
        <v>170101120007</v>
      </c>
      <c r="C17" s="761">
        <v>48</v>
      </c>
      <c r="D17" s="142"/>
      <c r="E17" s="761">
        <v>36</v>
      </c>
      <c r="F17" s="150"/>
      <c r="G17" s="152" t="s">
        <v>52</v>
      </c>
      <c r="H17" s="67">
        <f>(H7*H16)/100</f>
        <v>2.1800000000000002</v>
      </c>
      <c r="I17" s="67">
        <f>(H7*I16)/100</f>
        <v>1.3872727272727272</v>
      </c>
      <c r="J17" s="67">
        <f>(H7*J16)/100</f>
        <v>2.1800000000000002</v>
      </c>
      <c r="K17" s="67">
        <f>(H7*K16)/100</f>
        <v>1.3872727272727272</v>
      </c>
      <c r="L17" s="67">
        <f>(H7*L16)/100</f>
        <v>1.7836363636363637</v>
      </c>
      <c r="M17" s="67">
        <f>(H7*M16)/100</f>
        <v>1.189090909090909</v>
      </c>
      <c r="N17" s="67">
        <f>(H7*N16)/100</f>
        <v>0.99090909090909096</v>
      </c>
      <c r="O17" s="67"/>
      <c r="P17" s="67">
        <f>(H7*P16)/100</f>
        <v>1.3872727272727272</v>
      </c>
      <c r="Q17" s="67"/>
      <c r="R17" s="67">
        <f>(H7*R16)/100</f>
        <v>1.189090909090909</v>
      </c>
      <c r="S17" s="67">
        <f>(H7*S16)/100</f>
        <v>1.189090909090909</v>
      </c>
      <c r="T17" s="67">
        <f>(H7*T16)/100</f>
        <v>2.9727272727272727</v>
      </c>
      <c r="U17" s="67">
        <f>(H7*U16)/100</f>
        <v>0.99090909090909096</v>
      </c>
      <c r="V17" s="67">
        <f>(H7*V16)/100</f>
        <v>0.99090909090909096</v>
      </c>
      <c r="W17" s="99"/>
    </row>
    <row r="18" spans="1:24" ht="38" customHeight="1">
      <c r="A18" s="45">
        <v>8</v>
      </c>
      <c r="B18" s="769">
        <v>170101120011</v>
      </c>
      <c r="C18" s="761">
        <v>47</v>
      </c>
      <c r="D18" s="142"/>
      <c r="E18" s="761">
        <v>45</v>
      </c>
      <c r="F18" s="150"/>
      <c r="W18" s="99"/>
    </row>
    <row r="19" spans="1:24" ht="25.25" customHeight="1">
      <c r="A19" s="45">
        <v>9</v>
      </c>
      <c r="B19" s="769">
        <v>170101120012</v>
      </c>
      <c r="C19" s="761">
        <v>48</v>
      </c>
      <c r="D19" s="142"/>
      <c r="E19" s="761">
        <v>47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769">
        <v>170101120013</v>
      </c>
      <c r="C20" s="761">
        <v>47</v>
      </c>
      <c r="D20" s="142"/>
      <c r="E20" s="761">
        <v>39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769">
        <v>170101120014</v>
      </c>
      <c r="C21" s="761">
        <v>48</v>
      </c>
      <c r="D21" s="142"/>
      <c r="E21" s="761">
        <v>42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769">
        <v>170101120015</v>
      </c>
      <c r="C22" s="761">
        <v>50</v>
      </c>
      <c r="D22" s="142"/>
      <c r="E22" s="761">
        <v>44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769">
        <v>170101120016</v>
      </c>
      <c r="C23" s="761">
        <v>48</v>
      </c>
      <c r="D23" s="142"/>
      <c r="E23" s="761">
        <v>38</v>
      </c>
      <c r="F23" s="142"/>
      <c r="I23" s="104"/>
      <c r="J23" s="105"/>
      <c r="K23" s="105"/>
    </row>
    <row r="24" spans="1:24" ht="31.5" customHeight="1">
      <c r="A24" s="45">
        <v>14</v>
      </c>
      <c r="B24" s="769">
        <v>170101120017</v>
      </c>
      <c r="C24" s="761">
        <v>49</v>
      </c>
      <c r="D24" s="142"/>
      <c r="E24" s="761">
        <v>48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769">
        <v>170101120019</v>
      </c>
      <c r="C25" s="761">
        <v>45</v>
      </c>
      <c r="D25" s="142"/>
      <c r="E25" s="761">
        <v>39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769">
        <v>170101120020</v>
      </c>
      <c r="C26" s="761">
        <v>48</v>
      </c>
      <c r="D26" s="142"/>
      <c r="E26" s="761">
        <v>41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769">
        <v>170101120021</v>
      </c>
      <c r="C27" s="761">
        <v>46</v>
      </c>
      <c r="D27" s="732"/>
      <c r="E27" s="761">
        <v>47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769">
        <v>170101120022</v>
      </c>
      <c r="C28" s="761">
        <v>48</v>
      </c>
      <c r="D28" s="142"/>
      <c r="E28" s="761">
        <v>35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769">
        <v>170101120023</v>
      </c>
      <c r="C29" s="761">
        <v>49</v>
      </c>
      <c r="D29" s="142"/>
      <c r="E29" s="761">
        <v>40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769">
        <v>170101120024</v>
      </c>
      <c r="C30" s="761">
        <v>25</v>
      </c>
      <c r="D30" s="142"/>
      <c r="E30" s="761">
        <v>35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769">
        <v>170101120025</v>
      </c>
      <c r="C31" s="761">
        <v>50</v>
      </c>
      <c r="D31" s="142"/>
      <c r="E31" s="761">
        <v>43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A32" s="45">
        <v>22</v>
      </c>
      <c r="B32" s="769">
        <v>170101120026</v>
      </c>
      <c r="C32" s="761">
        <v>50</v>
      </c>
      <c r="D32" s="142"/>
      <c r="E32" s="761">
        <v>48</v>
      </c>
      <c r="F32" s="142"/>
      <c r="G32" s="82"/>
      <c r="H32"/>
      <c r="I32"/>
    </row>
    <row r="33" spans="1:9">
      <c r="A33" s="45">
        <v>23</v>
      </c>
      <c r="B33" s="769">
        <v>170101120028</v>
      </c>
      <c r="C33" s="761">
        <v>49</v>
      </c>
      <c r="D33" s="142"/>
      <c r="E33" s="761">
        <v>43</v>
      </c>
      <c r="F33" s="142"/>
      <c r="H33"/>
      <c r="I33"/>
    </row>
    <row r="34" spans="1:9">
      <c r="A34" s="45">
        <v>24</v>
      </c>
      <c r="B34" s="769">
        <v>170101120029</v>
      </c>
      <c r="C34" s="761">
        <v>48</v>
      </c>
      <c r="D34" s="142"/>
      <c r="E34" s="761">
        <v>39</v>
      </c>
      <c r="F34" s="142"/>
    </row>
    <row r="35" spans="1:9">
      <c r="A35" s="45">
        <v>25</v>
      </c>
      <c r="B35" s="769">
        <v>170101120030</v>
      </c>
      <c r="C35" s="761">
        <v>50</v>
      </c>
      <c r="E35" s="761">
        <v>42</v>
      </c>
    </row>
    <row r="36" spans="1:9">
      <c r="A36" s="45">
        <v>26</v>
      </c>
      <c r="B36" s="769">
        <v>170101120032</v>
      </c>
      <c r="C36" s="761">
        <v>49</v>
      </c>
      <c r="E36" s="761">
        <v>46</v>
      </c>
    </row>
    <row r="37" spans="1:9">
      <c r="A37" s="45">
        <v>27</v>
      </c>
      <c r="B37" s="769">
        <v>170101120034</v>
      </c>
      <c r="C37" s="761">
        <v>49</v>
      </c>
      <c r="E37" s="761">
        <v>45</v>
      </c>
    </row>
    <row r="38" spans="1:9">
      <c r="A38" s="45">
        <v>28</v>
      </c>
      <c r="B38" s="769">
        <v>170101120035</v>
      </c>
      <c r="C38" s="761">
        <v>47</v>
      </c>
      <c r="E38" s="761">
        <v>36</v>
      </c>
    </row>
    <row r="39" spans="1:9">
      <c r="A39" s="45">
        <v>29</v>
      </c>
      <c r="B39" s="769">
        <v>170101120036</v>
      </c>
      <c r="C39" s="761">
        <v>50</v>
      </c>
      <c r="E39" s="761">
        <v>41</v>
      </c>
    </row>
    <row r="40" spans="1:9">
      <c r="A40" s="45">
        <v>30</v>
      </c>
      <c r="B40" s="769">
        <v>170101120038</v>
      </c>
      <c r="C40" s="761">
        <v>49</v>
      </c>
      <c r="E40" s="761">
        <v>45</v>
      </c>
    </row>
    <row r="41" spans="1:9">
      <c r="A41" s="45">
        <v>31</v>
      </c>
      <c r="B41" s="769">
        <v>170101120039</v>
      </c>
      <c r="C41" s="761">
        <v>49</v>
      </c>
      <c r="E41" s="761">
        <v>45</v>
      </c>
    </row>
    <row r="42" spans="1:9">
      <c r="A42" s="45">
        <v>32</v>
      </c>
      <c r="B42" s="769">
        <v>170101120040</v>
      </c>
      <c r="C42" s="761">
        <v>50</v>
      </c>
      <c r="E42" s="761">
        <v>47</v>
      </c>
    </row>
    <row r="43" spans="1:9">
      <c r="A43" s="45">
        <v>33</v>
      </c>
      <c r="B43" s="769">
        <v>170101120041</v>
      </c>
      <c r="C43" s="761">
        <v>47</v>
      </c>
      <c r="E43" s="761">
        <v>47</v>
      </c>
    </row>
    <row r="44" spans="1:9">
      <c r="A44" s="45">
        <v>34</v>
      </c>
      <c r="B44" s="769">
        <v>170101120043</v>
      </c>
      <c r="C44" s="761">
        <v>50</v>
      </c>
      <c r="E44" s="761">
        <v>37</v>
      </c>
    </row>
    <row r="45" spans="1:9">
      <c r="A45" s="45">
        <v>35</v>
      </c>
      <c r="B45" s="769">
        <v>170101120044</v>
      </c>
      <c r="C45" s="761">
        <v>49</v>
      </c>
      <c r="E45" s="761">
        <v>43</v>
      </c>
    </row>
    <row r="46" spans="1:9">
      <c r="A46" s="45">
        <v>36</v>
      </c>
      <c r="B46" s="769">
        <v>170101120045</v>
      </c>
      <c r="C46" s="761">
        <v>49</v>
      </c>
      <c r="E46" s="761">
        <v>44</v>
      </c>
    </row>
    <row r="47" spans="1:9">
      <c r="A47" s="45">
        <v>37</v>
      </c>
      <c r="B47" s="769">
        <v>170101120046</v>
      </c>
      <c r="C47" s="761">
        <v>44</v>
      </c>
      <c r="E47" s="761">
        <v>40</v>
      </c>
    </row>
    <row r="48" spans="1:9">
      <c r="A48" s="45">
        <v>38</v>
      </c>
      <c r="B48" s="769">
        <v>170101120048</v>
      </c>
      <c r="C48" s="761">
        <v>49</v>
      </c>
      <c r="E48" s="761">
        <v>46</v>
      </c>
    </row>
    <row r="49" spans="1:5">
      <c r="A49" s="45">
        <v>39</v>
      </c>
      <c r="B49" s="769">
        <v>170101120049</v>
      </c>
      <c r="C49" s="761">
        <v>49</v>
      </c>
      <c r="E49" s="761">
        <v>42</v>
      </c>
    </row>
    <row r="50" spans="1:5">
      <c r="A50" s="45">
        <v>40</v>
      </c>
      <c r="B50" s="769">
        <v>170101120050</v>
      </c>
      <c r="C50" s="761">
        <v>49</v>
      </c>
      <c r="E50" s="761">
        <v>36</v>
      </c>
    </row>
    <row r="51" spans="1:5">
      <c r="A51" s="45">
        <v>41</v>
      </c>
      <c r="B51" s="769">
        <v>170101120051</v>
      </c>
      <c r="C51" s="761">
        <v>49</v>
      </c>
      <c r="E51" s="761">
        <v>45</v>
      </c>
    </row>
    <row r="52" spans="1:5">
      <c r="A52" s="45">
        <v>42</v>
      </c>
      <c r="B52" s="769">
        <v>170101120052</v>
      </c>
      <c r="C52" s="761">
        <v>47</v>
      </c>
      <c r="E52" s="761">
        <v>45</v>
      </c>
    </row>
    <row r="53" spans="1:5">
      <c r="A53" s="45">
        <v>43</v>
      </c>
      <c r="B53" s="769">
        <v>170101120054</v>
      </c>
      <c r="C53" s="761">
        <v>47</v>
      </c>
      <c r="E53" s="761">
        <v>35</v>
      </c>
    </row>
    <row r="54" spans="1:5">
      <c r="A54" s="45">
        <v>44</v>
      </c>
      <c r="B54" s="769">
        <v>170101120055</v>
      </c>
      <c r="C54" s="761">
        <v>50</v>
      </c>
      <c r="E54" s="761">
        <v>47</v>
      </c>
    </row>
    <row r="55" spans="1:5">
      <c r="A55" s="45">
        <v>45</v>
      </c>
      <c r="B55" s="769">
        <v>170101120056</v>
      </c>
      <c r="C55" s="761">
        <v>49</v>
      </c>
      <c r="E55" s="761">
        <v>46</v>
      </c>
    </row>
    <row r="56" spans="1:5">
      <c r="A56" s="45">
        <v>46</v>
      </c>
      <c r="B56" s="769">
        <v>170101120058</v>
      </c>
      <c r="C56" s="761">
        <v>49</v>
      </c>
      <c r="E56" s="761">
        <v>49</v>
      </c>
    </row>
    <row r="57" spans="1:5">
      <c r="A57" s="45">
        <v>47</v>
      </c>
      <c r="B57" s="769">
        <v>170101120059</v>
      </c>
      <c r="C57" s="761">
        <v>49</v>
      </c>
      <c r="E57" s="761">
        <v>44</v>
      </c>
    </row>
    <row r="58" spans="1:5">
      <c r="A58" s="45">
        <v>48</v>
      </c>
      <c r="B58" s="769">
        <v>170101120060</v>
      </c>
      <c r="C58" s="761">
        <v>49</v>
      </c>
      <c r="E58" s="761">
        <v>43</v>
      </c>
    </row>
    <row r="59" spans="1:5">
      <c r="A59" s="45">
        <v>49</v>
      </c>
      <c r="B59" s="769">
        <v>170101120061</v>
      </c>
      <c r="C59" s="761">
        <v>49</v>
      </c>
      <c r="E59" s="761">
        <v>36</v>
      </c>
    </row>
    <row r="60" spans="1:5">
      <c r="A60" s="45">
        <v>50</v>
      </c>
      <c r="B60" s="769">
        <v>170101120062</v>
      </c>
      <c r="C60" s="761">
        <v>50</v>
      </c>
      <c r="E60" s="761">
        <v>43</v>
      </c>
    </row>
    <row r="61" spans="1:5">
      <c r="A61" s="45">
        <v>51</v>
      </c>
      <c r="B61" s="769">
        <v>170101120063</v>
      </c>
      <c r="C61" s="761">
        <v>49</v>
      </c>
      <c r="E61" s="761">
        <v>43</v>
      </c>
    </row>
    <row r="62" spans="1:5">
      <c r="A62" s="45">
        <v>52</v>
      </c>
      <c r="B62" s="769">
        <v>170101120064</v>
      </c>
      <c r="C62" s="761">
        <v>49</v>
      </c>
      <c r="E62" s="761">
        <v>38</v>
      </c>
    </row>
    <row r="63" spans="1:5">
      <c r="A63" s="45">
        <v>53</v>
      </c>
      <c r="B63" s="769">
        <v>170101120067</v>
      </c>
      <c r="C63" s="761">
        <v>49</v>
      </c>
      <c r="E63" s="761">
        <v>38</v>
      </c>
    </row>
    <row r="64" spans="1:5">
      <c r="A64" s="45">
        <v>54</v>
      </c>
      <c r="B64" s="769">
        <v>170101120070</v>
      </c>
      <c r="C64" s="761">
        <v>46</v>
      </c>
      <c r="E64" s="761">
        <v>42</v>
      </c>
    </row>
    <row r="65" spans="1:5">
      <c r="A65" s="45">
        <v>55</v>
      </c>
      <c r="B65" s="769">
        <v>170101120071</v>
      </c>
      <c r="C65" s="761">
        <v>49</v>
      </c>
      <c r="E65" s="761">
        <v>40</v>
      </c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221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D12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F12</f>
        <v>86.36363636363636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30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93.181818181818187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99</v>
      </c>
      <c r="D8" s="125"/>
      <c r="E8" s="136" t="s">
        <v>100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770">
        <v>170301200001</v>
      </c>
      <c r="C11" s="141">
        <v>36</v>
      </c>
      <c r="D11" s="142">
        <f>COUNTIF(C11:C32,"&gt;="&amp;D10)</f>
        <v>22</v>
      </c>
      <c r="E11" s="141">
        <v>28</v>
      </c>
      <c r="F11" s="143">
        <f>COUNTIF(E11:E32,"&gt;="&amp;F10)</f>
        <v>19</v>
      </c>
      <c r="G11" s="144" t="s">
        <v>46</v>
      </c>
      <c r="H11" s="145">
        <v>3</v>
      </c>
      <c r="I11" s="145">
        <v>3</v>
      </c>
      <c r="J11" s="146"/>
      <c r="K11" s="146">
        <v>3</v>
      </c>
      <c r="L11" s="146">
        <v>1</v>
      </c>
      <c r="M11" s="146"/>
      <c r="N11" s="146">
        <v>2</v>
      </c>
      <c r="O11" s="146">
        <v>2</v>
      </c>
      <c r="P11" s="146">
        <v>2</v>
      </c>
      <c r="Q11" s="146"/>
      <c r="R11" s="146">
        <v>3</v>
      </c>
      <c r="S11" s="146">
        <v>3</v>
      </c>
      <c r="T11" s="146">
        <v>3</v>
      </c>
      <c r="U11" s="146">
        <v>2</v>
      </c>
      <c r="V11" s="146">
        <v>3</v>
      </c>
      <c r="W11" s="99"/>
    </row>
    <row r="12" spans="1:23" ht="25.25" customHeight="1">
      <c r="A12" s="45">
        <v>2</v>
      </c>
      <c r="B12" s="770">
        <v>170301200002</v>
      </c>
      <c r="C12" s="141">
        <v>43</v>
      </c>
      <c r="D12" s="148">
        <f>(D11/A32)*100</f>
        <v>100</v>
      </c>
      <c r="E12" s="141">
        <v>39</v>
      </c>
      <c r="F12" s="149">
        <f>(F11/A32)*100</f>
        <v>86.36363636363636</v>
      </c>
      <c r="G12" s="144" t="s">
        <v>47</v>
      </c>
      <c r="H12" s="145">
        <v>3</v>
      </c>
      <c r="I12" s="145">
        <v>3</v>
      </c>
      <c r="J12" s="146"/>
      <c r="K12" s="146">
        <v>3</v>
      </c>
      <c r="L12" s="146">
        <v>2</v>
      </c>
      <c r="M12" s="146"/>
      <c r="N12" s="146">
        <v>3</v>
      </c>
      <c r="O12" s="146">
        <v>1</v>
      </c>
      <c r="P12" s="146">
        <v>2</v>
      </c>
      <c r="Q12" s="146"/>
      <c r="R12" s="146">
        <v>2</v>
      </c>
      <c r="S12" s="146">
        <v>3</v>
      </c>
      <c r="T12" s="146">
        <v>3</v>
      </c>
      <c r="U12" s="146">
        <v>3</v>
      </c>
      <c r="V12" s="146">
        <v>2</v>
      </c>
      <c r="W12" s="99"/>
    </row>
    <row r="13" spans="1:23" ht="25.25" customHeight="1">
      <c r="A13" s="45">
        <v>3</v>
      </c>
      <c r="B13" s="770">
        <v>170301200003</v>
      </c>
      <c r="C13" s="141">
        <v>46</v>
      </c>
      <c r="D13" s="142"/>
      <c r="E13" s="141">
        <v>45</v>
      </c>
      <c r="F13" s="150"/>
      <c r="G13" s="144" t="s">
        <v>48</v>
      </c>
      <c r="H13" s="145">
        <v>2</v>
      </c>
      <c r="I13" s="145">
        <v>3</v>
      </c>
      <c r="J13" s="146"/>
      <c r="K13" s="146">
        <v>3</v>
      </c>
      <c r="L13" s="146">
        <v>2</v>
      </c>
      <c r="M13" s="146"/>
      <c r="N13" s="146">
        <v>3</v>
      </c>
      <c r="O13" s="146">
        <v>2</v>
      </c>
      <c r="P13" s="146">
        <v>3</v>
      </c>
      <c r="Q13" s="146"/>
      <c r="R13" s="146">
        <v>3</v>
      </c>
      <c r="S13" s="146">
        <v>2</v>
      </c>
      <c r="T13" s="146">
        <v>3</v>
      </c>
      <c r="U13" s="146">
        <v>2</v>
      </c>
      <c r="V13" s="146">
        <v>2</v>
      </c>
      <c r="W13" s="99"/>
    </row>
    <row r="14" spans="1:23" ht="25.25" customHeight="1">
      <c r="A14" s="45">
        <v>4</v>
      </c>
      <c r="B14" s="770">
        <v>170301200004</v>
      </c>
      <c r="C14" s="141">
        <v>42</v>
      </c>
      <c r="D14" s="142"/>
      <c r="E14" s="141">
        <v>39</v>
      </c>
      <c r="F14" s="150"/>
      <c r="G14" s="144" t="s">
        <v>49</v>
      </c>
      <c r="H14" s="145">
        <v>3</v>
      </c>
      <c r="I14" s="145">
        <v>3</v>
      </c>
      <c r="J14" s="146"/>
      <c r="K14" s="146">
        <v>3</v>
      </c>
      <c r="L14" s="146">
        <v>1</v>
      </c>
      <c r="M14" s="146"/>
      <c r="N14" s="146">
        <v>2</v>
      </c>
      <c r="O14" s="146">
        <v>2</v>
      </c>
      <c r="P14" s="146">
        <v>2</v>
      </c>
      <c r="Q14" s="146"/>
      <c r="R14" s="146">
        <v>2</v>
      </c>
      <c r="S14" s="146">
        <v>3</v>
      </c>
      <c r="T14" s="146">
        <v>3</v>
      </c>
      <c r="U14" s="146">
        <v>3</v>
      </c>
      <c r="V14" s="146">
        <v>2</v>
      </c>
      <c r="W14" s="99"/>
    </row>
    <row r="15" spans="1:23" ht="25.25" customHeight="1">
      <c r="A15" s="45">
        <v>5</v>
      </c>
      <c r="B15" s="770">
        <v>170301200009</v>
      </c>
      <c r="C15" s="141">
        <v>42</v>
      </c>
      <c r="D15" s="142"/>
      <c r="E15" s="141">
        <v>29</v>
      </c>
      <c r="F15" s="150"/>
      <c r="G15" s="144" t="s">
        <v>50</v>
      </c>
      <c r="H15" s="145">
        <v>2</v>
      </c>
      <c r="I15" s="145">
        <v>2</v>
      </c>
      <c r="J15" s="146"/>
      <c r="K15" s="146">
        <v>3</v>
      </c>
      <c r="L15" s="146">
        <v>2</v>
      </c>
      <c r="M15" s="146"/>
      <c r="N15" s="146">
        <v>2</v>
      </c>
      <c r="O15" s="146">
        <v>2</v>
      </c>
      <c r="P15" s="146">
        <v>2</v>
      </c>
      <c r="Q15" s="146"/>
      <c r="R15" s="146">
        <v>2</v>
      </c>
      <c r="S15" s="146">
        <v>2</v>
      </c>
      <c r="T15" s="146">
        <v>3</v>
      </c>
      <c r="U15" s="146">
        <v>3</v>
      </c>
      <c r="V15" s="146">
        <v>3</v>
      </c>
      <c r="W15" s="99"/>
    </row>
    <row r="16" spans="1:23" ht="25.25" customHeight="1">
      <c r="A16" s="45">
        <v>6</v>
      </c>
      <c r="B16" s="770">
        <v>170301200010</v>
      </c>
      <c r="C16" s="141">
        <v>49</v>
      </c>
      <c r="D16" s="142"/>
      <c r="E16" s="141">
        <v>36</v>
      </c>
      <c r="F16" s="150"/>
      <c r="G16" s="151" t="s">
        <v>51</v>
      </c>
      <c r="H16" s="66">
        <f>AVERAGE(H11:H15)</f>
        <v>2.6</v>
      </c>
      <c r="I16" s="66">
        <f>AVERAGE(I11:I15)</f>
        <v>2.8</v>
      </c>
      <c r="J16" s="66"/>
      <c r="K16" s="66">
        <f>AVERAGE(K11:K15)</f>
        <v>3</v>
      </c>
      <c r="L16" s="66">
        <f>AVERAGE(L11:L15)</f>
        <v>1.6</v>
      </c>
      <c r="M16" s="66"/>
      <c r="N16" s="66">
        <f>AVERAGE(N11:N15)</f>
        <v>2.4</v>
      </c>
      <c r="O16" s="66">
        <f>AVERAGE(O11:O15)</f>
        <v>1.8</v>
      </c>
      <c r="P16" s="66">
        <f>AVERAGE(P11:P15)</f>
        <v>2.2000000000000002</v>
      </c>
      <c r="Q16" s="66"/>
      <c r="R16" s="66">
        <f>AVERAGE(R11:R15)</f>
        <v>2.4</v>
      </c>
      <c r="S16" s="66">
        <f>AVERAGE(S11:S15)</f>
        <v>2.6</v>
      </c>
      <c r="T16" s="66">
        <f>AVERAGE(T11:T15)</f>
        <v>3</v>
      </c>
      <c r="U16" s="66">
        <f>AVERAGE(U11:U15)</f>
        <v>2.6</v>
      </c>
      <c r="V16" s="66">
        <f>AVERAGE(V11:V15)</f>
        <v>2.4</v>
      </c>
      <c r="W16" s="99"/>
    </row>
    <row r="17" spans="1:23" ht="35.75" customHeight="1">
      <c r="A17" s="45">
        <v>7</v>
      </c>
      <c r="B17" s="770">
        <v>170301200011</v>
      </c>
      <c r="C17" s="141">
        <v>45</v>
      </c>
      <c r="D17" s="142"/>
      <c r="E17" s="141">
        <v>36</v>
      </c>
      <c r="F17" s="150"/>
      <c r="G17" s="152" t="s">
        <v>52</v>
      </c>
      <c r="H17" s="67">
        <f>(H7*H16)/100</f>
        <v>2.4227272727272728</v>
      </c>
      <c r="I17" s="67">
        <f>(H7*I16)/100</f>
        <v>2.6090909090909093</v>
      </c>
      <c r="J17" s="67"/>
      <c r="K17" s="67">
        <f>(H7*K16)/100</f>
        <v>2.7954545454545454</v>
      </c>
      <c r="L17" s="67">
        <f>(H7*L16)/100</f>
        <v>1.490909090909091</v>
      </c>
      <c r="M17" s="67"/>
      <c r="N17" s="67">
        <f>(H7*N16)/100</f>
        <v>2.2363636363636363</v>
      </c>
      <c r="O17" s="67">
        <f>(H7*O16)/100</f>
        <v>1.6772727272727275</v>
      </c>
      <c r="P17" s="67">
        <f>(H7*P16)/100</f>
        <v>2.0500000000000003</v>
      </c>
      <c r="Q17" s="67"/>
      <c r="R17" s="67">
        <f>(H7*R16)/100</f>
        <v>2.2363636363636363</v>
      </c>
      <c r="S17" s="67">
        <f>(H7*S16)/100</f>
        <v>2.4227272727272728</v>
      </c>
      <c r="T17" s="67">
        <f>(H7*T16)/100</f>
        <v>2.7954545454545454</v>
      </c>
      <c r="U17" s="67">
        <f>(H7*U16)/100</f>
        <v>2.4227272727272728</v>
      </c>
      <c r="V17" s="67">
        <f>(H7*V16)/100</f>
        <v>2.2363636363636363</v>
      </c>
      <c r="W17" s="99"/>
    </row>
    <row r="18" spans="1:23">
      <c r="A18" s="45">
        <v>8</v>
      </c>
      <c r="B18" s="770">
        <v>170301200013</v>
      </c>
      <c r="C18" s="141">
        <v>43</v>
      </c>
      <c r="D18" s="142"/>
      <c r="E18" s="141">
        <v>37</v>
      </c>
      <c r="F18" s="142"/>
    </row>
    <row r="19" spans="1:23">
      <c r="A19" s="45">
        <v>9</v>
      </c>
      <c r="B19" s="770">
        <v>170301200014</v>
      </c>
      <c r="C19" s="141">
        <v>34</v>
      </c>
      <c r="D19" s="142"/>
      <c r="E19" s="141">
        <v>18</v>
      </c>
      <c r="F19" s="142"/>
    </row>
    <row r="20" spans="1:23">
      <c r="A20" s="45">
        <v>10</v>
      </c>
      <c r="B20" s="770">
        <v>170301200016</v>
      </c>
      <c r="C20" s="141">
        <v>45</v>
      </c>
      <c r="D20" s="142"/>
      <c r="E20" s="141">
        <v>31</v>
      </c>
      <c r="F20" s="142"/>
    </row>
    <row r="21" spans="1:23">
      <c r="A21" s="45">
        <v>11</v>
      </c>
      <c r="B21" s="770">
        <v>170301200018</v>
      </c>
      <c r="C21" s="141">
        <v>46</v>
      </c>
      <c r="D21" s="142"/>
      <c r="E21" s="141">
        <v>40</v>
      </c>
      <c r="F21" s="142"/>
    </row>
    <row r="22" spans="1:23">
      <c r="A22" s="45">
        <v>12</v>
      </c>
      <c r="B22" s="770">
        <v>170301200019</v>
      </c>
      <c r="C22" s="141">
        <v>46</v>
      </c>
      <c r="D22" s="142"/>
      <c r="E22" s="141">
        <v>36</v>
      </c>
      <c r="F22" s="142"/>
    </row>
    <row r="23" spans="1:23">
      <c r="A23" s="45">
        <v>13</v>
      </c>
      <c r="B23" s="770">
        <v>170301200021</v>
      </c>
      <c r="C23" s="141">
        <v>41</v>
      </c>
      <c r="D23" s="142"/>
      <c r="E23" s="141">
        <v>28</v>
      </c>
      <c r="F23" s="142"/>
    </row>
    <row r="24" spans="1:23">
      <c r="A24" s="45">
        <v>14</v>
      </c>
      <c r="B24" s="770">
        <v>170301200022</v>
      </c>
      <c r="C24" s="141">
        <v>42</v>
      </c>
      <c r="E24" s="141">
        <v>31</v>
      </c>
    </row>
    <row r="25" spans="1:23">
      <c r="A25" s="45">
        <v>15</v>
      </c>
      <c r="B25" s="770">
        <v>170301200023</v>
      </c>
      <c r="C25" s="141">
        <v>42</v>
      </c>
      <c r="E25" s="141">
        <v>41</v>
      </c>
    </row>
    <row r="26" spans="1:23">
      <c r="A26" s="45">
        <v>16</v>
      </c>
      <c r="B26" s="770">
        <v>170301200024</v>
      </c>
      <c r="C26" s="141">
        <v>36</v>
      </c>
      <c r="E26" s="141">
        <v>24</v>
      </c>
    </row>
    <row r="27" spans="1:23">
      <c r="A27" s="45">
        <v>17</v>
      </c>
      <c r="B27" s="770">
        <v>170301200025</v>
      </c>
      <c r="C27" s="141">
        <v>40</v>
      </c>
      <c r="E27" s="141">
        <v>28</v>
      </c>
    </row>
    <row r="28" spans="1:23">
      <c r="A28" s="45">
        <v>18</v>
      </c>
      <c r="B28" s="770">
        <v>170301200026</v>
      </c>
      <c r="C28" s="141">
        <v>45</v>
      </c>
      <c r="E28" s="141">
        <v>43</v>
      </c>
    </row>
    <row r="29" spans="1:23">
      <c r="A29" s="45">
        <v>19</v>
      </c>
      <c r="B29" s="770">
        <v>170301200027</v>
      </c>
      <c r="C29" s="141">
        <v>44</v>
      </c>
      <c r="E29" s="141">
        <v>32</v>
      </c>
    </row>
    <row r="30" spans="1:23">
      <c r="A30" s="45">
        <v>20</v>
      </c>
      <c r="B30" s="770">
        <v>170301200030</v>
      </c>
      <c r="C30" s="141">
        <v>46</v>
      </c>
      <c r="E30" s="141">
        <v>43</v>
      </c>
    </row>
    <row r="31" spans="1:23">
      <c r="A31" s="45">
        <v>21</v>
      </c>
      <c r="B31" s="770">
        <v>170301200032</v>
      </c>
      <c r="C31" s="141">
        <v>33</v>
      </c>
      <c r="E31" s="141">
        <v>24</v>
      </c>
    </row>
    <row r="32" spans="1:23">
      <c r="A32" s="45">
        <v>22</v>
      </c>
      <c r="B32" s="770">
        <v>170301200033</v>
      </c>
      <c r="C32" s="141">
        <v>36</v>
      </c>
      <c r="E32" s="141">
        <v>33</v>
      </c>
    </row>
    <row r="33" spans="1:5">
      <c r="A33" s="45">
        <v>23</v>
      </c>
      <c r="B33" s="147">
        <v>170101120034</v>
      </c>
      <c r="C33" s="141">
        <v>42</v>
      </c>
      <c r="E33" s="141">
        <v>44</v>
      </c>
    </row>
    <row r="34" spans="1:5">
      <c r="A34" s="45">
        <v>24</v>
      </c>
      <c r="B34" s="147">
        <v>170101120035</v>
      </c>
      <c r="C34" s="141">
        <v>37</v>
      </c>
      <c r="E34" s="141">
        <v>40</v>
      </c>
    </row>
    <row r="35" spans="1:5">
      <c r="A35" s="45">
        <v>25</v>
      </c>
      <c r="B35" s="147">
        <v>170101120036</v>
      </c>
      <c r="C35" s="141">
        <v>42</v>
      </c>
      <c r="E35" s="141">
        <v>44</v>
      </c>
    </row>
    <row r="36" spans="1:5">
      <c r="A36" s="45">
        <v>26</v>
      </c>
      <c r="B36" s="147">
        <v>170101120038</v>
      </c>
      <c r="C36" s="141">
        <v>42</v>
      </c>
      <c r="E36" s="141">
        <v>44</v>
      </c>
    </row>
    <row r="37" spans="1:5">
      <c r="A37" s="45">
        <v>27</v>
      </c>
      <c r="B37" s="147">
        <v>170101120039</v>
      </c>
      <c r="C37" s="141">
        <v>36</v>
      </c>
      <c r="E37" s="141">
        <v>32</v>
      </c>
    </row>
    <row r="38" spans="1:5">
      <c r="A38" s="45">
        <v>28</v>
      </c>
      <c r="B38" s="147">
        <v>170101120040</v>
      </c>
      <c r="C38" s="141">
        <v>40</v>
      </c>
      <c r="E38" s="141">
        <v>39</v>
      </c>
    </row>
    <row r="39" spans="1:5">
      <c r="A39" s="45">
        <v>29</v>
      </c>
      <c r="B39" s="147">
        <v>170101120043</v>
      </c>
      <c r="C39" s="141">
        <v>36</v>
      </c>
      <c r="E39" s="141">
        <v>26</v>
      </c>
    </row>
    <row r="40" spans="1:5">
      <c r="A40" s="45">
        <v>30</v>
      </c>
      <c r="B40" s="147">
        <v>170101120044</v>
      </c>
      <c r="C40" s="141">
        <v>46</v>
      </c>
      <c r="E40" s="141">
        <v>47</v>
      </c>
    </row>
    <row r="41" spans="1:5">
      <c r="A41" s="45">
        <v>31</v>
      </c>
      <c r="B41" s="147">
        <v>170101120045</v>
      </c>
      <c r="C41" s="141">
        <v>34</v>
      </c>
      <c r="E41" s="141">
        <v>20</v>
      </c>
    </row>
    <row r="42" spans="1:5">
      <c r="A42" s="45">
        <v>32</v>
      </c>
      <c r="B42" s="147">
        <v>170101120046</v>
      </c>
      <c r="C42" s="141">
        <v>34</v>
      </c>
      <c r="E42" s="141">
        <v>24</v>
      </c>
    </row>
    <row r="43" spans="1:5">
      <c r="A43" s="45">
        <v>33</v>
      </c>
      <c r="B43" s="147">
        <v>170101120048</v>
      </c>
      <c r="C43" s="141">
        <v>37</v>
      </c>
      <c r="E43" s="141">
        <v>30</v>
      </c>
    </row>
    <row r="44" spans="1:5">
      <c r="A44" s="45">
        <v>34</v>
      </c>
      <c r="B44" s="147">
        <v>170101120049</v>
      </c>
      <c r="C44" s="141">
        <v>34</v>
      </c>
      <c r="E44" s="141">
        <v>16</v>
      </c>
    </row>
    <row r="45" spans="1:5">
      <c r="A45" s="45">
        <v>35</v>
      </c>
      <c r="B45" s="147">
        <v>170101120050</v>
      </c>
      <c r="C45" s="141">
        <v>34</v>
      </c>
      <c r="E45" s="141">
        <v>11</v>
      </c>
    </row>
    <row r="46" spans="1:5">
      <c r="A46" s="45">
        <v>36</v>
      </c>
      <c r="B46" s="147">
        <v>170101120051</v>
      </c>
      <c r="C46" s="141">
        <v>46</v>
      </c>
      <c r="E46" s="141">
        <v>42</v>
      </c>
    </row>
    <row r="47" spans="1:5">
      <c r="A47" s="45">
        <v>37</v>
      </c>
      <c r="B47" s="147">
        <v>170101120052</v>
      </c>
      <c r="C47" s="141">
        <v>33</v>
      </c>
      <c r="E47" s="141">
        <v>25</v>
      </c>
    </row>
    <row r="48" spans="1:5">
      <c r="A48" s="45">
        <v>38</v>
      </c>
      <c r="B48" s="147">
        <v>170101120053</v>
      </c>
      <c r="C48" s="141">
        <v>36</v>
      </c>
      <c r="E48" s="141">
        <v>19</v>
      </c>
    </row>
    <row r="49" spans="1:5">
      <c r="A49" s="45">
        <v>39</v>
      </c>
      <c r="B49" s="147">
        <v>170101120054</v>
      </c>
      <c r="C49" s="141">
        <v>33</v>
      </c>
      <c r="E49" s="141">
        <v>24</v>
      </c>
    </row>
    <row r="50" spans="1:5">
      <c r="A50" s="45">
        <v>40</v>
      </c>
      <c r="B50" s="147">
        <v>170101120056</v>
      </c>
      <c r="C50" s="141">
        <v>37</v>
      </c>
      <c r="E50" s="141">
        <v>32</v>
      </c>
    </row>
    <row r="51" spans="1:5">
      <c r="A51" s="45">
        <v>41</v>
      </c>
      <c r="B51" s="147">
        <v>170101120058</v>
      </c>
      <c r="C51" s="141">
        <v>40</v>
      </c>
      <c r="E51" s="141">
        <v>34</v>
      </c>
    </row>
    <row r="52" spans="1:5">
      <c r="A52" s="45">
        <v>42</v>
      </c>
      <c r="B52" s="147">
        <v>170101120060</v>
      </c>
      <c r="C52" s="141">
        <v>34</v>
      </c>
      <c r="E52" s="141">
        <v>15</v>
      </c>
    </row>
    <row r="53" spans="1:5">
      <c r="A53" s="45">
        <v>43</v>
      </c>
      <c r="B53" s="147">
        <v>170101120061</v>
      </c>
      <c r="C53" s="141">
        <v>34</v>
      </c>
      <c r="E53" s="141">
        <v>24</v>
      </c>
    </row>
    <row r="54" spans="1:5">
      <c r="A54" s="45">
        <v>44</v>
      </c>
      <c r="B54" s="147">
        <v>170101120063</v>
      </c>
      <c r="C54" s="141">
        <v>35</v>
      </c>
      <c r="E54" s="141">
        <v>17</v>
      </c>
    </row>
    <row r="55" spans="1:5">
      <c r="A55" s="45">
        <v>45</v>
      </c>
      <c r="B55" s="147">
        <v>170101120064</v>
      </c>
      <c r="C55" s="141">
        <v>46</v>
      </c>
      <c r="E55" s="141">
        <v>46</v>
      </c>
    </row>
    <row r="56" spans="1:5">
      <c r="A56" s="45">
        <v>46</v>
      </c>
      <c r="B56" s="147">
        <v>170101120067</v>
      </c>
      <c r="C56" s="141">
        <v>44</v>
      </c>
      <c r="E56" s="141">
        <v>32</v>
      </c>
    </row>
    <row r="57" spans="1:5">
      <c r="A57" s="45">
        <v>47</v>
      </c>
      <c r="B57" s="147">
        <v>170101120070</v>
      </c>
      <c r="C57" s="141">
        <v>46</v>
      </c>
      <c r="E57" s="141">
        <v>42</v>
      </c>
    </row>
    <row r="58" spans="1:5">
      <c r="A58" s="45">
        <v>48</v>
      </c>
      <c r="B58" s="147">
        <v>170101120071</v>
      </c>
      <c r="C58" s="141">
        <v>44</v>
      </c>
      <c r="E58" s="141">
        <v>43</v>
      </c>
    </row>
    <row r="59" spans="1:5">
      <c r="A59" s="45">
        <v>49</v>
      </c>
      <c r="B59" s="147">
        <v>170101121073</v>
      </c>
      <c r="C59" s="141">
        <v>37</v>
      </c>
      <c r="E59" s="141">
        <v>26</v>
      </c>
    </row>
  </sheetData>
  <mergeCells count="6">
    <mergeCell ref="A1:E1"/>
    <mergeCell ref="G1:M1"/>
    <mergeCell ref="A2:E2"/>
    <mergeCell ref="A3:E3"/>
    <mergeCell ref="O3:W7"/>
    <mergeCell ref="A4:E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topLeftCell="M1" zoomScale="86" zoomScaleNormal="86" workbookViewId="0">
      <selection activeCell="H17" sqref="H17:V17"/>
    </sheetView>
  </sheetViews>
  <sheetFormatPr defaultColWidth="9.08984375" defaultRowHeight="14.5"/>
  <cols>
    <col min="1" max="1" width="12.6328125" style="45" customWidth="1"/>
    <col min="2" max="2" width="20.6328125" style="45" customWidth="1"/>
    <col min="3" max="4" width="17.1796875" style="45" customWidth="1"/>
    <col min="5" max="6" width="25.6328125" style="45" customWidth="1"/>
    <col min="7" max="7" width="26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6328125" style="4" customWidth="1"/>
    <col min="247" max="247" width="24.6328125" style="4" customWidth="1"/>
    <col min="248" max="248" width="6" style="4" customWidth="1"/>
    <col min="249" max="249" width="5.6328125" style="4" customWidth="1"/>
    <col min="250" max="257" width="9.0898437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75" customHeight="1">
      <c r="A4" s="859" t="s">
        <v>222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25">
        <f>(21/21)*100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.25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25">
        <f>(18/21)*100</f>
        <v>85.714285714285708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92.857142857142861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.25" customHeight="1">
      <c r="B8" s="132" t="s">
        <v>24</v>
      </c>
      <c r="C8" s="136" t="s">
        <v>26</v>
      </c>
      <c r="D8" s="125"/>
      <c r="E8" s="136" t="s">
        <v>26</v>
      </c>
      <c r="F8" s="125"/>
      <c r="G8" s="53" t="s">
        <v>27</v>
      </c>
      <c r="H8" s="32" t="s">
        <v>87</v>
      </c>
      <c r="I8" s="3"/>
    </row>
    <row r="9" spans="1:23" ht="25.25" customHeight="1">
      <c r="B9" s="132" t="s">
        <v>28</v>
      </c>
      <c r="C9" s="136" t="s">
        <v>29</v>
      </c>
      <c r="D9" s="125"/>
      <c r="E9" s="136" t="s">
        <v>29</v>
      </c>
      <c r="F9" s="137"/>
      <c r="H9" s="55"/>
      <c r="I9" s="55"/>
      <c r="W9" s="99"/>
    </row>
    <row r="10" spans="1:23" s="4" customFormat="1" ht="25.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.25" customHeight="1">
      <c r="A11" s="45">
        <v>1</v>
      </c>
      <c r="B11" s="117">
        <v>170301200001</v>
      </c>
      <c r="C11" s="767">
        <v>39</v>
      </c>
      <c r="D11" s="142">
        <f>COUNTIF(C11:C31,"&gt;="&amp;D10)</f>
        <v>21</v>
      </c>
      <c r="E11" s="767">
        <v>28</v>
      </c>
      <c r="F11" s="143">
        <f>COUNTIF(E11:E31,"&gt;="&amp;F10)</f>
        <v>18</v>
      </c>
      <c r="G11" s="144" t="s">
        <v>46</v>
      </c>
      <c r="H11" s="119">
        <v>2</v>
      </c>
      <c r="I11" s="119">
        <v>3</v>
      </c>
      <c r="J11" s="768">
        <v>3</v>
      </c>
      <c r="K11" s="768"/>
      <c r="L11" s="768">
        <v>3</v>
      </c>
      <c r="M11" s="768">
        <v>3</v>
      </c>
      <c r="N11" s="120"/>
      <c r="O11" s="120"/>
      <c r="P11" s="120"/>
      <c r="Q11" s="120"/>
      <c r="R11" s="120"/>
      <c r="S11" s="120"/>
      <c r="T11" s="119">
        <v>3</v>
      </c>
      <c r="U11" s="119">
        <v>3</v>
      </c>
      <c r="V11" s="119">
        <v>2</v>
      </c>
      <c r="W11" s="99"/>
    </row>
    <row r="12" spans="1:23" ht="25.25" customHeight="1">
      <c r="A12" s="45">
        <v>2</v>
      </c>
      <c r="B12" s="117">
        <v>170301200002</v>
      </c>
      <c r="C12" s="767">
        <v>48</v>
      </c>
      <c r="D12" s="148">
        <f>(21/21)*100</f>
        <v>100</v>
      </c>
      <c r="E12" s="767">
        <v>44</v>
      </c>
      <c r="F12" s="149">
        <f>(18/21)*100</f>
        <v>85.714285714285708</v>
      </c>
      <c r="G12" s="144" t="s">
        <v>47</v>
      </c>
      <c r="H12" s="119">
        <v>3</v>
      </c>
      <c r="I12" s="119">
        <v>1</v>
      </c>
      <c r="J12" s="768">
        <v>3</v>
      </c>
      <c r="K12" s="768"/>
      <c r="L12" s="768">
        <v>2</v>
      </c>
      <c r="M12" s="768">
        <v>3</v>
      </c>
      <c r="N12" s="120"/>
      <c r="O12" s="120"/>
      <c r="P12" s="120"/>
      <c r="Q12" s="120"/>
      <c r="R12" s="120"/>
      <c r="S12" s="120"/>
      <c r="T12" s="119">
        <v>2</v>
      </c>
      <c r="U12" s="119">
        <v>3</v>
      </c>
      <c r="V12" s="119">
        <v>2</v>
      </c>
      <c r="W12" s="99"/>
    </row>
    <row r="13" spans="1:23" ht="25.25" customHeight="1">
      <c r="A13" s="45">
        <v>3</v>
      </c>
      <c r="B13" s="117">
        <v>170301200003</v>
      </c>
      <c r="C13" s="767">
        <v>47</v>
      </c>
      <c r="D13" s="142"/>
      <c r="E13" s="767">
        <v>46</v>
      </c>
      <c r="F13" s="150"/>
      <c r="G13" s="144" t="s">
        <v>48</v>
      </c>
      <c r="H13" s="119">
        <v>1</v>
      </c>
      <c r="I13" s="119">
        <v>1</v>
      </c>
      <c r="J13" s="768">
        <v>2</v>
      </c>
      <c r="K13" s="768"/>
      <c r="L13" s="768">
        <v>1</v>
      </c>
      <c r="M13" s="768">
        <v>3</v>
      </c>
      <c r="N13" s="120"/>
      <c r="O13" s="120"/>
      <c r="P13" s="120"/>
      <c r="Q13" s="120"/>
      <c r="R13" s="120"/>
      <c r="S13" s="120"/>
      <c r="T13" s="119">
        <v>3</v>
      </c>
      <c r="U13" s="119">
        <v>3</v>
      </c>
      <c r="V13" s="119">
        <v>3</v>
      </c>
      <c r="W13" s="99"/>
    </row>
    <row r="14" spans="1:23" ht="25.25" customHeight="1">
      <c r="A14" s="45">
        <v>4</v>
      </c>
      <c r="B14" s="117">
        <v>170301200004</v>
      </c>
      <c r="C14" s="767">
        <v>44</v>
      </c>
      <c r="D14" s="142"/>
      <c r="E14" s="767">
        <v>41</v>
      </c>
      <c r="F14" s="150"/>
      <c r="G14" s="144" t="s">
        <v>49</v>
      </c>
      <c r="H14" s="119">
        <v>3</v>
      </c>
      <c r="I14" s="119">
        <v>1</v>
      </c>
      <c r="J14" s="768">
        <v>1</v>
      </c>
      <c r="K14" s="768"/>
      <c r="L14" s="768">
        <v>1</v>
      </c>
      <c r="M14" s="768">
        <v>2</v>
      </c>
      <c r="N14" s="120"/>
      <c r="O14" s="120"/>
      <c r="P14" s="120"/>
      <c r="Q14" s="120"/>
      <c r="R14" s="120"/>
      <c r="S14" s="120"/>
      <c r="T14" s="119">
        <v>3</v>
      </c>
      <c r="U14" s="119">
        <v>2</v>
      </c>
      <c r="V14" s="119">
        <v>3</v>
      </c>
      <c r="W14" s="99"/>
    </row>
    <row r="15" spans="1:23" ht="25.25" customHeight="1">
      <c r="A15" s="45">
        <v>5</v>
      </c>
      <c r="B15" s="117">
        <v>170301200009</v>
      </c>
      <c r="C15" s="767">
        <v>38</v>
      </c>
      <c r="D15" s="142"/>
      <c r="E15" s="767">
        <v>37</v>
      </c>
      <c r="F15" s="150"/>
      <c r="G15" s="144" t="s">
        <v>50</v>
      </c>
      <c r="H15" s="119">
        <v>2</v>
      </c>
      <c r="I15" s="119">
        <v>1</v>
      </c>
      <c r="J15" s="768">
        <v>2</v>
      </c>
      <c r="K15" s="768"/>
      <c r="L15" s="768">
        <v>1</v>
      </c>
      <c r="M15" s="768">
        <v>1</v>
      </c>
      <c r="N15" s="120"/>
      <c r="O15" s="120"/>
      <c r="P15" s="120"/>
      <c r="Q15" s="120"/>
      <c r="R15" s="120"/>
      <c r="S15" s="120"/>
      <c r="T15" s="119">
        <v>3</v>
      </c>
      <c r="U15" s="119">
        <v>3</v>
      </c>
      <c r="V15" s="119">
        <v>2</v>
      </c>
      <c r="W15" s="99"/>
    </row>
    <row r="16" spans="1:23" ht="25.25" customHeight="1">
      <c r="A16" s="45">
        <v>6</v>
      </c>
      <c r="B16" s="117">
        <v>170301200010</v>
      </c>
      <c r="C16" s="767">
        <v>48</v>
      </c>
      <c r="D16" s="142"/>
      <c r="E16" s="767">
        <v>40</v>
      </c>
      <c r="F16" s="150"/>
      <c r="G16" s="151" t="s">
        <v>51</v>
      </c>
      <c r="H16" s="66">
        <f>AVERAGE(H11:H15)</f>
        <v>2.2000000000000002</v>
      </c>
      <c r="I16" s="66">
        <f>AVERAGE(I11:I15)</f>
        <v>1.4</v>
      </c>
      <c r="J16" s="66">
        <f>AVERAGE(J11:J15)</f>
        <v>2.2000000000000002</v>
      </c>
      <c r="K16" s="66"/>
      <c r="L16" s="66">
        <f>AVERAGE(L11:L15)</f>
        <v>1.6</v>
      </c>
      <c r="M16" s="66">
        <f>AVERAGE(M11:M15)</f>
        <v>2.4</v>
      </c>
      <c r="N16" s="66"/>
      <c r="O16" s="66"/>
      <c r="P16" s="66"/>
      <c r="Q16" s="66"/>
      <c r="R16" s="66"/>
      <c r="S16" s="66"/>
      <c r="T16" s="66">
        <f>AVERAGE(T11:T15)</f>
        <v>2.8</v>
      </c>
      <c r="U16" s="66">
        <f>AVERAGE(U11:U15)</f>
        <v>2.8</v>
      </c>
      <c r="V16" s="66">
        <f>AVERAGE(V11:V15)</f>
        <v>2.4</v>
      </c>
      <c r="W16" s="99"/>
    </row>
    <row r="17" spans="1:24" ht="35.75" customHeight="1">
      <c r="A17" s="45">
        <v>7</v>
      </c>
      <c r="B17" s="117">
        <v>170301200011</v>
      </c>
      <c r="C17" s="767">
        <v>42</v>
      </c>
      <c r="D17" s="142"/>
      <c r="E17" s="767">
        <v>43</v>
      </c>
      <c r="F17" s="150"/>
      <c r="G17" s="152" t="s">
        <v>52</v>
      </c>
      <c r="H17" s="67">
        <f>(92.86*H16)/100</f>
        <v>2.0429200000000001</v>
      </c>
      <c r="I17" s="67">
        <f>(92.86*I16)/100</f>
        <v>1.3000399999999999</v>
      </c>
      <c r="J17" s="67">
        <f>(92.86*J16)/100</f>
        <v>2.0429200000000001</v>
      </c>
      <c r="K17" s="67"/>
      <c r="L17" s="67">
        <f>(92.86*L16)/100</f>
        <v>1.48576</v>
      </c>
      <c r="M17" s="67">
        <f>(92.86*M16)/100</f>
        <v>2.22864</v>
      </c>
      <c r="N17" s="67"/>
      <c r="O17" s="67"/>
      <c r="P17" s="67"/>
      <c r="Q17" s="67"/>
      <c r="R17" s="67"/>
      <c r="S17" s="67"/>
      <c r="T17" s="67">
        <f>(92.86*T16)/100</f>
        <v>2.6000799999999997</v>
      </c>
      <c r="U17" s="67">
        <f>(92.86*U16)/100</f>
        <v>2.6000799999999997</v>
      </c>
      <c r="V17" s="67">
        <f>(92.86*V16)/100</f>
        <v>2.22864</v>
      </c>
      <c r="W17" s="99"/>
    </row>
    <row r="18" spans="1:24" ht="38" customHeight="1">
      <c r="A18" s="45">
        <v>8</v>
      </c>
      <c r="B18" s="117">
        <v>170301200013</v>
      </c>
      <c r="C18" s="767">
        <v>42</v>
      </c>
      <c r="D18" s="142"/>
      <c r="E18" s="767">
        <v>43</v>
      </c>
      <c r="F18" s="150"/>
      <c r="W18" s="99"/>
    </row>
    <row r="19" spans="1:24" ht="25.25" customHeight="1">
      <c r="A19" s="45">
        <v>9</v>
      </c>
      <c r="B19" s="117">
        <v>170301200014</v>
      </c>
      <c r="C19" s="767">
        <v>37</v>
      </c>
      <c r="D19" s="142"/>
      <c r="E19" s="767">
        <v>26</v>
      </c>
      <c r="F19" s="150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4" ht="41" customHeight="1">
      <c r="A20" s="45">
        <v>10</v>
      </c>
      <c r="B20" s="117">
        <v>170301200018</v>
      </c>
      <c r="C20" s="767">
        <v>45</v>
      </c>
      <c r="D20" s="142"/>
      <c r="E20" s="767">
        <v>45</v>
      </c>
      <c r="F20" s="14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4" ht="25.25" customHeight="1">
      <c r="A21" s="45">
        <v>11</v>
      </c>
      <c r="B21" s="117">
        <v>170301200019</v>
      </c>
      <c r="C21" s="767">
        <v>46</v>
      </c>
      <c r="D21" s="142"/>
      <c r="E21" s="767">
        <v>33</v>
      </c>
      <c r="F21" s="14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4" ht="25.25" customHeight="1">
      <c r="A22" s="45">
        <v>12</v>
      </c>
      <c r="B22" s="117">
        <v>170301200020</v>
      </c>
      <c r="C22" s="767">
        <v>43</v>
      </c>
      <c r="D22" s="142"/>
      <c r="E22" s="767">
        <v>41</v>
      </c>
      <c r="F22" s="142"/>
      <c r="H22" s="99"/>
      <c r="I22" s="99"/>
      <c r="J22" s="99"/>
      <c r="W22" s="99"/>
    </row>
    <row r="23" spans="1:24" ht="25.25" customHeight="1">
      <c r="A23" s="45">
        <v>13</v>
      </c>
      <c r="B23" s="117">
        <v>170301200021</v>
      </c>
      <c r="C23" s="767">
        <v>43</v>
      </c>
      <c r="D23" s="142"/>
      <c r="E23" s="767">
        <v>34</v>
      </c>
      <c r="F23" s="142"/>
      <c r="I23" s="104"/>
      <c r="J23" s="105"/>
      <c r="K23" s="105"/>
    </row>
    <row r="24" spans="1:24" ht="31.5" customHeight="1">
      <c r="A24" s="45">
        <v>14</v>
      </c>
      <c r="B24" s="117">
        <v>170301200022</v>
      </c>
      <c r="C24" s="767">
        <v>44</v>
      </c>
      <c r="D24" s="142"/>
      <c r="E24" s="767">
        <v>36</v>
      </c>
      <c r="F24" s="142"/>
      <c r="H24" s="71"/>
      <c r="I24" s="855"/>
      <c r="J24" s="855"/>
      <c r="M24" s="55"/>
      <c r="N24" s="55"/>
      <c r="O24" s="55"/>
      <c r="P24" s="55"/>
      <c r="Q24" s="55"/>
    </row>
    <row r="25" spans="1:24" ht="25.25" customHeight="1">
      <c r="A25" s="45">
        <v>15</v>
      </c>
      <c r="B25" s="117">
        <v>170301200023</v>
      </c>
      <c r="C25" s="767">
        <v>42</v>
      </c>
      <c r="D25" s="142"/>
      <c r="E25" s="767">
        <v>39</v>
      </c>
      <c r="F25" s="142"/>
      <c r="H25" s="106"/>
      <c r="I25" s="107"/>
      <c r="J25" s="107"/>
      <c r="M25" s="55"/>
      <c r="N25" s="55"/>
      <c r="O25" s="55"/>
      <c r="P25" s="55"/>
      <c r="Q25" s="55"/>
    </row>
    <row r="26" spans="1:24" ht="25.25" customHeight="1">
      <c r="A26" s="45">
        <v>16</v>
      </c>
      <c r="B26" s="117">
        <v>170301200025</v>
      </c>
      <c r="C26" s="767">
        <v>36</v>
      </c>
      <c r="D26" s="142"/>
      <c r="E26" s="767">
        <v>27</v>
      </c>
      <c r="F26" s="142"/>
      <c r="H26" s="108"/>
      <c r="I26" s="99"/>
      <c r="J26" s="99"/>
      <c r="K26" s="99"/>
      <c r="L26" s="99"/>
      <c r="M26" s="99"/>
      <c r="N26" s="105"/>
      <c r="O26" s="105"/>
      <c r="P26" s="105"/>
      <c r="Q26" s="105"/>
      <c r="R26" s="105"/>
      <c r="S26" s="99"/>
      <c r="T26" s="99"/>
      <c r="U26" s="99"/>
      <c r="V26" s="99"/>
      <c r="W26" s="99"/>
      <c r="X26" s="99"/>
    </row>
    <row r="27" spans="1:24" ht="25.25" customHeight="1">
      <c r="A27" s="45">
        <v>17</v>
      </c>
      <c r="B27" s="117">
        <v>170301200026</v>
      </c>
      <c r="C27" s="767">
        <v>47</v>
      </c>
      <c r="D27" s="732"/>
      <c r="E27" s="767">
        <v>39</v>
      </c>
      <c r="F27" s="142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.25" customHeight="1">
      <c r="A28" s="45">
        <v>18</v>
      </c>
      <c r="B28" s="117">
        <v>170301200027</v>
      </c>
      <c r="C28" s="767">
        <v>42</v>
      </c>
      <c r="D28" s="142"/>
      <c r="E28" s="767">
        <v>32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.25" customHeight="1">
      <c r="A29" s="45">
        <v>19</v>
      </c>
      <c r="B29" s="117">
        <v>170301200030</v>
      </c>
      <c r="C29" s="767">
        <v>49</v>
      </c>
      <c r="D29" s="142"/>
      <c r="E29" s="767">
        <v>47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.25" customHeight="1">
      <c r="A30" s="45">
        <v>20</v>
      </c>
      <c r="B30" s="117">
        <v>170301200032</v>
      </c>
      <c r="C30" s="767">
        <v>39</v>
      </c>
      <c r="D30" s="142"/>
      <c r="E30" s="767">
        <v>23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.25" customHeight="1">
      <c r="A31" s="45">
        <v>21</v>
      </c>
      <c r="B31" s="117">
        <v>170301200033</v>
      </c>
      <c r="C31" s="767">
        <v>48</v>
      </c>
      <c r="D31" s="142"/>
      <c r="E31" s="767">
        <v>44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>
      <c r="G32" s="82"/>
      <c r="H32"/>
      <c r="I32"/>
    </row>
    <row r="33" spans="8:9">
      <c r="H33"/>
      <c r="I33"/>
    </row>
  </sheetData>
  <mergeCells count="7">
    <mergeCell ref="O3:W7"/>
    <mergeCell ref="A4:E4"/>
    <mergeCell ref="I24:J24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opLeftCell="L1" zoomScale="86" zoomScaleNormal="86" workbookViewId="0">
      <selection activeCell="H16" sqref="H16:V16"/>
    </sheetView>
  </sheetViews>
  <sheetFormatPr defaultColWidth="9.08984375" defaultRowHeight="14.5"/>
  <cols>
    <col min="1" max="1" width="4.08984375" style="771" customWidth="1"/>
    <col min="2" max="2" width="14.90625" style="771" customWidth="1"/>
    <col min="3" max="4" width="12.90625" style="771" customWidth="1"/>
    <col min="5" max="6" width="17.36328125" style="771" customWidth="1"/>
    <col min="7" max="7" width="30.453125" style="771" customWidth="1"/>
    <col min="8" max="8" width="9.08984375" style="771"/>
    <col min="9" max="9" width="12.36328125" style="771" customWidth="1"/>
    <col min="10" max="1024" width="9.08984375" style="771"/>
  </cols>
  <sheetData>
    <row r="1" spans="1:23" ht="15" customHeight="1">
      <c r="A1" s="900" t="s">
        <v>0</v>
      </c>
      <c r="B1" s="900"/>
      <c r="C1" s="900"/>
      <c r="D1" s="900"/>
      <c r="E1" s="900"/>
      <c r="F1" s="900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6" customHeight="1">
      <c r="A2" s="896" t="s">
        <v>1</v>
      </c>
      <c r="B2" s="896"/>
      <c r="C2" s="896"/>
      <c r="D2" s="896"/>
      <c r="E2" s="896"/>
      <c r="F2" s="896"/>
      <c r="G2" s="894" t="s">
        <v>4</v>
      </c>
      <c r="H2" s="894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900" t="s">
        <v>223</v>
      </c>
      <c r="B3" s="900"/>
      <c r="C3" s="900"/>
      <c r="D3" s="900"/>
      <c r="E3" s="900"/>
      <c r="F3" s="900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224</v>
      </c>
      <c r="B4" s="851"/>
      <c r="C4" s="851"/>
      <c r="D4" s="851"/>
      <c r="E4" s="851"/>
      <c r="F4" s="851"/>
      <c r="G4" s="32" t="s">
        <v>14</v>
      </c>
      <c r="H4" s="63">
        <v>0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225</v>
      </c>
      <c r="B5" s="851"/>
      <c r="C5" s="851"/>
      <c r="D5" s="851"/>
      <c r="E5" s="851"/>
      <c r="F5" s="851"/>
      <c r="G5" s="32" t="s">
        <v>18</v>
      </c>
      <c r="H5" s="63">
        <v>0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80" t="s">
        <v>227</v>
      </c>
      <c r="F6" s="80"/>
      <c r="G6" s="53" t="s">
        <v>22</v>
      </c>
      <c r="H6" s="21">
        <f>AVERAGE(H4:H5)</f>
        <v>0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9">
      <c r="A7" s="772"/>
      <c r="B7" s="773" t="s">
        <v>20</v>
      </c>
      <c r="C7" s="80" t="s">
        <v>21</v>
      </c>
      <c r="D7" s="80"/>
      <c r="E7" s="80" t="s">
        <v>21</v>
      </c>
      <c r="F7" s="80"/>
      <c r="G7" s="53" t="s">
        <v>27</v>
      </c>
      <c r="H7" s="53" t="s">
        <v>112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80" t="s">
        <v>26</v>
      </c>
      <c r="F8" s="774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29</v>
      </c>
      <c r="D9" s="80"/>
      <c r="E9" s="80" t="s">
        <v>29</v>
      </c>
      <c r="F9" s="80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80">
        <v>0</v>
      </c>
      <c r="F10" s="80">
        <v>27.5</v>
      </c>
      <c r="G10" s="777" t="s">
        <v>46</v>
      </c>
      <c r="H10" s="100">
        <v>2</v>
      </c>
      <c r="I10" s="100">
        <v>2</v>
      </c>
      <c r="J10" s="100">
        <v>3</v>
      </c>
      <c r="K10" s="100" t="s">
        <v>228</v>
      </c>
      <c r="L10" s="100" t="s">
        <v>228</v>
      </c>
      <c r="M10" s="100" t="s">
        <v>228</v>
      </c>
      <c r="N10" s="100" t="s">
        <v>228</v>
      </c>
      <c r="O10" s="100" t="s">
        <v>228</v>
      </c>
      <c r="P10" s="100">
        <v>3</v>
      </c>
      <c r="Q10" s="100">
        <v>1</v>
      </c>
      <c r="R10" s="100">
        <v>2</v>
      </c>
      <c r="S10" s="100">
        <v>2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78">
        <v>170301200020</v>
      </c>
      <c r="C11" s="96">
        <v>26</v>
      </c>
      <c r="D11" s="96">
        <f>COUNTIF(C11:C91,"&gt;="&amp;D10)</f>
        <v>0</v>
      </c>
      <c r="E11" s="96">
        <v>0</v>
      </c>
      <c r="F11" s="96">
        <f>COUNTIF(E11:E91,"&gt;="&amp;F10)</f>
        <v>0</v>
      </c>
      <c r="G11" s="777" t="s">
        <v>47</v>
      </c>
      <c r="H11" s="100">
        <v>3</v>
      </c>
      <c r="I11" s="100">
        <v>1</v>
      </c>
      <c r="J11" s="100">
        <v>2</v>
      </c>
      <c r="K11" s="100" t="s">
        <v>228</v>
      </c>
      <c r="L11" s="100" t="s">
        <v>228</v>
      </c>
      <c r="M11" s="100" t="s">
        <v>228</v>
      </c>
      <c r="N11" s="100" t="s">
        <v>228</v>
      </c>
      <c r="O11" s="100" t="s">
        <v>228</v>
      </c>
      <c r="P11" s="100">
        <v>2</v>
      </c>
      <c r="Q11" s="100">
        <v>2</v>
      </c>
      <c r="R11" s="100">
        <v>2</v>
      </c>
      <c r="S11" s="100">
        <v>3</v>
      </c>
      <c r="T11" s="100">
        <v>3</v>
      </c>
      <c r="U11" s="100">
        <v>3</v>
      </c>
      <c r="V11" s="100">
        <v>3</v>
      </c>
    </row>
    <row r="12" spans="1:23" ht="15.5">
      <c r="A12" s="772"/>
      <c r="B12" s="772"/>
      <c r="C12" s="772"/>
      <c r="D12" s="63">
        <f>(D11/COUNTA(B11:B300))*100</f>
        <v>0</v>
      </c>
      <c r="E12" s="772"/>
      <c r="F12" s="63">
        <f>(F11/COUNTA(B11:B300))*100</f>
        <v>0</v>
      </c>
      <c r="G12" s="777" t="s">
        <v>48</v>
      </c>
      <c r="H12" s="100">
        <v>1</v>
      </c>
      <c r="I12" s="100">
        <v>1</v>
      </c>
      <c r="J12" s="100">
        <v>1</v>
      </c>
      <c r="K12" s="100" t="s">
        <v>228</v>
      </c>
      <c r="L12" s="100" t="s">
        <v>228</v>
      </c>
      <c r="M12" s="100" t="s">
        <v>228</v>
      </c>
      <c r="N12" s="100" t="s">
        <v>228</v>
      </c>
      <c r="O12" s="100" t="s">
        <v>228</v>
      </c>
      <c r="P12" s="100">
        <v>3</v>
      </c>
      <c r="Q12" s="100">
        <v>3</v>
      </c>
      <c r="R12" s="100">
        <v>3</v>
      </c>
      <c r="S12" s="100">
        <v>3</v>
      </c>
      <c r="T12" s="100">
        <v>3</v>
      </c>
      <c r="U12" s="100">
        <v>3</v>
      </c>
      <c r="V12" s="100">
        <v>3</v>
      </c>
    </row>
    <row r="13" spans="1:23" ht="15.5">
      <c r="A13" s="772"/>
      <c r="B13" s="772"/>
      <c r="C13" s="772"/>
      <c r="D13" s="772"/>
      <c r="E13" s="772"/>
      <c r="F13" s="772"/>
      <c r="G13" s="777" t="s">
        <v>49</v>
      </c>
      <c r="H13" s="100">
        <v>3</v>
      </c>
      <c r="I13" s="100">
        <v>3</v>
      </c>
      <c r="J13" s="100">
        <v>3</v>
      </c>
      <c r="K13" s="100" t="s">
        <v>228</v>
      </c>
      <c r="L13" s="100" t="s">
        <v>228</v>
      </c>
      <c r="M13" s="100" t="s">
        <v>228</v>
      </c>
      <c r="N13" s="100" t="s">
        <v>228</v>
      </c>
      <c r="O13" s="100" t="s">
        <v>228</v>
      </c>
      <c r="P13" s="100">
        <v>3</v>
      </c>
      <c r="Q13" s="100">
        <v>3</v>
      </c>
      <c r="R13" s="100">
        <v>3</v>
      </c>
      <c r="S13" s="100">
        <v>2</v>
      </c>
      <c r="T13" s="100">
        <v>3</v>
      </c>
      <c r="U13" s="100">
        <v>3</v>
      </c>
      <c r="V13" s="100">
        <v>3</v>
      </c>
    </row>
    <row r="14" spans="1:23" ht="15.5">
      <c r="A14" s="772"/>
      <c r="B14" s="772"/>
      <c r="C14" s="772"/>
      <c r="D14" s="772"/>
      <c r="E14" s="772"/>
      <c r="F14" s="772"/>
      <c r="G14" s="777" t="s">
        <v>50</v>
      </c>
      <c r="H14" s="100">
        <v>1</v>
      </c>
      <c r="I14" s="100">
        <v>1</v>
      </c>
      <c r="J14" s="100">
        <v>3</v>
      </c>
      <c r="K14" s="100" t="s">
        <v>228</v>
      </c>
      <c r="L14" s="100" t="s">
        <v>228</v>
      </c>
      <c r="M14" s="100" t="s">
        <v>228</v>
      </c>
      <c r="N14" s="100" t="s">
        <v>228</v>
      </c>
      <c r="O14" s="100" t="s">
        <v>228</v>
      </c>
      <c r="P14" s="100">
        <v>3</v>
      </c>
      <c r="Q14" s="100">
        <v>3</v>
      </c>
      <c r="R14" s="100">
        <v>3</v>
      </c>
      <c r="S14" s="100">
        <v>3</v>
      </c>
      <c r="T14" s="100">
        <v>3</v>
      </c>
      <c r="U14" s="100">
        <v>3</v>
      </c>
      <c r="V14" s="100">
        <v>3</v>
      </c>
    </row>
    <row r="15" spans="1:23" ht="15.5">
      <c r="A15" s="772"/>
      <c r="B15" s="772"/>
      <c r="C15" s="772"/>
      <c r="D15" s="772"/>
      <c r="E15" s="772"/>
      <c r="F15" s="772"/>
      <c r="G15" s="65" t="s">
        <v>51</v>
      </c>
      <c r="H15" s="779">
        <f>AVERAGE(H10:H14)</f>
        <v>2</v>
      </c>
      <c r="I15" s="779">
        <f>AVERAGE(I10:I14)</f>
        <v>1.6</v>
      </c>
      <c r="J15" s="779">
        <f>AVERAGE(J10:J14)</f>
        <v>2.4</v>
      </c>
      <c r="K15" s="779"/>
      <c r="L15" s="779"/>
      <c r="M15" s="779"/>
      <c r="N15" s="779"/>
      <c r="O15" s="779"/>
      <c r="P15" s="779">
        <f t="shared" ref="P15:V15" si="0">AVERAGE(P10:P14)</f>
        <v>2.8</v>
      </c>
      <c r="Q15" s="779">
        <f t="shared" si="0"/>
        <v>2.4</v>
      </c>
      <c r="R15" s="779">
        <f t="shared" si="0"/>
        <v>2.6</v>
      </c>
      <c r="S15" s="779">
        <f t="shared" si="0"/>
        <v>2.6</v>
      </c>
      <c r="T15" s="779">
        <f t="shared" si="0"/>
        <v>3</v>
      </c>
      <c r="U15" s="779">
        <f t="shared" si="0"/>
        <v>3</v>
      </c>
      <c r="V15" s="779">
        <f t="shared" si="0"/>
        <v>3</v>
      </c>
    </row>
    <row r="16" spans="1:23" ht="15.5">
      <c r="A16" s="772"/>
      <c r="B16" s="772"/>
      <c r="C16" s="772"/>
      <c r="D16" s="772"/>
      <c r="E16" s="772"/>
      <c r="F16" s="772"/>
      <c r="G16" s="92" t="s">
        <v>52</v>
      </c>
      <c r="H16" s="780">
        <f>(0*H15)/100</f>
        <v>0</v>
      </c>
      <c r="I16" s="780">
        <f>(0*I15)/100</f>
        <v>0</v>
      </c>
      <c r="J16" s="780">
        <f>(0*J15)/100</f>
        <v>0</v>
      </c>
      <c r="K16" s="780"/>
      <c r="L16" s="780"/>
      <c r="M16" s="780"/>
      <c r="N16" s="780"/>
      <c r="O16" s="780"/>
      <c r="P16" s="780">
        <f t="shared" ref="P16:V16" si="1">(0*P15)/100</f>
        <v>0</v>
      </c>
      <c r="Q16" s="780">
        <f t="shared" si="1"/>
        <v>0</v>
      </c>
      <c r="R16" s="780">
        <f t="shared" si="1"/>
        <v>0</v>
      </c>
      <c r="S16" s="780">
        <f t="shared" si="1"/>
        <v>0</v>
      </c>
      <c r="T16" s="780">
        <f t="shared" si="1"/>
        <v>0</v>
      </c>
      <c r="U16" s="780">
        <f t="shared" si="1"/>
        <v>0</v>
      </c>
      <c r="V16" s="780">
        <f t="shared" si="1"/>
        <v>0</v>
      </c>
    </row>
    <row r="17" spans="1:22">
      <c r="A17" s="772"/>
      <c r="B17" s="772"/>
      <c r="C17" s="772"/>
      <c r="D17" s="772"/>
      <c r="E17" s="772"/>
      <c r="F17" s="772"/>
      <c r="G17" s="781"/>
      <c r="H17" s="782"/>
      <c r="I17" s="782"/>
      <c r="J17" s="782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</row>
  </sheetData>
  <mergeCells count="7">
    <mergeCell ref="A1:F1"/>
    <mergeCell ref="A2:F2"/>
    <mergeCell ref="G2:H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L1" zoomScale="86" zoomScaleNormal="86" workbookViewId="0">
      <selection activeCell="H16" sqref="H16:V16"/>
    </sheetView>
  </sheetViews>
  <sheetFormatPr defaultColWidth="8.6328125" defaultRowHeight="14.5"/>
  <cols>
    <col min="1" max="1" width="6.1796875" customWidth="1"/>
    <col min="2" max="2" width="17.453125" customWidth="1"/>
    <col min="3" max="3" width="13.54296875" customWidth="1"/>
    <col min="4" max="4" width="12.453125" customWidth="1"/>
    <col min="5" max="5" width="13.90625" customWidth="1"/>
    <col min="6" max="6" width="12.36328125" style="783" customWidth="1"/>
    <col min="7" max="7" width="28.54296875" customWidth="1"/>
  </cols>
  <sheetData>
    <row r="1" spans="1:23">
      <c r="A1" s="900" t="s">
        <v>0</v>
      </c>
      <c r="B1" s="900"/>
      <c r="C1" s="900"/>
      <c r="D1" s="900"/>
      <c r="E1" s="900"/>
      <c r="F1" s="900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5" customHeight="1">
      <c r="A2" s="896" t="s">
        <v>1</v>
      </c>
      <c r="B2" s="896"/>
      <c r="C2" s="896"/>
      <c r="D2" s="896"/>
      <c r="E2" s="896"/>
      <c r="F2" s="896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900" t="s">
        <v>229</v>
      </c>
      <c r="B3" s="900"/>
      <c r="C3" s="900"/>
      <c r="D3" s="900"/>
      <c r="E3" s="900"/>
      <c r="F3" s="900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230</v>
      </c>
      <c r="B4" s="851"/>
      <c r="C4" s="851"/>
      <c r="D4" s="851"/>
      <c r="E4" s="851"/>
      <c r="F4" s="851"/>
      <c r="G4" s="32" t="s">
        <v>14</v>
      </c>
      <c r="H4" s="63">
        <v>86.36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96" t="s">
        <v>231</v>
      </c>
      <c r="B5" s="896"/>
      <c r="C5" s="896"/>
      <c r="D5" s="896"/>
      <c r="E5" s="896"/>
      <c r="F5" s="896"/>
      <c r="G5" s="32" t="s">
        <v>18</v>
      </c>
      <c r="H5" s="63">
        <v>81.819999999999993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9">
      <c r="A6" s="772"/>
      <c r="B6" s="773"/>
      <c r="C6" s="80" t="s">
        <v>226</v>
      </c>
      <c r="D6" s="80"/>
      <c r="E6" s="784" t="s">
        <v>227</v>
      </c>
      <c r="F6" s="15"/>
      <c r="G6" s="53" t="s">
        <v>22</v>
      </c>
      <c r="H6" s="21">
        <f>AVERAGE(H4:H5)</f>
        <v>84.09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53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75" customHeight="1">
      <c r="A9" s="772"/>
      <c r="B9" s="773" t="s">
        <v>28</v>
      </c>
      <c r="C9" s="80" t="s">
        <v>29</v>
      </c>
      <c r="D9" s="80"/>
      <c r="E9" s="784" t="s">
        <v>29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>
        <v>3</v>
      </c>
      <c r="J10" s="100" t="s">
        <v>228</v>
      </c>
      <c r="K10" s="100" t="s">
        <v>228</v>
      </c>
      <c r="L10" s="100">
        <v>2</v>
      </c>
      <c r="M10" s="100" t="s">
        <v>228</v>
      </c>
      <c r="N10" s="100" t="s">
        <v>228</v>
      </c>
      <c r="O10" s="100">
        <v>3</v>
      </c>
      <c r="P10" s="100" t="s">
        <v>228</v>
      </c>
      <c r="Q10" s="100" t="s">
        <v>228</v>
      </c>
      <c r="R10" s="100" t="s">
        <v>228</v>
      </c>
      <c r="S10" s="100" t="s">
        <v>228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170301200001</v>
      </c>
      <c r="C11" s="96">
        <v>28</v>
      </c>
      <c r="D11" s="96">
        <f>COUNTIF(C11:C91,"&gt;="&amp;D10)</f>
        <v>19</v>
      </c>
      <c r="E11" s="787">
        <v>41</v>
      </c>
      <c r="F11" s="61">
        <f>COUNTIF(E11:E32,"&gt;="&amp;F10)</f>
        <v>18</v>
      </c>
      <c r="G11" s="785" t="s">
        <v>47</v>
      </c>
      <c r="H11" s="100">
        <v>3</v>
      </c>
      <c r="I11" s="100">
        <v>1</v>
      </c>
      <c r="J11" s="100" t="s">
        <v>228</v>
      </c>
      <c r="K11" s="100" t="s">
        <v>228</v>
      </c>
      <c r="L11" s="100">
        <v>3</v>
      </c>
      <c r="M11" s="100" t="s">
        <v>228</v>
      </c>
      <c r="N11" s="100" t="s">
        <v>228</v>
      </c>
      <c r="O11" s="100">
        <v>3</v>
      </c>
      <c r="P11" s="100" t="s">
        <v>228</v>
      </c>
      <c r="Q11" s="100" t="s">
        <v>228</v>
      </c>
      <c r="R11" s="100" t="s">
        <v>228</v>
      </c>
      <c r="S11" s="100" t="s">
        <v>228</v>
      </c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170301200002</v>
      </c>
      <c r="C12" s="96">
        <v>44</v>
      </c>
      <c r="D12" s="63">
        <f>D11/COUNTA(B11:B90)*100</f>
        <v>86.36363636363636</v>
      </c>
      <c r="E12" s="787">
        <v>37</v>
      </c>
      <c r="F12" s="63">
        <f>(F11/COUNTA(B11:B300))*100</f>
        <v>81.818181818181827</v>
      </c>
      <c r="G12" s="785" t="s">
        <v>48</v>
      </c>
      <c r="H12" s="100">
        <v>1</v>
      </c>
      <c r="I12" s="100">
        <v>1</v>
      </c>
      <c r="J12" s="100" t="s">
        <v>228</v>
      </c>
      <c r="K12" s="100" t="s">
        <v>228</v>
      </c>
      <c r="L12" s="100">
        <v>1</v>
      </c>
      <c r="M12" s="100" t="s">
        <v>228</v>
      </c>
      <c r="N12" s="100" t="s">
        <v>228</v>
      </c>
      <c r="O12" s="100">
        <v>2</v>
      </c>
      <c r="P12" s="100" t="s">
        <v>228</v>
      </c>
      <c r="Q12" s="100" t="s">
        <v>228</v>
      </c>
      <c r="R12" s="100" t="s">
        <v>228</v>
      </c>
      <c r="S12" s="100" t="s">
        <v>228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170301200003</v>
      </c>
      <c r="C13" s="96">
        <v>43</v>
      </c>
      <c r="D13" s="96"/>
      <c r="E13" s="787">
        <v>48</v>
      </c>
      <c r="F13" s="61"/>
      <c r="G13" s="785" t="s">
        <v>49</v>
      </c>
      <c r="H13" s="100">
        <v>3</v>
      </c>
      <c r="I13" s="100">
        <v>1</v>
      </c>
      <c r="J13" s="100" t="s">
        <v>228</v>
      </c>
      <c r="K13" s="100" t="s">
        <v>228</v>
      </c>
      <c r="L13" s="100">
        <v>3</v>
      </c>
      <c r="M13" s="100" t="s">
        <v>228</v>
      </c>
      <c r="N13" s="100" t="s">
        <v>228</v>
      </c>
      <c r="O13" s="100">
        <v>3</v>
      </c>
      <c r="P13" s="100" t="s">
        <v>228</v>
      </c>
      <c r="Q13" s="100" t="s">
        <v>228</v>
      </c>
      <c r="R13" s="100" t="s">
        <v>228</v>
      </c>
      <c r="S13" s="100" t="s">
        <v>228</v>
      </c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170301200004</v>
      </c>
      <c r="C14" s="96">
        <v>40</v>
      </c>
      <c r="D14" s="96"/>
      <c r="E14" s="787">
        <v>41</v>
      </c>
      <c r="F14" s="61"/>
      <c r="G14" s="785" t="s">
        <v>50</v>
      </c>
      <c r="H14" s="100">
        <v>2</v>
      </c>
      <c r="I14" s="100">
        <v>1</v>
      </c>
      <c r="J14" s="100" t="s">
        <v>228</v>
      </c>
      <c r="K14" s="100" t="s">
        <v>228</v>
      </c>
      <c r="L14" s="100">
        <v>1</v>
      </c>
      <c r="M14" s="100" t="s">
        <v>228</v>
      </c>
      <c r="N14" s="100" t="s">
        <v>228</v>
      </c>
      <c r="O14" s="100">
        <v>3</v>
      </c>
      <c r="P14" s="100" t="s">
        <v>228</v>
      </c>
      <c r="Q14" s="100" t="s">
        <v>228</v>
      </c>
      <c r="R14" s="100" t="s">
        <v>228</v>
      </c>
      <c r="S14" s="100" t="s">
        <v>228</v>
      </c>
      <c r="T14" s="100">
        <v>3</v>
      </c>
      <c r="U14" s="100">
        <v>3</v>
      </c>
      <c r="V14" s="100">
        <v>3</v>
      </c>
    </row>
    <row r="15" spans="1:23" ht="15.5">
      <c r="A15" s="94">
        <v>5</v>
      </c>
      <c r="B15" s="786">
        <v>170301200009</v>
      </c>
      <c r="C15" s="96">
        <v>28</v>
      </c>
      <c r="D15" s="96"/>
      <c r="E15" s="787">
        <v>43</v>
      </c>
      <c r="F15" s="61"/>
      <c r="G15" s="65" t="s">
        <v>51</v>
      </c>
      <c r="H15" s="780">
        <f>AVERAGE(H10:H14)</f>
        <v>2.2000000000000002</v>
      </c>
      <c r="I15" s="780">
        <f>AVERAGE(I10:I14)</f>
        <v>1.4</v>
      </c>
      <c r="J15" s="780"/>
      <c r="K15" s="780"/>
      <c r="L15" s="780">
        <f>AVERAGE(L10:L14)</f>
        <v>2</v>
      </c>
      <c r="M15" s="780"/>
      <c r="N15" s="780"/>
      <c r="O15" s="780">
        <f>AVERAGE(O10:O14)</f>
        <v>2.8</v>
      </c>
      <c r="P15" s="780"/>
      <c r="Q15" s="780"/>
      <c r="R15" s="780"/>
      <c r="S15" s="780"/>
      <c r="T15" s="780">
        <f>AVERAGE(T10:T14)</f>
        <v>3</v>
      </c>
      <c r="U15" s="780">
        <f>AVERAGE(U10:U14)</f>
        <v>3</v>
      </c>
      <c r="V15" s="780">
        <f>AVERAGE(V10:V14)</f>
        <v>3</v>
      </c>
    </row>
    <row r="16" spans="1:23" ht="15.5">
      <c r="A16" s="94">
        <v>6</v>
      </c>
      <c r="B16" s="786">
        <v>170301200010</v>
      </c>
      <c r="C16" s="96">
        <v>40</v>
      </c>
      <c r="D16" s="96"/>
      <c r="E16" s="787">
        <v>24</v>
      </c>
      <c r="F16" s="61"/>
      <c r="G16" s="92" t="s">
        <v>52</v>
      </c>
      <c r="H16" s="100">
        <f>(84.09*H15)/100</f>
        <v>1.8499800000000002</v>
      </c>
      <c r="I16" s="100">
        <f>(84.09*I15)/100</f>
        <v>1.17726</v>
      </c>
      <c r="J16" s="100"/>
      <c r="K16" s="100"/>
      <c r="L16" s="100">
        <f>(84.09*L15)/100</f>
        <v>1.6818</v>
      </c>
      <c r="M16" s="100"/>
      <c r="N16" s="100"/>
      <c r="O16" s="100">
        <f>(84.09*O15)/100</f>
        <v>2.3545199999999999</v>
      </c>
      <c r="P16" s="100"/>
      <c r="Q16" s="100"/>
      <c r="R16" s="100"/>
      <c r="S16" s="100"/>
      <c r="T16" s="100">
        <f>(84.09*T15)/100</f>
        <v>2.5226999999999999</v>
      </c>
      <c r="U16" s="100">
        <f>(84.09*U15)/100</f>
        <v>2.5226999999999999</v>
      </c>
      <c r="V16" s="100">
        <f>(84.09*V15)/100</f>
        <v>2.5226999999999999</v>
      </c>
    </row>
    <row r="17" spans="1:22">
      <c r="A17" s="94">
        <v>7</v>
      </c>
      <c r="B17" s="786">
        <v>170301200011</v>
      </c>
      <c r="C17" s="96">
        <v>30</v>
      </c>
      <c r="D17" s="96"/>
      <c r="E17" s="787">
        <v>31</v>
      </c>
      <c r="F17" s="61"/>
      <c r="G17" s="788"/>
      <c r="H17" s="789"/>
      <c r="I17" s="790"/>
      <c r="J17" s="779"/>
      <c r="K17" s="779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</row>
    <row r="18" spans="1:22">
      <c r="A18" s="94">
        <v>8</v>
      </c>
      <c r="B18" s="786">
        <v>170301200013</v>
      </c>
      <c r="C18" s="96">
        <v>30</v>
      </c>
      <c r="D18" s="96"/>
      <c r="E18" s="787">
        <v>46</v>
      </c>
      <c r="F18" s="61"/>
      <c r="G18" s="791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</row>
    <row r="19" spans="1:22">
      <c r="A19" s="94">
        <v>9</v>
      </c>
      <c r="B19" s="786">
        <v>170301200014</v>
      </c>
      <c r="C19" s="96">
        <v>26</v>
      </c>
      <c r="D19" s="96"/>
      <c r="E19" s="787">
        <v>23</v>
      </c>
      <c r="F19" s="61"/>
      <c r="G19" s="793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</row>
    <row r="20" spans="1:22">
      <c r="A20" s="94">
        <v>10</v>
      </c>
      <c r="B20" s="786">
        <v>170301200016</v>
      </c>
      <c r="C20" s="96">
        <v>29</v>
      </c>
      <c r="D20" s="96"/>
      <c r="E20" s="787">
        <v>28</v>
      </c>
      <c r="F20" s="61"/>
      <c r="G20" s="794"/>
      <c r="H20" s="901"/>
      <c r="I20" s="901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</row>
    <row r="21" spans="1:22">
      <c r="A21" s="94">
        <v>11</v>
      </c>
      <c r="B21" s="786">
        <v>170301200018</v>
      </c>
      <c r="C21" s="96">
        <v>39</v>
      </c>
      <c r="D21" s="96"/>
      <c r="E21" s="787">
        <v>50</v>
      </c>
      <c r="F21" s="61"/>
      <c r="G21" s="794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</row>
    <row r="22" spans="1:22">
      <c r="A22" s="94">
        <v>12</v>
      </c>
      <c r="B22" s="786">
        <v>170301200019</v>
      </c>
      <c r="C22" s="96">
        <v>30</v>
      </c>
      <c r="D22" s="96"/>
      <c r="E22" s="787">
        <v>29</v>
      </c>
      <c r="F22" s="61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</row>
    <row r="23" spans="1:22">
      <c r="A23" s="94">
        <v>13</v>
      </c>
      <c r="B23" s="786">
        <v>170301200021</v>
      </c>
      <c r="C23" s="96">
        <v>28</v>
      </c>
      <c r="D23" s="96"/>
      <c r="E23" s="787">
        <v>33</v>
      </c>
      <c r="F23" s="61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170301200022</v>
      </c>
      <c r="C24" s="96">
        <v>28</v>
      </c>
      <c r="D24" s="96"/>
      <c r="E24" s="787">
        <v>40</v>
      </c>
      <c r="F24" s="6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170301200023</v>
      </c>
      <c r="C25" s="96">
        <v>31</v>
      </c>
      <c r="D25" s="96"/>
      <c r="E25" s="787">
        <v>33</v>
      </c>
      <c r="F25" s="6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170301200024</v>
      </c>
      <c r="C26" s="96">
        <v>26</v>
      </c>
      <c r="D26" s="96"/>
      <c r="E26" s="787">
        <v>25</v>
      </c>
      <c r="F26" s="6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170301200025</v>
      </c>
      <c r="C27" s="96">
        <v>25</v>
      </c>
      <c r="D27" s="96"/>
      <c r="E27" s="787">
        <v>27</v>
      </c>
      <c r="F27" s="6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170301200026</v>
      </c>
      <c r="C28" s="96">
        <v>46</v>
      </c>
      <c r="D28" s="96"/>
      <c r="E28" s="787">
        <v>48</v>
      </c>
      <c r="F28" s="6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170301200027</v>
      </c>
      <c r="C29" s="96">
        <v>29</v>
      </c>
      <c r="D29" s="96"/>
      <c r="E29" s="787">
        <v>33</v>
      </c>
      <c r="F29" s="61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170301200030</v>
      </c>
      <c r="C30" s="96">
        <v>46</v>
      </c>
      <c r="D30" s="96"/>
      <c r="E30" s="787">
        <v>47</v>
      </c>
      <c r="F30" s="61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170301200032</v>
      </c>
      <c r="C31" s="96">
        <v>28</v>
      </c>
      <c r="D31" s="96"/>
      <c r="E31" s="787">
        <v>28</v>
      </c>
      <c r="F31" s="61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170301200033</v>
      </c>
      <c r="C32" s="96">
        <v>30</v>
      </c>
      <c r="D32" s="96"/>
      <c r="E32" s="787">
        <v>40</v>
      </c>
      <c r="F32" s="61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6:6">
      <c r="F33" s="111"/>
    </row>
    <row r="34" spans="6:6">
      <c r="F34" s="111"/>
    </row>
    <row r="35" spans="6:6">
      <c r="F35" s="111"/>
    </row>
  </sheetData>
  <mergeCells count="7">
    <mergeCell ref="H20:I20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L1" zoomScale="86" zoomScaleNormal="86" workbookViewId="0">
      <selection activeCell="H17" sqref="H17:V17"/>
    </sheetView>
  </sheetViews>
  <sheetFormatPr defaultColWidth="8.6328125" defaultRowHeight="14.5"/>
  <cols>
    <col min="1" max="1" width="6.54296875" customWidth="1"/>
    <col min="2" max="2" width="18.08984375" customWidth="1"/>
    <col min="3" max="3" width="17.54296875" customWidth="1"/>
    <col min="5" max="5" width="15.08984375" customWidth="1"/>
    <col min="6" max="6" width="12" style="783" customWidth="1"/>
    <col min="7" max="7" width="39.9062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1.75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232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233</v>
      </c>
      <c r="B4" s="851"/>
      <c r="C4" s="851"/>
      <c r="D4" s="851"/>
      <c r="E4" s="851"/>
      <c r="F4" s="851"/>
      <c r="G4" s="32" t="s">
        <v>14</v>
      </c>
      <c r="H4" s="796">
        <v>82.61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234</v>
      </c>
      <c r="B5" s="851"/>
      <c r="C5" s="851"/>
      <c r="D5" s="851"/>
      <c r="E5" s="851"/>
      <c r="F5" s="851"/>
      <c r="G5" s="32" t="s">
        <v>18</v>
      </c>
      <c r="H5" s="796">
        <v>67.930000000000007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797"/>
      <c r="G6" s="53" t="s">
        <v>22</v>
      </c>
      <c r="H6" s="21">
        <f>AVERAGE(H4:H5)</f>
        <v>75.27000000000001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53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235</v>
      </c>
      <c r="D9" s="80"/>
      <c r="E9" s="784" t="s">
        <v>235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 t="s">
        <v>228</v>
      </c>
      <c r="J10" s="100" t="s">
        <v>228</v>
      </c>
      <c r="K10" s="100" t="s">
        <v>228</v>
      </c>
      <c r="L10" s="100" t="s">
        <v>228</v>
      </c>
      <c r="M10" s="100" t="s">
        <v>228</v>
      </c>
      <c r="N10" s="100" t="s">
        <v>228</v>
      </c>
      <c r="O10" s="100" t="s">
        <v>228</v>
      </c>
      <c r="P10" s="100">
        <v>3</v>
      </c>
      <c r="Q10" s="100">
        <v>2</v>
      </c>
      <c r="R10" s="100">
        <v>1</v>
      </c>
      <c r="S10" s="100">
        <v>2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170101120002</v>
      </c>
      <c r="C11" s="96">
        <v>33</v>
      </c>
      <c r="D11" s="80">
        <f>COUNTIF(C11:C57,"&gt;="&amp;D10)</f>
        <v>38</v>
      </c>
      <c r="E11" s="787">
        <v>32</v>
      </c>
      <c r="F11" s="80">
        <f>COUNTIF(E11:E57,"&gt;="&amp;F10)</f>
        <v>31</v>
      </c>
      <c r="G11" s="785" t="s">
        <v>47</v>
      </c>
      <c r="H11" s="100">
        <v>3</v>
      </c>
      <c r="I11" s="100" t="s">
        <v>228</v>
      </c>
      <c r="J11" s="100" t="s">
        <v>228</v>
      </c>
      <c r="K11" s="100" t="s">
        <v>228</v>
      </c>
      <c r="L11" s="100" t="s">
        <v>228</v>
      </c>
      <c r="M11" s="100" t="s">
        <v>228</v>
      </c>
      <c r="N11" s="100" t="s">
        <v>228</v>
      </c>
      <c r="O11" s="100" t="s">
        <v>228</v>
      </c>
      <c r="P11" s="100">
        <v>2</v>
      </c>
      <c r="Q11" s="100">
        <v>2</v>
      </c>
      <c r="R11" s="100">
        <v>2</v>
      </c>
      <c r="S11" s="100">
        <v>3</v>
      </c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170101120003</v>
      </c>
      <c r="C12" s="96">
        <v>38</v>
      </c>
      <c r="D12" s="798">
        <f>D11/COUNTA(B11:B57)*100</f>
        <v>82.608695652173907</v>
      </c>
      <c r="E12" s="787">
        <v>46</v>
      </c>
      <c r="F12" s="799">
        <f>F11/COUNTA(B11:B57)*100</f>
        <v>67.391304347826093</v>
      </c>
      <c r="G12" s="785" t="s">
        <v>48</v>
      </c>
      <c r="H12" s="100">
        <v>1</v>
      </c>
      <c r="I12" s="100" t="s">
        <v>228</v>
      </c>
      <c r="J12" s="100" t="s">
        <v>228</v>
      </c>
      <c r="K12" s="100" t="s">
        <v>228</v>
      </c>
      <c r="L12" s="100" t="s">
        <v>228</v>
      </c>
      <c r="M12" s="100" t="s">
        <v>228</v>
      </c>
      <c r="N12" s="100" t="s">
        <v>228</v>
      </c>
      <c r="O12" s="100" t="s">
        <v>228</v>
      </c>
      <c r="P12" s="100">
        <v>3</v>
      </c>
      <c r="Q12" s="100">
        <v>3</v>
      </c>
      <c r="R12" s="100">
        <v>2</v>
      </c>
      <c r="S12" s="100">
        <v>3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170101120004</v>
      </c>
      <c r="C13" s="96">
        <v>34</v>
      </c>
      <c r="D13" s="96"/>
      <c r="E13" s="787">
        <v>30</v>
      </c>
      <c r="F13" s="61"/>
      <c r="G13" s="785" t="s">
        <v>49</v>
      </c>
      <c r="H13" s="100">
        <v>3</v>
      </c>
      <c r="I13" s="100" t="s">
        <v>228</v>
      </c>
      <c r="J13" s="100" t="s">
        <v>228</v>
      </c>
      <c r="K13" s="100" t="s">
        <v>228</v>
      </c>
      <c r="L13" s="100" t="s">
        <v>228</v>
      </c>
      <c r="M13" s="100" t="s">
        <v>228</v>
      </c>
      <c r="N13" s="100" t="s">
        <v>228</v>
      </c>
      <c r="O13" s="100" t="s">
        <v>228</v>
      </c>
      <c r="P13" s="100">
        <v>3</v>
      </c>
      <c r="Q13" s="100">
        <v>3</v>
      </c>
      <c r="R13" s="100">
        <v>3</v>
      </c>
      <c r="S13" s="100">
        <v>2</v>
      </c>
      <c r="T13" s="100">
        <v>3</v>
      </c>
      <c r="U13" s="100">
        <v>3</v>
      </c>
      <c r="V13" s="100">
        <v>3</v>
      </c>
    </row>
    <row r="14" spans="1:23" ht="15.5">
      <c r="A14" s="772"/>
      <c r="B14" s="786"/>
      <c r="C14" s="96"/>
      <c r="D14" s="96"/>
      <c r="E14" s="787"/>
      <c r="F14" s="61"/>
      <c r="G14" s="785" t="s">
        <v>50</v>
      </c>
      <c r="H14" s="100">
        <v>1</v>
      </c>
      <c r="I14" s="100" t="s">
        <v>228</v>
      </c>
      <c r="J14" s="100" t="s">
        <v>228</v>
      </c>
      <c r="K14" s="100" t="s">
        <v>228</v>
      </c>
      <c r="L14" s="100" t="s">
        <v>228</v>
      </c>
      <c r="M14" s="100" t="s">
        <v>228</v>
      </c>
      <c r="N14" s="100" t="s">
        <v>228</v>
      </c>
      <c r="O14" s="100" t="s">
        <v>228</v>
      </c>
      <c r="P14" s="100">
        <v>1</v>
      </c>
      <c r="Q14" s="100">
        <v>3</v>
      </c>
      <c r="R14" s="100">
        <v>2</v>
      </c>
      <c r="S14" s="100">
        <v>3</v>
      </c>
      <c r="T14" s="100">
        <v>3</v>
      </c>
      <c r="U14" s="100">
        <v>3</v>
      </c>
      <c r="V14" s="100">
        <v>3</v>
      </c>
    </row>
    <row r="15" spans="1:23" ht="15.5">
      <c r="A15" s="94">
        <v>4</v>
      </c>
      <c r="B15" s="786">
        <v>170101120005</v>
      </c>
      <c r="C15" s="96">
        <v>20</v>
      </c>
      <c r="D15" s="96"/>
      <c r="E15" s="787">
        <v>0</v>
      </c>
      <c r="F15" s="61"/>
      <c r="G15" s="785" t="s">
        <v>162</v>
      </c>
      <c r="H15" s="100">
        <v>2</v>
      </c>
      <c r="I15" s="100" t="s">
        <v>228</v>
      </c>
      <c r="J15" s="100" t="s">
        <v>228</v>
      </c>
      <c r="K15" s="100" t="s">
        <v>228</v>
      </c>
      <c r="L15" s="100" t="s">
        <v>228</v>
      </c>
      <c r="M15" s="100" t="s">
        <v>228</v>
      </c>
      <c r="N15" s="100" t="s">
        <v>228</v>
      </c>
      <c r="O15" s="100" t="s">
        <v>228</v>
      </c>
      <c r="P15" s="100">
        <v>2</v>
      </c>
      <c r="Q15" s="100">
        <v>3</v>
      </c>
      <c r="R15" s="100">
        <v>2</v>
      </c>
      <c r="S15" s="100">
        <v>2</v>
      </c>
      <c r="T15" s="100">
        <v>3</v>
      </c>
      <c r="U15" s="100">
        <v>3</v>
      </c>
      <c r="V15" s="100">
        <v>3</v>
      </c>
    </row>
    <row r="16" spans="1:23" ht="15.5">
      <c r="A16" s="94">
        <v>5</v>
      </c>
      <c r="B16" s="786">
        <v>170101120006</v>
      </c>
      <c r="C16" s="96">
        <v>40</v>
      </c>
      <c r="D16" s="96"/>
      <c r="E16" s="787">
        <v>48</v>
      </c>
      <c r="F16" s="61"/>
      <c r="G16" s="65" t="s">
        <v>51</v>
      </c>
      <c r="H16" s="779">
        <f>AVERAGE(H10:H15)</f>
        <v>2</v>
      </c>
      <c r="I16" s="779"/>
      <c r="J16" s="779"/>
      <c r="K16" s="779"/>
      <c r="L16" s="779"/>
      <c r="M16" s="779"/>
      <c r="N16" s="779"/>
      <c r="O16" s="779"/>
      <c r="P16" s="779">
        <f t="shared" ref="P16:V16" si="0">AVERAGE(P10:P15)</f>
        <v>2.3333333333333335</v>
      </c>
      <c r="Q16" s="779">
        <f t="shared" si="0"/>
        <v>2.6666666666666665</v>
      </c>
      <c r="R16" s="779">
        <f t="shared" si="0"/>
        <v>2</v>
      </c>
      <c r="S16" s="779">
        <f t="shared" si="0"/>
        <v>2.5</v>
      </c>
      <c r="T16" s="779">
        <f t="shared" si="0"/>
        <v>3</v>
      </c>
      <c r="U16" s="779">
        <f t="shared" si="0"/>
        <v>3</v>
      </c>
      <c r="V16" s="779">
        <f t="shared" si="0"/>
        <v>3</v>
      </c>
    </row>
    <row r="17" spans="1:22" ht="15.5">
      <c r="A17" s="94">
        <v>6</v>
      </c>
      <c r="B17" s="786">
        <v>170101120007</v>
      </c>
      <c r="C17" s="96">
        <v>40</v>
      </c>
      <c r="D17" s="96"/>
      <c r="E17" s="787">
        <v>44</v>
      </c>
      <c r="F17" s="61"/>
      <c r="G17" s="92" t="s">
        <v>52</v>
      </c>
      <c r="H17" s="780">
        <f>(75.27*H16)/100</f>
        <v>1.5053999999999998</v>
      </c>
      <c r="I17" s="780"/>
      <c r="J17" s="780"/>
      <c r="K17" s="780"/>
      <c r="L17" s="780"/>
      <c r="M17" s="780"/>
      <c r="N17" s="780"/>
      <c r="O17" s="780"/>
      <c r="P17" s="780">
        <f t="shared" ref="P17:V17" si="1">(75.27*P16)/100</f>
        <v>1.7563</v>
      </c>
      <c r="Q17" s="780">
        <f t="shared" si="1"/>
        <v>2.0071999999999997</v>
      </c>
      <c r="R17" s="780">
        <f t="shared" si="1"/>
        <v>1.5053999999999998</v>
      </c>
      <c r="S17" s="780">
        <f t="shared" si="1"/>
        <v>1.8817499999999998</v>
      </c>
      <c r="T17" s="780">
        <f t="shared" si="1"/>
        <v>2.2581000000000002</v>
      </c>
      <c r="U17" s="780">
        <f t="shared" si="1"/>
        <v>2.2581000000000002</v>
      </c>
      <c r="V17" s="780">
        <f t="shared" si="1"/>
        <v>2.2581000000000002</v>
      </c>
    </row>
    <row r="18" spans="1:22">
      <c r="A18" s="94">
        <v>7</v>
      </c>
      <c r="B18" s="786">
        <v>170101120011</v>
      </c>
      <c r="C18" s="96">
        <v>36</v>
      </c>
      <c r="D18" s="96"/>
      <c r="E18" s="787">
        <v>42</v>
      </c>
      <c r="F18" s="61"/>
      <c r="G18" s="800"/>
      <c r="H18" s="782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94"/>
      <c r="U18" s="794"/>
      <c r="V18" s="794"/>
    </row>
    <row r="19" spans="1:22">
      <c r="A19" s="94">
        <v>8</v>
      </c>
      <c r="B19" s="786">
        <v>170101120012</v>
      </c>
      <c r="C19" s="96">
        <v>40</v>
      </c>
      <c r="D19" s="96"/>
      <c r="E19" s="787">
        <v>42</v>
      </c>
      <c r="F19" s="61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</row>
    <row r="20" spans="1:22">
      <c r="A20" s="94">
        <v>9</v>
      </c>
      <c r="B20" s="786">
        <v>170101120013</v>
      </c>
      <c r="C20" s="96">
        <v>36</v>
      </c>
      <c r="D20" s="96"/>
      <c r="E20" s="787">
        <v>21</v>
      </c>
      <c r="F20" s="61"/>
      <c r="G20" s="801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</row>
    <row r="21" spans="1:22">
      <c r="A21" s="94">
        <v>10</v>
      </c>
      <c r="B21" s="786">
        <v>170101120015</v>
      </c>
      <c r="C21" s="96">
        <v>20</v>
      </c>
      <c r="D21" s="96"/>
      <c r="E21" s="787">
        <v>31</v>
      </c>
      <c r="F21" s="61"/>
      <c r="G21" s="794"/>
      <c r="H21" s="80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</row>
    <row r="22" spans="1:22">
      <c r="A22" s="94">
        <v>11</v>
      </c>
      <c r="B22" s="786">
        <v>170101120016</v>
      </c>
      <c r="C22" s="96">
        <v>20</v>
      </c>
      <c r="D22" s="96"/>
      <c r="E22" s="787">
        <v>30</v>
      </c>
      <c r="F22" s="61"/>
      <c r="G22" s="794"/>
      <c r="H22" s="79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</row>
    <row r="23" spans="1:22">
      <c r="A23" s="94">
        <v>12</v>
      </c>
      <c r="B23" s="786">
        <v>170101120017</v>
      </c>
      <c r="C23" s="96">
        <v>40</v>
      </c>
      <c r="D23" s="96"/>
      <c r="E23" s="787">
        <v>40</v>
      </c>
      <c r="F23" s="61"/>
      <c r="G23" s="792"/>
      <c r="H23" s="79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</row>
    <row r="24" spans="1:22">
      <c r="A24" s="94">
        <v>13</v>
      </c>
      <c r="B24" s="786">
        <v>170101120019</v>
      </c>
      <c r="C24" s="96">
        <v>40</v>
      </c>
      <c r="D24" s="96"/>
      <c r="E24" s="787">
        <v>46</v>
      </c>
      <c r="F24" s="6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14</v>
      </c>
      <c r="B25" s="786">
        <v>170101120020</v>
      </c>
      <c r="C25" s="96">
        <v>20</v>
      </c>
      <c r="D25" s="96"/>
      <c r="E25" s="787">
        <v>0</v>
      </c>
      <c r="F25" s="6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15</v>
      </c>
      <c r="B26" s="786">
        <v>170101120021</v>
      </c>
      <c r="C26" s="96">
        <v>40</v>
      </c>
      <c r="D26" s="96"/>
      <c r="E26" s="787">
        <v>43</v>
      </c>
      <c r="F26" s="6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16</v>
      </c>
      <c r="B27" s="786">
        <v>170101120022</v>
      </c>
      <c r="C27" s="96">
        <v>38</v>
      </c>
      <c r="D27" s="96"/>
      <c r="E27" s="787">
        <v>26</v>
      </c>
      <c r="F27" s="6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17</v>
      </c>
      <c r="B28" s="786">
        <v>170101120023</v>
      </c>
      <c r="C28" s="96">
        <v>32</v>
      </c>
      <c r="D28" s="96"/>
      <c r="E28" s="787">
        <v>32</v>
      </c>
      <c r="F28" s="6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18</v>
      </c>
      <c r="B29" s="786">
        <v>170101120024</v>
      </c>
      <c r="C29" s="96">
        <v>38</v>
      </c>
      <c r="D29" s="96"/>
      <c r="E29" s="787">
        <v>37</v>
      </c>
      <c r="F29" s="61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19</v>
      </c>
      <c r="B30" s="786">
        <v>170101120026</v>
      </c>
      <c r="C30" s="96">
        <v>32</v>
      </c>
      <c r="D30" s="96"/>
      <c r="E30" s="787">
        <v>21</v>
      </c>
      <c r="F30" s="61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20</v>
      </c>
      <c r="B31" s="786">
        <v>170101120028</v>
      </c>
      <c r="C31" s="96">
        <v>22</v>
      </c>
      <c r="D31" s="96"/>
      <c r="E31" s="787">
        <v>26</v>
      </c>
      <c r="F31" s="61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21</v>
      </c>
      <c r="B32" s="786">
        <v>170101120029</v>
      </c>
      <c r="C32" s="96">
        <v>28</v>
      </c>
      <c r="D32" s="96"/>
      <c r="E32" s="787">
        <v>30</v>
      </c>
      <c r="F32" s="61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22</v>
      </c>
      <c r="B33" s="786">
        <v>170101120030</v>
      </c>
      <c r="C33" s="96">
        <v>32</v>
      </c>
      <c r="D33" s="96"/>
      <c r="E33" s="787">
        <v>20</v>
      </c>
      <c r="F33" s="61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23</v>
      </c>
      <c r="B34" s="786">
        <v>170101120032</v>
      </c>
      <c r="C34" s="96">
        <v>36</v>
      </c>
      <c r="D34" s="96"/>
      <c r="E34" s="787">
        <v>37</v>
      </c>
      <c r="F34" s="61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24</v>
      </c>
      <c r="B35" s="786">
        <v>170101120034</v>
      </c>
      <c r="C35" s="96">
        <v>38</v>
      </c>
      <c r="D35" s="96"/>
      <c r="E35" s="787">
        <v>38</v>
      </c>
      <c r="F35" s="61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  <row r="36" spans="1:22">
      <c r="A36" s="94">
        <v>25</v>
      </c>
      <c r="B36" s="786">
        <v>170101120035</v>
      </c>
      <c r="C36" s="96">
        <v>34</v>
      </c>
      <c r="D36" s="96"/>
      <c r="E36" s="787">
        <v>33</v>
      </c>
      <c r="F36" s="61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</row>
    <row r="37" spans="1:22">
      <c r="A37" s="94">
        <v>26</v>
      </c>
      <c r="B37" s="786">
        <v>170101120036</v>
      </c>
      <c r="C37" s="96">
        <v>40</v>
      </c>
      <c r="D37" s="96"/>
      <c r="E37" s="787">
        <v>39</v>
      </c>
      <c r="F37" s="61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</row>
    <row r="38" spans="1:22">
      <c r="A38" s="94">
        <v>27</v>
      </c>
      <c r="B38" s="786">
        <v>170101120038</v>
      </c>
      <c r="C38" s="96">
        <v>40</v>
      </c>
      <c r="D38" s="96"/>
      <c r="E38" s="787">
        <v>42</v>
      </c>
      <c r="F38" s="61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</row>
    <row r="39" spans="1:22">
      <c r="A39" s="94">
        <v>28</v>
      </c>
      <c r="B39" s="786">
        <v>170101120039</v>
      </c>
      <c r="C39" s="96">
        <v>28</v>
      </c>
      <c r="D39" s="96"/>
      <c r="E39" s="787">
        <v>34</v>
      </c>
      <c r="F39" s="61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</row>
    <row r="40" spans="1:22">
      <c r="A40" s="94">
        <v>29</v>
      </c>
      <c r="B40" s="786">
        <v>170101120040</v>
      </c>
      <c r="C40" s="96">
        <v>38</v>
      </c>
      <c r="D40" s="96"/>
      <c r="E40" s="787">
        <v>37</v>
      </c>
      <c r="F40" s="61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</row>
    <row r="41" spans="1:22">
      <c r="A41" s="94">
        <v>30</v>
      </c>
      <c r="B41" s="786">
        <v>170101120044</v>
      </c>
      <c r="C41" s="96">
        <v>40</v>
      </c>
      <c r="D41" s="96"/>
      <c r="E41" s="787">
        <v>47</v>
      </c>
      <c r="F41" s="61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</row>
    <row r="42" spans="1:22">
      <c r="A42" s="94">
        <v>31</v>
      </c>
      <c r="B42" s="786">
        <v>170101120045</v>
      </c>
      <c r="C42" s="96">
        <v>20</v>
      </c>
      <c r="D42" s="96"/>
      <c r="E42" s="787">
        <v>22</v>
      </c>
      <c r="F42" s="61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</row>
    <row r="43" spans="1:22">
      <c r="A43" s="94">
        <v>32</v>
      </c>
      <c r="B43" s="786">
        <v>170101120048</v>
      </c>
      <c r="C43" s="96">
        <v>20</v>
      </c>
      <c r="D43" s="96"/>
      <c r="E43" s="787">
        <v>30</v>
      </c>
      <c r="F43" s="61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</row>
    <row r="44" spans="1:22">
      <c r="A44" s="94">
        <v>33</v>
      </c>
      <c r="B44" s="786">
        <v>170101120049</v>
      </c>
      <c r="C44" s="96">
        <v>30</v>
      </c>
      <c r="D44" s="96"/>
      <c r="E44" s="787">
        <v>18</v>
      </c>
      <c r="F44" s="61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2"/>
      <c r="V44" s="772"/>
    </row>
    <row r="45" spans="1:22">
      <c r="A45" s="94">
        <v>34</v>
      </c>
      <c r="B45" s="786">
        <v>170101120050</v>
      </c>
      <c r="C45" s="96">
        <v>34</v>
      </c>
      <c r="D45" s="96"/>
      <c r="E45" s="787">
        <v>18</v>
      </c>
      <c r="F45" s="61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</row>
    <row r="46" spans="1:22">
      <c r="A46" s="94">
        <v>35</v>
      </c>
      <c r="B46" s="786">
        <v>170101120051</v>
      </c>
      <c r="C46" s="96">
        <v>40</v>
      </c>
      <c r="D46" s="96"/>
      <c r="E46" s="787">
        <v>43</v>
      </c>
      <c r="F46" s="61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</row>
    <row r="47" spans="1:22">
      <c r="A47" s="94">
        <v>36</v>
      </c>
      <c r="B47" s="786">
        <v>170101120055</v>
      </c>
      <c r="C47" s="96">
        <v>32</v>
      </c>
      <c r="D47" s="96"/>
      <c r="E47" s="787">
        <v>14</v>
      </c>
      <c r="F47" s="61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</row>
    <row r="48" spans="1:22">
      <c r="A48" s="94">
        <v>37</v>
      </c>
      <c r="B48" s="786">
        <v>170101120058</v>
      </c>
      <c r="C48" s="96">
        <v>20</v>
      </c>
      <c r="D48" s="96"/>
      <c r="E48" s="787">
        <v>36</v>
      </c>
      <c r="F48" s="61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</row>
    <row r="49" spans="1:22">
      <c r="A49" s="94">
        <v>38</v>
      </c>
      <c r="B49" s="786">
        <v>170101120060</v>
      </c>
      <c r="C49" s="96">
        <v>32</v>
      </c>
      <c r="D49" s="96"/>
      <c r="E49" s="787">
        <v>24</v>
      </c>
      <c r="F49" s="61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</row>
    <row r="50" spans="1:22">
      <c r="A50" s="94">
        <v>39</v>
      </c>
      <c r="B50" s="786">
        <v>170101120061</v>
      </c>
      <c r="C50" s="96">
        <v>36</v>
      </c>
      <c r="D50" s="96"/>
      <c r="E50" s="787">
        <v>21</v>
      </c>
      <c r="F50" s="61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</row>
    <row r="51" spans="1:22">
      <c r="A51" s="94">
        <v>40</v>
      </c>
      <c r="B51" s="786">
        <v>170101120062</v>
      </c>
      <c r="C51" s="96">
        <v>34</v>
      </c>
      <c r="D51" s="96"/>
      <c r="E51" s="787">
        <v>17</v>
      </c>
      <c r="F51" s="61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2"/>
      <c r="U51" s="772"/>
      <c r="V51" s="772"/>
    </row>
    <row r="52" spans="1:22">
      <c r="A52" s="94">
        <v>41</v>
      </c>
      <c r="B52" s="786">
        <v>170101120063</v>
      </c>
      <c r="C52" s="96">
        <v>32</v>
      </c>
      <c r="D52" s="96"/>
      <c r="E52" s="787">
        <v>19</v>
      </c>
      <c r="F52" s="61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</row>
    <row r="53" spans="1:22">
      <c r="A53" s="94">
        <v>42</v>
      </c>
      <c r="B53" s="786">
        <v>170101120064</v>
      </c>
      <c r="C53" s="96">
        <v>38</v>
      </c>
      <c r="D53" s="96"/>
      <c r="E53" s="787">
        <v>47</v>
      </c>
      <c r="F53" s="61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</row>
    <row r="54" spans="1:22">
      <c r="A54" s="94">
        <v>43</v>
      </c>
      <c r="B54" s="786">
        <v>170101120067</v>
      </c>
      <c r="C54" s="96">
        <v>32</v>
      </c>
      <c r="D54" s="96"/>
      <c r="E54" s="787">
        <v>32</v>
      </c>
      <c r="F54" s="61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</row>
    <row r="55" spans="1:22">
      <c r="A55" s="94">
        <v>44</v>
      </c>
      <c r="B55" s="786">
        <v>170101120070</v>
      </c>
      <c r="C55" s="96">
        <v>40</v>
      </c>
      <c r="D55" s="96"/>
      <c r="E55" s="787">
        <v>48</v>
      </c>
      <c r="F55" s="61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</row>
    <row r="56" spans="1:22">
      <c r="A56" s="94">
        <v>45</v>
      </c>
      <c r="B56" s="786">
        <v>170101120071</v>
      </c>
      <c r="C56" s="96">
        <v>34</v>
      </c>
      <c r="D56" s="96"/>
      <c r="E56" s="787">
        <v>37</v>
      </c>
      <c r="F56" s="61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</row>
    <row r="57" spans="1:22">
      <c r="A57" s="94">
        <v>46</v>
      </c>
      <c r="B57" s="786">
        <v>170101121073</v>
      </c>
      <c r="C57" s="96">
        <v>38</v>
      </c>
      <c r="D57" s="96"/>
      <c r="E57" s="787">
        <v>33</v>
      </c>
      <c r="F57" s="61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</row>
  </sheetData>
  <mergeCells count="8">
    <mergeCell ref="I22:V22"/>
    <mergeCell ref="I23:V23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L1" zoomScale="86" zoomScaleNormal="86" workbookViewId="0">
      <selection activeCell="H16" sqref="H16:V16"/>
    </sheetView>
  </sheetViews>
  <sheetFormatPr defaultColWidth="8.6328125" defaultRowHeight="14.5"/>
  <cols>
    <col min="1" max="1" width="7.36328125" customWidth="1"/>
    <col min="2" max="2" width="16.453125" customWidth="1"/>
    <col min="3" max="4" width="13.453125" customWidth="1"/>
    <col min="5" max="6" width="13.90625" customWidth="1"/>
    <col min="7" max="7" width="35.36328125" customWidth="1"/>
    <col min="8" max="8" width="12.9062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236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237</v>
      </c>
      <c r="B4" s="851"/>
      <c r="C4" s="851"/>
      <c r="D4" s="851"/>
      <c r="E4" s="851"/>
      <c r="F4" s="851"/>
      <c r="G4" s="32" t="s">
        <v>14</v>
      </c>
      <c r="H4" s="804">
        <v>96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238</v>
      </c>
      <c r="B5" s="851"/>
      <c r="C5" s="851"/>
      <c r="D5" s="851"/>
      <c r="E5" s="851"/>
      <c r="F5" s="851"/>
      <c r="G5" s="32" t="s">
        <v>18</v>
      </c>
      <c r="H5" s="804">
        <v>0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15"/>
      <c r="G6" s="20" t="s">
        <v>22</v>
      </c>
      <c r="H6" s="21">
        <f>AVERAGE(H4:H5)</f>
        <v>48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20" t="s">
        <v>27</v>
      </c>
      <c r="H7" s="32" t="s">
        <v>112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29</v>
      </c>
      <c r="D9" s="80"/>
      <c r="E9" s="784" t="s">
        <v>29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>
        <v>3</v>
      </c>
      <c r="J10" s="100">
        <v>3</v>
      </c>
      <c r="K10" s="727" t="s">
        <v>239</v>
      </c>
      <c r="L10" s="100">
        <v>2</v>
      </c>
      <c r="M10" s="101"/>
      <c r="N10" s="101"/>
      <c r="O10" s="101"/>
      <c r="P10" s="101"/>
      <c r="Q10" s="101"/>
      <c r="R10" s="101"/>
      <c r="S10" s="101"/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170301200001</v>
      </c>
      <c r="C11" s="80">
        <v>40</v>
      </c>
      <c r="D11" s="80">
        <f>COUNTIF( C11:C35,"&gt;="&amp;D10)</f>
        <v>24</v>
      </c>
      <c r="E11" s="784">
        <v>0</v>
      </c>
      <c r="F11" s="15">
        <f>COUNTIF(E11:E35,"&gt;="&amp;F10)</f>
        <v>0</v>
      </c>
      <c r="G11" s="785" t="s">
        <v>47</v>
      </c>
      <c r="H11" s="100">
        <v>3</v>
      </c>
      <c r="I11" s="100">
        <v>1</v>
      </c>
      <c r="J11" s="100">
        <v>2</v>
      </c>
      <c r="K11" s="727" t="s">
        <v>239</v>
      </c>
      <c r="L11" s="100">
        <v>1</v>
      </c>
      <c r="M11" s="101"/>
      <c r="N11" s="101"/>
      <c r="O11" s="101"/>
      <c r="P11" s="101"/>
      <c r="Q11" s="101"/>
      <c r="R11" s="101"/>
      <c r="S11" s="101"/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170301200002</v>
      </c>
      <c r="C12" s="80">
        <v>40</v>
      </c>
      <c r="D12" s="805">
        <f>D11/COUNTA(B11:B35)*100</f>
        <v>96</v>
      </c>
      <c r="E12" s="784">
        <v>0</v>
      </c>
      <c r="F12" s="806">
        <f>F11/COUNTA(B11:B35)*100</f>
        <v>0</v>
      </c>
      <c r="G12" s="785" t="s">
        <v>48</v>
      </c>
      <c r="H12" s="100">
        <v>1</v>
      </c>
      <c r="I12" s="100">
        <v>1</v>
      </c>
      <c r="J12" s="100">
        <v>1</v>
      </c>
      <c r="K12" s="727" t="s">
        <v>239</v>
      </c>
      <c r="L12" s="100">
        <v>2</v>
      </c>
      <c r="M12" s="101"/>
      <c r="N12" s="101"/>
      <c r="O12" s="101"/>
      <c r="P12" s="101"/>
      <c r="Q12" s="101"/>
      <c r="R12" s="101"/>
      <c r="S12" s="101"/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170301200003</v>
      </c>
      <c r="C13" s="80">
        <v>46</v>
      </c>
      <c r="D13" s="80"/>
      <c r="E13" s="784">
        <v>0</v>
      </c>
      <c r="F13" s="15"/>
      <c r="G13" s="785" t="s">
        <v>49</v>
      </c>
      <c r="H13" s="100">
        <v>3</v>
      </c>
      <c r="I13" s="100">
        <v>1</v>
      </c>
      <c r="J13" s="100">
        <v>2</v>
      </c>
      <c r="K13" s="727" t="s">
        <v>239</v>
      </c>
      <c r="L13" s="100">
        <v>1</v>
      </c>
      <c r="M13" s="101"/>
      <c r="N13" s="101"/>
      <c r="O13" s="101"/>
      <c r="P13" s="101"/>
      <c r="Q13" s="101"/>
      <c r="R13" s="101"/>
      <c r="S13" s="101"/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170301200004</v>
      </c>
      <c r="C14" s="80">
        <v>44</v>
      </c>
      <c r="D14" s="80"/>
      <c r="E14" s="784">
        <v>0</v>
      </c>
      <c r="F14" s="15"/>
      <c r="G14" s="785" t="s">
        <v>50</v>
      </c>
      <c r="H14" s="100">
        <v>2</v>
      </c>
      <c r="I14" s="100">
        <v>1</v>
      </c>
      <c r="J14" s="100">
        <v>3</v>
      </c>
      <c r="K14" s="727" t="s">
        <v>239</v>
      </c>
      <c r="L14" s="100">
        <v>2</v>
      </c>
      <c r="M14" s="101"/>
      <c r="N14" s="101"/>
      <c r="O14" s="101"/>
      <c r="P14" s="101"/>
      <c r="Q14" s="101"/>
      <c r="R14" s="101"/>
      <c r="S14" s="101"/>
      <c r="T14" s="100">
        <v>3</v>
      </c>
      <c r="U14" s="100">
        <v>3</v>
      </c>
      <c r="V14" s="100">
        <v>3</v>
      </c>
    </row>
    <row r="15" spans="1:23" ht="15.5">
      <c r="A15" s="94">
        <v>5</v>
      </c>
      <c r="B15" s="786">
        <v>170301200009</v>
      </c>
      <c r="C15" s="80">
        <v>44</v>
      </c>
      <c r="D15" s="80"/>
      <c r="E15" s="784">
        <v>0</v>
      </c>
      <c r="F15" s="15"/>
      <c r="G15" s="65" t="s">
        <v>51</v>
      </c>
      <c r="H15" s="779">
        <f>AVERAGE(H10:H14)</f>
        <v>2.2000000000000002</v>
      </c>
      <c r="I15" s="779">
        <f>AVERAGE(I10:I14)</f>
        <v>1.4</v>
      </c>
      <c r="J15" s="779">
        <f>AVERAGE(J10:J14)</f>
        <v>2.2000000000000002</v>
      </c>
      <c r="K15" s="779"/>
      <c r="L15" s="779">
        <f>AVERAGE(L10:L14)</f>
        <v>1.6</v>
      </c>
      <c r="M15" s="779"/>
      <c r="N15" s="779"/>
      <c r="O15" s="779"/>
      <c r="P15" s="779"/>
      <c r="Q15" s="779"/>
      <c r="R15" s="779"/>
      <c r="S15" s="779"/>
      <c r="T15" s="779">
        <f>AVERAGE(T10:T14)</f>
        <v>3</v>
      </c>
      <c r="U15" s="779">
        <f>AVERAGE(U10:U14)</f>
        <v>3</v>
      </c>
      <c r="V15" s="779">
        <f>AVERAGE(V10:V14)</f>
        <v>3</v>
      </c>
    </row>
    <row r="16" spans="1:23" ht="15.5">
      <c r="A16" s="94">
        <v>6</v>
      </c>
      <c r="B16" s="786">
        <v>170301200010</v>
      </c>
      <c r="C16" s="80">
        <v>40</v>
      </c>
      <c r="D16" s="80"/>
      <c r="E16" s="784">
        <v>0</v>
      </c>
      <c r="F16" s="15"/>
      <c r="G16" s="92" t="s">
        <v>52</v>
      </c>
      <c r="H16" s="780">
        <f>(H15*48)/100</f>
        <v>1.056</v>
      </c>
      <c r="I16" s="780">
        <f>(I15*48)/100</f>
        <v>0.67199999999999993</v>
      </c>
      <c r="J16" s="780">
        <f>(J15*48)/100</f>
        <v>1.056</v>
      </c>
      <c r="K16" s="780"/>
      <c r="L16" s="780">
        <f>(L15*48)/100</f>
        <v>0.76800000000000013</v>
      </c>
      <c r="M16" s="780"/>
      <c r="N16" s="780"/>
      <c r="O16" s="780"/>
      <c r="P16" s="780"/>
      <c r="Q16" s="780"/>
      <c r="R16" s="780"/>
      <c r="S16" s="780"/>
      <c r="T16" s="780">
        <f>(T15*48)/100</f>
        <v>1.44</v>
      </c>
      <c r="U16" s="780">
        <f>(U15*48)/100</f>
        <v>1.44</v>
      </c>
      <c r="V16" s="780">
        <f>(V15*48)/100</f>
        <v>1.44</v>
      </c>
    </row>
    <row r="17" spans="1:22">
      <c r="A17" s="94">
        <v>7</v>
      </c>
      <c r="B17" s="786">
        <v>170301200011</v>
      </c>
      <c r="C17" s="80">
        <v>39</v>
      </c>
      <c r="D17" s="80"/>
      <c r="E17" s="784">
        <v>0</v>
      </c>
      <c r="F17" s="15"/>
      <c r="G17" s="800"/>
      <c r="H17" s="802"/>
      <c r="I17" s="802"/>
      <c r="J17" s="802"/>
      <c r="K17" s="802"/>
      <c r="L17" s="802"/>
      <c r="M17" s="792"/>
      <c r="N17" s="772"/>
      <c r="O17" s="772"/>
      <c r="P17" s="772"/>
      <c r="Q17" s="772"/>
      <c r="R17" s="772"/>
      <c r="S17" s="772"/>
      <c r="T17" s="772"/>
      <c r="U17" s="772"/>
      <c r="V17" s="772"/>
    </row>
    <row r="18" spans="1:22">
      <c r="A18" s="94">
        <v>8</v>
      </c>
      <c r="B18" s="786">
        <v>170301200013</v>
      </c>
      <c r="C18" s="80">
        <v>45</v>
      </c>
      <c r="D18" s="80"/>
      <c r="E18" s="784">
        <v>0</v>
      </c>
      <c r="F18" s="15"/>
      <c r="G18" s="792"/>
      <c r="H18" s="792"/>
      <c r="I18" s="792"/>
      <c r="J18" s="792"/>
      <c r="K18" s="792"/>
      <c r="L18" s="792"/>
      <c r="M18" s="792"/>
      <c r="N18" s="772"/>
      <c r="O18" s="772"/>
      <c r="P18" s="772"/>
      <c r="Q18" s="772"/>
      <c r="R18" s="772"/>
      <c r="S18" s="772"/>
      <c r="T18" s="772"/>
      <c r="U18" s="772"/>
      <c r="V18" s="772"/>
    </row>
    <row r="19" spans="1:22">
      <c r="A19" s="94">
        <v>9</v>
      </c>
      <c r="B19" s="786">
        <v>170301200014</v>
      </c>
      <c r="C19" s="80">
        <v>30</v>
      </c>
      <c r="D19" s="80"/>
      <c r="E19" s="784">
        <v>0</v>
      </c>
      <c r="F19" s="15"/>
      <c r="G19" s="801"/>
      <c r="H19" s="792"/>
      <c r="I19" s="792"/>
      <c r="J19" s="792"/>
      <c r="K19" s="792"/>
      <c r="L19" s="792"/>
      <c r="M19" s="792"/>
      <c r="N19" s="772"/>
      <c r="O19" s="772"/>
      <c r="P19" s="772"/>
      <c r="Q19" s="772"/>
      <c r="R19" s="772"/>
      <c r="S19" s="772"/>
      <c r="T19" s="772"/>
      <c r="U19" s="772"/>
      <c r="V19" s="772"/>
    </row>
    <row r="20" spans="1:22">
      <c r="A20" s="94">
        <v>10</v>
      </c>
      <c r="B20" s="786">
        <v>170301200016</v>
      </c>
      <c r="C20" s="80">
        <v>28</v>
      </c>
      <c r="D20" s="80"/>
      <c r="E20" s="784">
        <v>0</v>
      </c>
      <c r="F20" s="15"/>
      <c r="G20" s="794"/>
      <c r="H20" s="901"/>
      <c r="I20" s="901"/>
      <c r="J20" s="792"/>
      <c r="K20" s="792"/>
      <c r="L20" s="792"/>
      <c r="M20" s="792"/>
      <c r="N20" s="772"/>
      <c r="O20" s="772"/>
      <c r="P20" s="772"/>
      <c r="Q20" s="772"/>
      <c r="R20" s="772"/>
      <c r="S20" s="772"/>
      <c r="T20" s="772"/>
      <c r="U20" s="772"/>
      <c r="V20" s="772"/>
    </row>
    <row r="21" spans="1:22">
      <c r="A21" s="94">
        <v>11</v>
      </c>
      <c r="B21" s="786">
        <v>170301200018</v>
      </c>
      <c r="C21" s="80">
        <v>46</v>
      </c>
      <c r="D21" s="80"/>
      <c r="E21" s="784">
        <v>0</v>
      </c>
      <c r="F21" s="15"/>
      <c r="G21" s="794"/>
      <c r="H21" s="792"/>
      <c r="I21" s="792"/>
      <c r="J21" s="792"/>
      <c r="K21" s="792"/>
      <c r="L21" s="792"/>
      <c r="M21" s="792"/>
      <c r="N21" s="772"/>
      <c r="O21" s="772"/>
      <c r="P21" s="772"/>
      <c r="Q21" s="772"/>
      <c r="R21" s="772"/>
      <c r="S21" s="772"/>
      <c r="T21" s="772"/>
      <c r="U21" s="772"/>
      <c r="V21" s="772"/>
    </row>
    <row r="22" spans="1:22">
      <c r="A22" s="94">
        <v>12</v>
      </c>
      <c r="B22" s="786">
        <v>170301200019</v>
      </c>
      <c r="C22" s="80">
        <v>45</v>
      </c>
      <c r="D22" s="80"/>
      <c r="E22" s="784">
        <v>0</v>
      </c>
      <c r="F22" s="15"/>
      <c r="G22" s="792"/>
      <c r="H22" s="792"/>
      <c r="I22" s="792"/>
      <c r="J22" s="792"/>
      <c r="K22" s="792"/>
      <c r="L22" s="792"/>
      <c r="M22" s="792"/>
      <c r="N22" s="772"/>
      <c r="O22" s="772"/>
      <c r="P22" s="772"/>
      <c r="Q22" s="772"/>
      <c r="R22" s="772"/>
      <c r="S22" s="772"/>
      <c r="T22" s="772"/>
      <c r="U22" s="772"/>
      <c r="V22" s="772"/>
    </row>
    <row r="23" spans="1:22">
      <c r="A23" s="94">
        <v>13</v>
      </c>
      <c r="B23" s="786">
        <v>170301200020</v>
      </c>
      <c r="C23" s="80">
        <v>44</v>
      </c>
      <c r="D23" s="80"/>
      <c r="E23" s="784">
        <v>0</v>
      </c>
      <c r="F23" s="15"/>
      <c r="G23" s="792"/>
      <c r="H23" s="792"/>
      <c r="I23" s="792"/>
      <c r="J23" s="792"/>
      <c r="K23" s="792"/>
      <c r="L23" s="792"/>
      <c r="M23" s="79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170301200021</v>
      </c>
      <c r="C24" s="80">
        <v>43</v>
      </c>
      <c r="D24" s="80"/>
      <c r="E24" s="784">
        <v>0</v>
      </c>
      <c r="F24" s="15"/>
      <c r="G24" s="792"/>
      <c r="H24" s="792"/>
      <c r="I24" s="792"/>
      <c r="J24" s="792"/>
      <c r="K24" s="792"/>
      <c r="L24" s="792"/>
      <c r="M24" s="79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170301200022</v>
      </c>
      <c r="C25" s="80">
        <v>33</v>
      </c>
      <c r="D25" s="80"/>
      <c r="E25" s="784">
        <v>0</v>
      </c>
      <c r="F25" s="15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170301200023</v>
      </c>
      <c r="C26" s="80">
        <v>43</v>
      </c>
      <c r="D26" s="80"/>
      <c r="E26" s="784">
        <v>0</v>
      </c>
      <c r="F26" s="15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170301200024</v>
      </c>
      <c r="C27" s="80">
        <v>39</v>
      </c>
      <c r="D27" s="80"/>
      <c r="E27" s="784">
        <v>0</v>
      </c>
      <c r="F27" s="15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170301200025</v>
      </c>
      <c r="C28" s="80">
        <v>39</v>
      </c>
      <c r="D28" s="80"/>
      <c r="E28" s="784">
        <v>0</v>
      </c>
      <c r="F28" s="15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170301200026</v>
      </c>
      <c r="C29" s="80">
        <v>48</v>
      </c>
      <c r="D29" s="80"/>
      <c r="E29" s="784">
        <v>0</v>
      </c>
      <c r="F29" s="15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170301200027</v>
      </c>
      <c r="C30" s="80">
        <v>43</v>
      </c>
      <c r="D30" s="80"/>
      <c r="E30" s="784">
        <v>0</v>
      </c>
      <c r="F30" s="15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170301200029</v>
      </c>
      <c r="C31" s="80">
        <v>10</v>
      </c>
      <c r="D31" s="80"/>
      <c r="E31" s="784">
        <v>0</v>
      </c>
      <c r="F31" s="15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170301200030</v>
      </c>
      <c r="C32" s="80">
        <v>48</v>
      </c>
      <c r="D32" s="80"/>
      <c r="E32" s="784">
        <v>0</v>
      </c>
      <c r="F32" s="15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170301200032</v>
      </c>
      <c r="C33" s="80">
        <v>36</v>
      </c>
      <c r="D33" s="80"/>
      <c r="E33" s="784">
        <v>0</v>
      </c>
      <c r="F33" s="15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24</v>
      </c>
      <c r="B34" s="786">
        <v>170301200033</v>
      </c>
      <c r="C34" s="80">
        <v>45</v>
      </c>
      <c r="D34" s="80"/>
      <c r="E34" s="784">
        <v>0</v>
      </c>
      <c r="F34" s="15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25</v>
      </c>
      <c r="B35" s="786">
        <v>170301201034</v>
      </c>
      <c r="C35" s="80">
        <v>38</v>
      </c>
      <c r="D35" s="80"/>
      <c r="E35" s="784">
        <v>0</v>
      </c>
      <c r="F35" s="15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</sheetData>
  <mergeCells count="7">
    <mergeCell ref="H20:I20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K1" zoomScale="86" zoomScaleNormal="86" workbookViewId="0">
      <selection activeCell="H16" sqref="H16:V16"/>
    </sheetView>
  </sheetViews>
  <sheetFormatPr defaultColWidth="8.6328125" defaultRowHeight="14.5"/>
  <cols>
    <col min="1" max="1" width="5.90625" customWidth="1"/>
    <col min="2" max="2" width="16" customWidth="1"/>
    <col min="3" max="3" width="16.36328125" customWidth="1"/>
    <col min="5" max="5" width="15.08984375" customWidth="1"/>
    <col min="6" max="6" width="15.54296875" customWidth="1"/>
    <col min="7" max="7" width="39.90625" customWidth="1"/>
    <col min="8" max="8" width="14" customWidth="1"/>
  </cols>
  <sheetData>
    <row r="1" spans="1:23">
      <c r="A1" s="900" t="s">
        <v>0</v>
      </c>
      <c r="B1" s="900"/>
      <c r="C1" s="900"/>
      <c r="D1" s="900"/>
      <c r="E1" s="900"/>
      <c r="F1" s="900"/>
      <c r="G1" s="903" t="s">
        <v>240</v>
      </c>
      <c r="H1" s="903"/>
      <c r="I1" s="903"/>
      <c r="J1" s="903"/>
      <c r="K1" s="903"/>
      <c r="L1" s="903"/>
      <c r="M1" s="903"/>
      <c r="N1" s="772"/>
      <c r="O1" s="772"/>
      <c r="P1" s="772"/>
      <c r="Q1" s="772"/>
      <c r="R1" s="772"/>
      <c r="S1" s="772"/>
      <c r="T1" s="772"/>
      <c r="U1" s="772"/>
      <c r="V1" s="772"/>
    </row>
    <row r="2" spans="1:23">
      <c r="A2" s="851" t="s">
        <v>1</v>
      </c>
      <c r="B2" s="851"/>
      <c r="C2" s="851"/>
      <c r="D2" s="851"/>
      <c r="E2" s="851"/>
      <c r="F2" s="851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7" customHeight="1">
      <c r="A3" s="851" t="s">
        <v>241</v>
      </c>
      <c r="B3" s="851"/>
      <c r="C3" s="851"/>
      <c r="D3" s="851"/>
      <c r="E3" s="851"/>
      <c r="F3" s="851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242</v>
      </c>
      <c r="B4" s="851"/>
      <c r="C4" s="851"/>
      <c r="D4" s="851"/>
      <c r="E4" s="851"/>
      <c r="F4" s="851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243</v>
      </c>
      <c r="B5" s="851"/>
      <c r="C5" s="851"/>
      <c r="D5" s="851"/>
      <c r="E5" s="851"/>
      <c r="F5" s="851"/>
      <c r="G5" s="32" t="s">
        <v>14</v>
      </c>
      <c r="H5" s="804">
        <v>96</v>
      </c>
      <c r="I5" s="3"/>
      <c r="J5" s="4"/>
      <c r="K5" s="11" t="s">
        <v>15</v>
      </c>
      <c r="L5" s="11">
        <v>2</v>
      </c>
      <c r="M5" s="4"/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15"/>
      <c r="G6" s="1" t="s">
        <v>18</v>
      </c>
      <c r="H6" s="804">
        <v>0</v>
      </c>
      <c r="I6" s="3"/>
      <c r="J6" s="4"/>
      <c r="K6" s="17" t="s">
        <v>19</v>
      </c>
      <c r="L6" s="17">
        <v>1</v>
      </c>
      <c r="M6" s="4"/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1">
      <c r="A7" s="772"/>
      <c r="B7" s="773" t="s">
        <v>20</v>
      </c>
      <c r="C7" s="80" t="s">
        <v>21</v>
      </c>
      <c r="D7" s="80"/>
      <c r="E7" s="784" t="s">
        <v>21</v>
      </c>
      <c r="F7" s="15"/>
      <c r="G7" s="20" t="s">
        <v>22</v>
      </c>
      <c r="H7" s="21">
        <f>AVERAGE(H5:H6)</f>
        <v>48</v>
      </c>
      <c r="I7" s="22">
        <v>0.6</v>
      </c>
      <c r="J7" s="4"/>
      <c r="K7" s="23" t="s">
        <v>23</v>
      </c>
      <c r="L7" s="23">
        <v>0</v>
      </c>
      <c r="M7" s="4"/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20" t="s">
        <v>27</v>
      </c>
      <c r="H8" s="32" t="s">
        <v>112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5">
      <c r="A9" s="772"/>
      <c r="B9" s="773" t="s">
        <v>28</v>
      </c>
      <c r="C9" s="80" t="s">
        <v>29</v>
      </c>
      <c r="D9" s="80"/>
      <c r="E9" s="784" t="s">
        <v>29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>
        <v>3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0">
        <v>2</v>
      </c>
      <c r="U10" s="100">
        <v>3</v>
      </c>
      <c r="V10" s="100">
        <v>3</v>
      </c>
    </row>
    <row r="11" spans="1:23" ht="15.5">
      <c r="A11" s="94">
        <v>1</v>
      </c>
      <c r="B11" s="786">
        <v>170301200001</v>
      </c>
      <c r="C11" s="80">
        <v>40</v>
      </c>
      <c r="D11" s="80">
        <f>COUNTIF(C11:C35,"&gt;="&amp;D10)</f>
        <v>24</v>
      </c>
      <c r="E11" s="784">
        <v>0</v>
      </c>
      <c r="F11" s="15">
        <f>COUNTIF(E11:E35,"&gt;="&amp;F10)</f>
        <v>0</v>
      </c>
      <c r="G11" s="785" t="s">
        <v>47</v>
      </c>
      <c r="H11" s="100">
        <v>3</v>
      </c>
      <c r="I11" s="100">
        <v>1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0">
        <v>3</v>
      </c>
      <c r="U11" s="100">
        <v>3</v>
      </c>
      <c r="V11" s="100">
        <v>2</v>
      </c>
    </row>
    <row r="12" spans="1:23" ht="15.5">
      <c r="A12" s="94">
        <v>2</v>
      </c>
      <c r="B12" s="786">
        <v>170301200002</v>
      </c>
      <c r="C12" s="80">
        <v>39</v>
      </c>
      <c r="D12" s="805">
        <f>D11/COUNTA(B11:B35)*100</f>
        <v>96</v>
      </c>
      <c r="E12" s="784">
        <v>0</v>
      </c>
      <c r="F12" s="806">
        <f>F11/COUNTA(B11:B35)*100</f>
        <v>0</v>
      </c>
      <c r="G12" s="785" t="s">
        <v>48</v>
      </c>
      <c r="H12" s="100">
        <v>1</v>
      </c>
      <c r="I12" s="100">
        <v>1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0">
        <v>3</v>
      </c>
      <c r="U12" s="100">
        <v>2</v>
      </c>
      <c r="V12" s="100">
        <v>3</v>
      </c>
    </row>
    <row r="13" spans="1:23" ht="15.5">
      <c r="A13" s="94">
        <v>3</v>
      </c>
      <c r="B13" s="786">
        <v>170301200003</v>
      </c>
      <c r="C13" s="80">
        <v>43</v>
      </c>
      <c r="D13" s="80"/>
      <c r="E13" s="784">
        <v>0</v>
      </c>
      <c r="F13" s="15"/>
      <c r="G13" s="785" t="s">
        <v>49</v>
      </c>
      <c r="H13" s="100">
        <v>3</v>
      </c>
      <c r="I13" s="100">
        <v>1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170301200004</v>
      </c>
      <c r="C14" s="80">
        <v>41</v>
      </c>
      <c r="D14" s="80"/>
      <c r="E14" s="784">
        <v>0</v>
      </c>
      <c r="F14" s="15"/>
      <c r="G14" s="785" t="s">
        <v>50</v>
      </c>
      <c r="H14" s="100">
        <v>2</v>
      </c>
      <c r="I14" s="100">
        <v>1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0">
        <v>3</v>
      </c>
      <c r="U14" s="100">
        <v>3</v>
      </c>
      <c r="V14" s="100">
        <v>2</v>
      </c>
    </row>
    <row r="15" spans="1:23" ht="15.5">
      <c r="A15" s="94">
        <v>5</v>
      </c>
      <c r="B15" s="786">
        <v>170301200009</v>
      </c>
      <c r="C15" s="80">
        <v>36</v>
      </c>
      <c r="D15" s="80"/>
      <c r="E15" s="784">
        <v>0</v>
      </c>
      <c r="F15" s="15"/>
      <c r="G15" s="807" t="s">
        <v>51</v>
      </c>
      <c r="H15" s="779">
        <f>AVERAGE(H10:H14)</f>
        <v>2.2000000000000002</v>
      </c>
      <c r="I15" s="779">
        <f>AVERAGE(I10:I14)</f>
        <v>1.4</v>
      </c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>
        <f>AVERAGE(T10:T14)</f>
        <v>2.8</v>
      </c>
      <c r="U15" s="779">
        <f>AVERAGE(U10:U14)</f>
        <v>2.8</v>
      </c>
      <c r="V15" s="779">
        <f>AVERAGE(V10:V14)</f>
        <v>2.6</v>
      </c>
    </row>
    <row r="16" spans="1:23" ht="15.5">
      <c r="A16" s="94">
        <v>6</v>
      </c>
      <c r="B16" s="786">
        <v>170301200010</v>
      </c>
      <c r="C16" s="80">
        <v>43</v>
      </c>
      <c r="D16" s="80"/>
      <c r="E16" s="784">
        <v>0</v>
      </c>
      <c r="F16" s="15"/>
      <c r="G16" s="808" t="s">
        <v>52</v>
      </c>
      <c r="H16" s="809">
        <f>(H15*48)/100</f>
        <v>1.056</v>
      </c>
      <c r="I16" s="809">
        <f>(I15*48)/100</f>
        <v>0.67199999999999993</v>
      </c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>
        <f>(T15*48)/100</f>
        <v>1.3439999999999999</v>
      </c>
      <c r="U16" s="809">
        <f>(U15*48)/100</f>
        <v>1.3439999999999999</v>
      </c>
      <c r="V16" s="809">
        <f>(V15*48)/100</f>
        <v>1.2480000000000002</v>
      </c>
    </row>
    <row r="17" spans="1:22">
      <c r="A17" s="94">
        <v>7</v>
      </c>
      <c r="B17" s="786">
        <v>170301200011</v>
      </c>
      <c r="C17" s="80">
        <v>41</v>
      </c>
      <c r="D17" s="80"/>
      <c r="E17" s="784">
        <v>0</v>
      </c>
      <c r="F17" s="15"/>
      <c r="G17" s="800"/>
      <c r="H17" s="802"/>
      <c r="I17" s="80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</row>
    <row r="18" spans="1:22">
      <c r="A18" s="94">
        <v>8</v>
      </c>
      <c r="B18" s="786">
        <v>170301200013</v>
      </c>
      <c r="C18" s="80">
        <v>40</v>
      </c>
      <c r="D18" s="80"/>
      <c r="E18" s="784">
        <v>0</v>
      </c>
      <c r="F18" s="15"/>
      <c r="G18" s="792"/>
      <c r="H18" s="792"/>
      <c r="I18" s="79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</row>
    <row r="19" spans="1:22">
      <c r="A19" s="94">
        <v>9</v>
      </c>
      <c r="B19" s="786">
        <v>170301200014</v>
      </c>
      <c r="C19" s="80">
        <v>35</v>
      </c>
      <c r="D19" s="80"/>
      <c r="E19" s="784">
        <v>0</v>
      </c>
      <c r="F19" s="15"/>
      <c r="G19" s="801"/>
      <c r="H19" s="792"/>
      <c r="I19" s="792"/>
      <c r="J19" s="772"/>
      <c r="K19" s="772"/>
      <c r="L19" s="772"/>
      <c r="M19" s="772"/>
      <c r="N19" s="772"/>
      <c r="O19" s="772"/>
      <c r="P19" s="772"/>
      <c r="Q19" s="772"/>
      <c r="R19" s="772"/>
      <c r="S19" s="772"/>
      <c r="T19" s="772"/>
      <c r="U19" s="772"/>
      <c r="V19" s="772"/>
    </row>
    <row r="20" spans="1:22">
      <c r="A20" s="94">
        <v>10</v>
      </c>
      <c r="B20" s="786">
        <v>170301200016</v>
      </c>
      <c r="C20" s="80">
        <v>30</v>
      </c>
      <c r="D20" s="80"/>
      <c r="E20" s="784">
        <v>0</v>
      </c>
      <c r="F20" s="15"/>
      <c r="G20" s="794"/>
      <c r="H20" s="901"/>
      <c r="I20" s="901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</row>
    <row r="21" spans="1:22">
      <c r="A21" s="94">
        <v>11</v>
      </c>
      <c r="B21" s="786">
        <v>170301200018</v>
      </c>
      <c r="C21" s="80">
        <v>44</v>
      </c>
      <c r="D21" s="80"/>
      <c r="E21" s="784">
        <v>0</v>
      </c>
      <c r="F21" s="15"/>
      <c r="G21" s="794"/>
      <c r="H21" s="792"/>
      <c r="I21" s="79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</row>
    <row r="22" spans="1:22">
      <c r="A22" s="94">
        <v>12</v>
      </c>
      <c r="B22" s="786">
        <v>170301200019</v>
      </c>
      <c r="C22" s="80">
        <v>45</v>
      </c>
      <c r="D22" s="80"/>
      <c r="E22" s="784">
        <v>0</v>
      </c>
      <c r="F22" s="15"/>
      <c r="G22" s="792"/>
      <c r="H22" s="792"/>
      <c r="I22" s="79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</row>
    <row r="23" spans="1:22">
      <c r="A23" s="94">
        <v>13</v>
      </c>
      <c r="B23" s="786">
        <v>170301200020</v>
      </c>
      <c r="C23" s="80">
        <v>43</v>
      </c>
      <c r="D23" s="80"/>
      <c r="E23" s="784">
        <v>0</v>
      </c>
      <c r="F23" s="15"/>
      <c r="G23" s="792"/>
      <c r="H23" s="792"/>
      <c r="I23" s="79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170301200021</v>
      </c>
      <c r="C24" s="80">
        <v>39</v>
      </c>
      <c r="D24" s="80"/>
      <c r="E24" s="784">
        <v>0</v>
      </c>
      <c r="F24" s="15"/>
      <c r="G24" s="792"/>
      <c r="H24" s="792"/>
      <c r="I24" s="79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170301200022</v>
      </c>
      <c r="C25" s="80">
        <v>30</v>
      </c>
      <c r="D25" s="80"/>
      <c r="E25" s="784">
        <v>0</v>
      </c>
      <c r="F25" s="15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170301200023</v>
      </c>
      <c r="C26" s="80">
        <v>40</v>
      </c>
      <c r="D26" s="80"/>
      <c r="E26" s="784">
        <v>0</v>
      </c>
      <c r="F26" s="15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170301200024</v>
      </c>
      <c r="C27" s="80">
        <v>34</v>
      </c>
      <c r="D27" s="80"/>
      <c r="E27" s="784">
        <v>0</v>
      </c>
      <c r="F27" s="15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170301200025</v>
      </c>
      <c r="C28" s="80">
        <v>38</v>
      </c>
      <c r="D28" s="80"/>
      <c r="E28" s="784">
        <v>0</v>
      </c>
      <c r="F28" s="15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170301200026</v>
      </c>
      <c r="C29" s="80">
        <v>49</v>
      </c>
      <c r="D29" s="80"/>
      <c r="E29" s="784">
        <v>0</v>
      </c>
      <c r="F29" s="15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170301200027</v>
      </c>
      <c r="C30" s="80">
        <v>38</v>
      </c>
      <c r="D30" s="80"/>
      <c r="E30" s="784">
        <v>0</v>
      </c>
      <c r="F30" s="15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170301200029</v>
      </c>
      <c r="C31" s="80">
        <v>11</v>
      </c>
      <c r="D31" s="80"/>
      <c r="E31" s="784">
        <v>0</v>
      </c>
      <c r="F31" s="15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170301200030</v>
      </c>
      <c r="C32" s="80">
        <v>48</v>
      </c>
      <c r="D32" s="80"/>
      <c r="E32" s="784">
        <v>0</v>
      </c>
      <c r="F32" s="15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170301200032</v>
      </c>
      <c r="C33" s="80">
        <v>35</v>
      </c>
      <c r="D33" s="80"/>
      <c r="E33" s="784">
        <v>0</v>
      </c>
      <c r="F33" s="15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24</v>
      </c>
      <c r="B34" s="786">
        <v>170301200033</v>
      </c>
      <c r="C34" s="80">
        <v>44</v>
      </c>
      <c r="D34" s="80"/>
      <c r="E34" s="784">
        <v>0</v>
      </c>
      <c r="F34" s="15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25</v>
      </c>
      <c r="B35" s="786">
        <v>170301201034</v>
      </c>
      <c r="C35" s="80">
        <v>28</v>
      </c>
      <c r="D35" s="80"/>
      <c r="E35" s="784">
        <v>0</v>
      </c>
      <c r="F35" s="15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</sheetData>
  <mergeCells count="8">
    <mergeCell ref="O3:W7"/>
    <mergeCell ref="A4:F4"/>
    <mergeCell ref="A5:F5"/>
    <mergeCell ref="H20:I20"/>
    <mergeCell ref="A1:F1"/>
    <mergeCell ref="G1:M1"/>
    <mergeCell ref="A2:F2"/>
    <mergeCell ref="A3:F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L1" zoomScale="86" zoomScaleNormal="86" workbookViewId="0">
      <selection activeCell="H15" sqref="H15:V15"/>
    </sheetView>
  </sheetViews>
  <sheetFormatPr defaultColWidth="8.6328125" defaultRowHeight="14.5"/>
  <cols>
    <col min="1" max="1" width="6.54296875" customWidth="1"/>
    <col min="2" max="2" width="16.36328125" customWidth="1"/>
    <col min="3" max="4" width="14.90625" customWidth="1"/>
    <col min="5" max="5" width="17.453125" customWidth="1"/>
    <col min="6" max="6" width="17.453125" style="783" customWidth="1"/>
    <col min="7" max="7" width="38.632812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3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244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245</v>
      </c>
      <c r="B4" s="851"/>
      <c r="C4" s="851"/>
      <c r="D4" s="851"/>
      <c r="E4" s="851"/>
      <c r="F4" s="851"/>
      <c r="G4" s="32" t="s">
        <v>14</v>
      </c>
      <c r="H4" s="804">
        <v>64.099999999999994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246</v>
      </c>
      <c r="B5" s="851"/>
      <c r="C5" s="851"/>
      <c r="D5" s="851"/>
      <c r="E5" s="851"/>
      <c r="F5" s="851"/>
      <c r="G5" s="32" t="s">
        <v>18</v>
      </c>
      <c r="H5" s="804">
        <v>58.97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797"/>
      <c r="G6" s="53" t="s">
        <v>22</v>
      </c>
      <c r="H6" s="21">
        <f>AVERAGE(H4:H5)</f>
        <v>61.534999999999997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53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247</v>
      </c>
      <c r="D9" s="80"/>
      <c r="E9" s="784" t="s">
        <v>247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 t="s">
        <v>228</v>
      </c>
      <c r="J10" s="100" t="s">
        <v>228</v>
      </c>
      <c r="K10" s="100" t="s">
        <v>228</v>
      </c>
      <c r="L10" s="100">
        <v>2</v>
      </c>
      <c r="M10" s="100" t="s">
        <v>228</v>
      </c>
      <c r="N10" s="100" t="s">
        <v>228</v>
      </c>
      <c r="O10" s="100" t="s">
        <v>228</v>
      </c>
      <c r="P10" s="100">
        <v>1</v>
      </c>
      <c r="Q10" s="100">
        <v>3</v>
      </c>
      <c r="R10" s="100">
        <v>1</v>
      </c>
      <c r="S10" s="100">
        <v>2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170101120001</v>
      </c>
      <c r="C11" s="96">
        <v>30</v>
      </c>
      <c r="D11" s="96">
        <f>COUNTIF(C11:C49,"&gt;="&amp;D10)</f>
        <v>25</v>
      </c>
      <c r="E11" s="787">
        <v>25</v>
      </c>
      <c r="F11" s="61">
        <f>COUNTIF(E11:E49,"&gt;="&amp;F10)</f>
        <v>23</v>
      </c>
      <c r="G11" s="785" t="s">
        <v>47</v>
      </c>
      <c r="H11" s="100">
        <v>1</v>
      </c>
      <c r="I11" s="100" t="s">
        <v>228</v>
      </c>
      <c r="J11" s="100" t="s">
        <v>228</v>
      </c>
      <c r="K11" s="100" t="s">
        <v>228</v>
      </c>
      <c r="L11" s="100">
        <v>1</v>
      </c>
      <c r="M11" s="100" t="s">
        <v>228</v>
      </c>
      <c r="N11" s="100" t="s">
        <v>228</v>
      </c>
      <c r="O11" s="100" t="s">
        <v>228</v>
      </c>
      <c r="P11" s="100">
        <v>1</v>
      </c>
      <c r="Q11" s="100">
        <v>2</v>
      </c>
      <c r="R11" s="100">
        <v>1</v>
      </c>
      <c r="S11" s="100">
        <v>1</v>
      </c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170101120002</v>
      </c>
      <c r="C12" s="96">
        <v>38</v>
      </c>
      <c r="D12" s="798">
        <f>D11/COUNTA(B11:B49)*100</f>
        <v>64.102564102564102</v>
      </c>
      <c r="E12" s="787">
        <v>35</v>
      </c>
      <c r="F12" s="799">
        <f>F11/COUNTA(B11:B49)*100</f>
        <v>58.974358974358978</v>
      </c>
      <c r="G12" s="785" t="s">
        <v>48</v>
      </c>
      <c r="H12" s="100">
        <v>2</v>
      </c>
      <c r="I12" s="100" t="s">
        <v>228</v>
      </c>
      <c r="J12" s="100" t="s">
        <v>228</v>
      </c>
      <c r="K12" s="100" t="s">
        <v>228</v>
      </c>
      <c r="L12" s="100">
        <v>2</v>
      </c>
      <c r="M12" s="100" t="s">
        <v>228</v>
      </c>
      <c r="N12" s="100" t="s">
        <v>228</v>
      </c>
      <c r="O12" s="100" t="s">
        <v>228</v>
      </c>
      <c r="P12" s="100">
        <v>2</v>
      </c>
      <c r="Q12" s="100">
        <v>2</v>
      </c>
      <c r="R12" s="100">
        <v>3</v>
      </c>
      <c r="S12" s="100">
        <v>3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170101120004</v>
      </c>
      <c r="C13" s="96">
        <v>24</v>
      </c>
      <c r="D13" s="96"/>
      <c r="E13" s="787">
        <v>28</v>
      </c>
      <c r="F13" s="61"/>
      <c r="G13" s="785" t="s">
        <v>49</v>
      </c>
      <c r="H13" s="100">
        <v>3</v>
      </c>
      <c r="I13" s="100" t="s">
        <v>228</v>
      </c>
      <c r="J13" s="100" t="s">
        <v>228</v>
      </c>
      <c r="K13" s="100" t="s">
        <v>228</v>
      </c>
      <c r="L13" s="100">
        <v>3</v>
      </c>
      <c r="M13" s="100" t="s">
        <v>228</v>
      </c>
      <c r="N13" s="100" t="s">
        <v>228</v>
      </c>
      <c r="O13" s="100" t="s">
        <v>228</v>
      </c>
      <c r="P13" s="100">
        <v>3</v>
      </c>
      <c r="Q13" s="100">
        <v>1</v>
      </c>
      <c r="R13" s="100">
        <v>3</v>
      </c>
      <c r="S13" s="100">
        <v>1</v>
      </c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170101120006</v>
      </c>
      <c r="C14" s="96">
        <v>45</v>
      </c>
      <c r="D14" s="96"/>
      <c r="E14" s="787">
        <v>46</v>
      </c>
      <c r="F14" s="61"/>
      <c r="G14" s="807" t="s">
        <v>51</v>
      </c>
      <c r="H14" s="779">
        <f>AVERAGE(H10:H13)</f>
        <v>2</v>
      </c>
      <c r="I14" s="779"/>
      <c r="J14" s="779"/>
      <c r="K14" s="779"/>
      <c r="L14" s="779">
        <f>AVERAGE(L10:L13)</f>
        <v>2</v>
      </c>
      <c r="M14" s="779"/>
      <c r="N14" s="779"/>
      <c r="O14" s="779"/>
      <c r="P14" s="779">
        <f t="shared" ref="P14:V14" si="0">AVERAGE(P10:P13)</f>
        <v>1.75</v>
      </c>
      <c r="Q14" s="779">
        <f t="shared" si="0"/>
        <v>2</v>
      </c>
      <c r="R14" s="779">
        <f t="shared" si="0"/>
        <v>2</v>
      </c>
      <c r="S14" s="779">
        <f t="shared" si="0"/>
        <v>1.75</v>
      </c>
      <c r="T14" s="779">
        <f t="shared" si="0"/>
        <v>3</v>
      </c>
      <c r="U14" s="779">
        <f t="shared" si="0"/>
        <v>3</v>
      </c>
      <c r="V14" s="779">
        <f t="shared" si="0"/>
        <v>3</v>
      </c>
    </row>
    <row r="15" spans="1:23" ht="15.5">
      <c r="A15" s="94">
        <v>5</v>
      </c>
      <c r="B15" s="786">
        <v>170101120013</v>
      </c>
      <c r="C15" s="96">
        <v>23</v>
      </c>
      <c r="D15" s="96"/>
      <c r="E15" s="787">
        <v>24</v>
      </c>
      <c r="F15" s="61"/>
      <c r="G15" s="808" t="s">
        <v>52</v>
      </c>
      <c r="H15" s="809">
        <f>(H14*61.54)/100</f>
        <v>1.2307999999999999</v>
      </c>
      <c r="I15" s="809"/>
      <c r="J15" s="809"/>
      <c r="K15" s="809"/>
      <c r="L15" s="809"/>
      <c r="M15" s="809"/>
      <c r="N15" s="809"/>
      <c r="O15" s="809"/>
      <c r="P15" s="809">
        <f t="shared" ref="P15:V15" si="1">(P14*61.54)/100</f>
        <v>1.0769499999999999</v>
      </c>
      <c r="Q15" s="809">
        <f t="shared" si="1"/>
        <v>1.2307999999999999</v>
      </c>
      <c r="R15" s="809">
        <f t="shared" si="1"/>
        <v>1.2307999999999999</v>
      </c>
      <c r="S15" s="809">
        <f t="shared" si="1"/>
        <v>1.0769499999999999</v>
      </c>
      <c r="T15" s="809">
        <f t="shared" si="1"/>
        <v>1.8462000000000001</v>
      </c>
      <c r="U15" s="809">
        <f t="shared" si="1"/>
        <v>1.8462000000000001</v>
      </c>
      <c r="V15" s="809">
        <f t="shared" si="1"/>
        <v>1.8462000000000001</v>
      </c>
    </row>
    <row r="16" spans="1:23">
      <c r="A16" s="94">
        <v>6</v>
      </c>
      <c r="B16" s="786">
        <v>170101120015</v>
      </c>
      <c r="C16" s="96">
        <v>37</v>
      </c>
      <c r="D16" s="96"/>
      <c r="E16" s="787">
        <v>35</v>
      </c>
      <c r="F16" s="61"/>
      <c r="G16" s="810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79"/>
      <c r="U16" s="779"/>
      <c r="V16" s="779"/>
    </row>
    <row r="17" spans="1:22">
      <c r="A17" s="94">
        <v>7</v>
      </c>
      <c r="B17" s="786">
        <v>170101120016</v>
      </c>
      <c r="C17" s="96">
        <v>38</v>
      </c>
      <c r="D17" s="96"/>
      <c r="E17" s="787">
        <v>27</v>
      </c>
      <c r="F17" s="61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</row>
    <row r="18" spans="1:22">
      <c r="A18" s="94">
        <v>8</v>
      </c>
      <c r="B18" s="786">
        <v>170101120017</v>
      </c>
      <c r="C18" s="96">
        <v>44</v>
      </c>
      <c r="D18" s="96"/>
      <c r="E18" s="787">
        <v>44</v>
      </c>
      <c r="F18" s="61"/>
      <c r="G18" s="801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</row>
    <row r="19" spans="1:22">
      <c r="A19" s="94">
        <v>9</v>
      </c>
      <c r="B19" s="786">
        <v>170101120019</v>
      </c>
      <c r="C19" s="96">
        <v>40</v>
      </c>
      <c r="D19" s="96"/>
      <c r="E19" s="787">
        <v>38</v>
      </c>
      <c r="F19" s="61"/>
      <c r="G19" s="794"/>
      <c r="H19" s="901"/>
      <c r="I19" s="901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</row>
    <row r="20" spans="1:22">
      <c r="A20" s="94">
        <v>10</v>
      </c>
      <c r="B20" s="786">
        <v>170101120020</v>
      </c>
      <c r="C20" s="96">
        <v>26</v>
      </c>
      <c r="D20" s="96"/>
      <c r="E20" s="787">
        <v>15</v>
      </c>
      <c r="F20" s="61"/>
      <c r="G20" s="794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</row>
    <row r="21" spans="1:22">
      <c r="A21" s="94">
        <v>11</v>
      </c>
      <c r="B21" s="786">
        <v>170101120025</v>
      </c>
      <c r="C21" s="96">
        <v>0</v>
      </c>
      <c r="D21" s="96"/>
      <c r="E21" s="787">
        <v>0</v>
      </c>
      <c r="F21" s="61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</row>
    <row r="22" spans="1:22">
      <c r="A22" s="94">
        <v>12</v>
      </c>
      <c r="B22" s="786">
        <v>170101120026</v>
      </c>
      <c r="C22" s="96">
        <v>36</v>
      </c>
      <c r="D22" s="96"/>
      <c r="E22" s="787">
        <v>22</v>
      </c>
      <c r="F22" s="61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</row>
    <row r="23" spans="1:22">
      <c r="A23" s="94">
        <v>13</v>
      </c>
      <c r="B23" s="786">
        <v>170101120028</v>
      </c>
      <c r="C23" s="96">
        <v>37</v>
      </c>
      <c r="D23" s="96"/>
      <c r="E23" s="787">
        <v>30</v>
      </c>
      <c r="F23" s="61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170101120029</v>
      </c>
      <c r="C24" s="96">
        <v>43</v>
      </c>
      <c r="D24" s="96"/>
      <c r="E24" s="787">
        <v>35</v>
      </c>
      <c r="F24" s="6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170101120030</v>
      </c>
      <c r="C25" s="96">
        <v>25</v>
      </c>
      <c r="D25" s="96"/>
      <c r="E25" s="787">
        <v>32</v>
      </c>
      <c r="F25" s="6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170101120032</v>
      </c>
      <c r="C26" s="96">
        <v>36</v>
      </c>
      <c r="D26" s="96"/>
      <c r="E26" s="787">
        <v>32</v>
      </c>
      <c r="F26" s="6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170101120035</v>
      </c>
      <c r="C27" s="96">
        <v>41</v>
      </c>
      <c r="D27" s="96"/>
      <c r="E27" s="787">
        <v>34</v>
      </c>
      <c r="F27" s="6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170101120038</v>
      </c>
      <c r="C28" s="96">
        <v>43</v>
      </c>
      <c r="D28" s="96"/>
      <c r="E28" s="787">
        <v>38</v>
      </c>
      <c r="F28" s="6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170101120039</v>
      </c>
      <c r="C29" s="96">
        <v>32</v>
      </c>
      <c r="D29" s="96"/>
      <c r="E29" s="787">
        <v>31</v>
      </c>
      <c r="F29" s="61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170101120043</v>
      </c>
      <c r="C30" s="96">
        <v>47</v>
      </c>
      <c r="D30" s="96"/>
      <c r="E30" s="787">
        <v>42</v>
      </c>
      <c r="F30" s="61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170101120044</v>
      </c>
      <c r="C31" s="96">
        <v>49</v>
      </c>
      <c r="D31" s="96"/>
      <c r="E31" s="787">
        <v>44</v>
      </c>
      <c r="F31" s="61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170101120045</v>
      </c>
      <c r="C32" s="96">
        <v>32</v>
      </c>
      <c r="D32" s="96"/>
      <c r="E32" s="787">
        <v>27</v>
      </c>
      <c r="F32" s="61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170101120046</v>
      </c>
      <c r="C33" s="96">
        <v>29</v>
      </c>
      <c r="D33" s="96"/>
      <c r="E33" s="787">
        <v>12</v>
      </c>
      <c r="F33" s="61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24</v>
      </c>
      <c r="B34" s="786">
        <v>170101120049</v>
      </c>
      <c r="C34" s="96">
        <v>23</v>
      </c>
      <c r="D34" s="96"/>
      <c r="E34" s="787">
        <v>28</v>
      </c>
      <c r="F34" s="61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25</v>
      </c>
      <c r="B35" s="786">
        <v>170101120050</v>
      </c>
      <c r="C35" s="96">
        <v>27</v>
      </c>
      <c r="D35" s="96"/>
      <c r="E35" s="787">
        <v>25</v>
      </c>
      <c r="F35" s="61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  <row r="36" spans="1:22">
      <c r="A36" s="94">
        <v>26</v>
      </c>
      <c r="B36" s="786">
        <v>170101120051</v>
      </c>
      <c r="C36" s="96">
        <v>42</v>
      </c>
      <c r="D36" s="96"/>
      <c r="E36" s="787">
        <v>41</v>
      </c>
      <c r="F36" s="61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</row>
    <row r="37" spans="1:22">
      <c r="A37" s="94">
        <v>27</v>
      </c>
      <c r="B37" s="786">
        <v>170101120052</v>
      </c>
      <c r="C37" s="96">
        <v>35</v>
      </c>
      <c r="D37" s="96"/>
      <c r="E37" s="787">
        <v>30</v>
      </c>
      <c r="F37" s="61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</row>
    <row r="38" spans="1:22">
      <c r="A38" s="94">
        <v>28</v>
      </c>
      <c r="B38" s="786">
        <v>170101120053</v>
      </c>
      <c r="C38" s="96">
        <v>0</v>
      </c>
      <c r="D38" s="96"/>
      <c r="E38" s="787">
        <v>0</v>
      </c>
      <c r="F38" s="61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</row>
    <row r="39" spans="1:22">
      <c r="A39" s="94">
        <v>29</v>
      </c>
      <c r="B39" s="786">
        <v>170101120054</v>
      </c>
      <c r="C39" s="96">
        <v>1</v>
      </c>
      <c r="D39" s="96"/>
      <c r="E39" s="787">
        <v>0</v>
      </c>
      <c r="F39" s="61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</row>
    <row r="40" spans="1:22">
      <c r="A40" s="94">
        <v>30</v>
      </c>
      <c r="B40" s="786">
        <v>170101120055</v>
      </c>
      <c r="C40" s="96">
        <v>8</v>
      </c>
      <c r="D40" s="96"/>
      <c r="E40" s="787">
        <v>0</v>
      </c>
      <c r="F40" s="61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</row>
    <row r="41" spans="1:22">
      <c r="A41" s="94">
        <v>31</v>
      </c>
      <c r="B41" s="786">
        <v>170101120058</v>
      </c>
      <c r="C41" s="96">
        <v>33</v>
      </c>
      <c r="D41" s="96"/>
      <c r="E41" s="787">
        <v>33</v>
      </c>
      <c r="F41" s="61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</row>
    <row r="42" spans="1:22">
      <c r="A42" s="94">
        <v>32</v>
      </c>
      <c r="B42" s="786">
        <v>170101120059</v>
      </c>
      <c r="C42" s="96">
        <v>0</v>
      </c>
      <c r="D42" s="96"/>
      <c r="E42" s="787">
        <v>0</v>
      </c>
      <c r="F42" s="61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</row>
    <row r="43" spans="1:22">
      <c r="A43" s="94">
        <v>33</v>
      </c>
      <c r="B43" s="786">
        <v>170101120060</v>
      </c>
      <c r="C43" s="96">
        <v>26</v>
      </c>
      <c r="D43" s="96"/>
      <c r="E43" s="787">
        <v>26</v>
      </c>
      <c r="F43" s="61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</row>
    <row r="44" spans="1:22">
      <c r="A44" s="94">
        <v>34</v>
      </c>
      <c r="B44" s="786">
        <v>170101120061</v>
      </c>
      <c r="C44" s="96">
        <v>25</v>
      </c>
      <c r="D44" s="96"/>
      <c r="E44" s="787">
        <v>26</v>
      </c>
      <c r="F44" s="61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2"/>
      <c r="V44" s="772"/>
    </row>
    <row r="45" spans="1:22">
      <c r="A45" s="94">
        <v>35</v>
      </c>
      <c r="B45" s="786">
        <v>170101120063</v>
      </c>
      <c r="C45" s="96">
        <v>0</v>
      </c>
      <c r="D45" s="96"/>
      <c r="E45" s="787">
        <v>0</v>
      </c>
      <c r="F45" s="61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</row>
    <row r="46" spans="1:22">
      <c r="A46" s="94">
        <v>36</v>
      </c>
      <c r="B46" s="786">
        <v>170101120064</v>
      </c>
      <c r="C46" s="96">
        <v>44</v>
      </c>
      <c r="D46" s="96"/>
      <c r="E46" s="787">
        <v>36</v>
      </c>
      <c r="F46" s="61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</row>
    <row r="47" spans="1:22">
      <c r="A47" s="94">
        <v>37</v>
      </c>
      <c r="B47" s="786">
        <v>170101120070</v>
      </c>
      <c r="C47" s="96">
        <v>48</v>
      </c>
      <c r="D47" s="96"/>
      <c r="E47" s="787">
        <v>44</v>
      </c>
      <c r="F47" s="61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</row>
    <row r="48" spans="1:22">
      <c r="A48" s="94">
        <v>38</v>
      </c>
      <c r="B48" s="786">
        <v>170101120071</v>
      </c>
      <c r="C48" s="96">
        <v>42</v>
      </c>
      <c r="D48" s="96"/>
      <c r="E48" s="787">
        <v>28</v>
      </c>
      <c r="F48" s="61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</row>
    <row r="49" spans="1:22">
      <c r="A49" s="94">
        <v>39</v>
      </c>
      <c r="B49" s="786">
        <v>170101121073</v>
      </c>
      <c r="C49" s="96">
        <v>39</v>
      </c>
      <c r="D49" s="96"/>
      <c r="E49" s="787">
        <v>30</v>
      </c>
      <c r="F49" s="61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</row>
  </sheetData>
  <mergeCells count="7">
    <mergeCell ref="H19:I19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K1" zoomScale="86" zoomScaleNormal="86" workbookViewId="0">
      <selection activeCell="H17" sqref="H17:V17"/>
    </sheetView>
  </sheetViews>
  <sheetFormatPr defaultColWidth="8.6328125" defaultRowHeight="14.5"/>
  <cols>
    <col min="2" max="2" width="17.08984375" customWidth="1"/>
    <col min="3" max="3" width="16.90625" customWidth="1"/>
    <col min="5" max="5" width="22.54296875" customWidth="1"/>
    <col min="6" max="6" width="14.08984375" customWidth="1"/>
    <col min="7" max="7" width="34.45312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3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248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249</v>
      </c>
      <c r="B4" s="851"/>
      <c r="C4" s="851"/>
      <c r="D4" s="851"/>
      <c r="E4" s="851"/>
      <c r="F4" s="851"/>
      <c r="G4" s="32" t="s">
        <v>14</v>
      </c>
      <c r="H4" s="804">
        <v>93.48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250</v>
      </c>
      <c r="B5" s="851"/>
      <c r="C5" s="851"/>
      <c r="D5" s="851"/>
      <c r="E5" s="851"/>
      <c r="F5" s="851"/>
      <c r="G5" s="32" t="s">
        <v>18</v>
      </c>
      <c r="H5" s="804">
        <v>58.7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15"/>
      <c r="G6" s="20" t="s">
        <v>22</v>
      </c>
      <c r="H6" s="21">
        <f>AVERAGE(H4:H5)</f>
        <v>76.09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20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235</v>
      </c>
      <c r="D9" s="80"/>
      <c r="E9" s="784" t="s">
        <v>235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 t="s">
        <v>228</v>
      </c>
      <c r="J10" s="100" t="s">
        <v>228</v>
      </c>
      <c r="K10" s="100" t="s">
        <v>228</v>
      </c>
      <c r="L10" s="100" t="s">
        <v>228</v>
      </c>
      <c r="M10" s="100" t="s">
        <v>228</v>
      </c>
      <c r="N10" s="100" t="s">
        <v>228</v>
      </c>
      <c r="O10" s="100" t="s">
        <v>228</v>
      </c>
      <c r="P10" s="100">
        <v>3</v>
      </c>
      <c r="Q10" s="100">
        <v>2</v>
      </c>
      <c r="R10" s="100">
        <v>1</v>
      </c>
      <c r="S10" s="100">
        <v>2</v>
      </c>
      <c r="T10" s="100">
        <v>3</v>
      </c>
      <c r="U10" s="100">
        <v>3</v>
      </c>
      <c r="V10" s="100">
        <v>2</v>
      </c>
    </row>
    <row r="11" spans="1:23" ht="15.5">
      <c r="A11" s="94">
        <v>1</v>
      </c>
      <c r="B11" s="786">
        <v>170101120002</v>
      </c>
      <c r="C11" s="96">
        <v>33</v>
      </c>
      <c r="D11" s="96">
        <f>COUNTIF(C11:C56,"&gt;="&amp;D10)</f>
        <v>43</v>
      </c>
      <c r="E11" s="787">
        <v>34</v>
      </c>
      <c r="F11" s="61">
        <f>COUNTIF(E11:E56,"&gt;="&amp;F10)</f>
        <v>27</v>
      </c>
      <c r="G11" s="785" t="s">
        <v>47</v>
      </c>
      <c r="H11" s="100">
        <v>3</v>
      </c>
      <c r="I11" s="100" t="s">
        <v>228</v>
      </c>
      <c r="J11" s="100" t="s">
        <v>228</v>
      </c>
      <c r="K11" s="100" t="s">
        <v>228</v>
      </c>
      <c r="L11" s="100" t="s">
        <v>228</v>
      </c>
      <c r="M11" s="100" t="s">
        <v>228</v>
      </c>
      <c r="N11" s="100" t="s">
        <v>228</v>
      </c>
      <c r="O11" s="100" t="s">
        <v>228</v>
      </c>
      <c r="P11" s="100">
        <v>2</v>
      </c>
      <c r="Q11" s="100">
        <v>2</v>
      </c>
      <c r="R11" s="100">
        <v>2</v>
      </c>
      <c r="S11" s="100">
        <v>3</v>
      </c>
      <c r="T11" s="100">
        <v>3</v>
      </c>
      <c r="U11" s="100">
        <v>3</v>
      </c>
      <c r="V11" s="100">
        <v>1</v>
      </c>
    </row>
    <row r="12" spans="1:23" ht="15.5">
      <c r="A12" s="94">
        <v>2</v>
      </c>
      <c r="B12" s="786">
        <v>170101120003</v>
      </c>
      <c r="C12" s="96">
        <v>43</v>
      </c>
      <c r="D12" s="798">
        <f>D11/COUNTA(B11:B56)*100</f>
        <v>93.478260869565219</v>
      </c>
      <c r="E12" s="787">
        <v>43</v>
      </c>
      <c r="F12" s="799">
        <f>F11/COUNTA(B11:B56)*100</f>
        <v>58.695652173913047</v>
      </c>
      <c r="G12" s="785" t="s">
        <v>48</v>
      </c>
      <c r="H12" s="100">
        <v>1</v>
      </c>
      <c r="I12" s="100" t="s">
        <v>228</v>
      </c>
      <c r="J12" s="100" t="s">
        <v>228</v>
      </c>
      <c r="K12" s="100" t="s">
        <v>228</v>
      </c>
      <c r="L12" s="100" t="s">
        <v>228</v>
      </c>
      <c r="M12" s="100" t="s">
        <v>228</v>
      </c>
      <c r="N12" s="100" t="s">
        <v>228</v>
      </c>
      <c r="O12" s="100" t="s">
        <v>228</v>
      </c>
      <c r="P12" s="100">
        <v>3</v>
      </c>
      <c r="Q12" s="100">
        <v>3</v>
      </c>
      <c r="R12" s="100">
        <v>2</v>
      </c>
      <c r="S12" s="100">
        <v>3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170101120004</v>
      </c>
      <c r="C13" s="96">
        <v>29</v>
      </c>
      <c r="D13" s="96"/>
      <c r="E13" s="787">
        <v>26</v>
      </c>
      <c r="F13" s="61"/>
      <c r="G13" s="785" t="s">
        <v>49</v>
      </c>
      <c r="H13" s="100">
        <v>3</v>
      </c>
      <c r="I13" s="100" t="s">
        <v>228</v>
      </c>
      <c r="J13" s="100" t="s">
        <v>228</v>
      </c>
      <c r="K13" s="100" t="s">
        <v>228</v>
      </c>
      <c r="L13" s="100" t="s">
        <v>228</v>
      </c>
      <c r="M13" s="100" t="s">
        <v>228</v>
      </c>
      <c r="N13" s="100" t="s">
        <v>228</v>
      </c>
      <c r="O13" s="100" t="s">
        <v>228</v>
      </c>
      <c r="P13" s="100">
        <v>3</v>
      </c>
      <c r="Q13" s="100">
        <v>3</v>
      </c>
      <c r="R13" s="100">
        <v>3</v>
      </c>
      <c r="S13" s="100">
        <v>2</v>
      </c>
      <c r="T13" s="100">
        <v>3</v>
      </c>
      <c r="U13" s="100">
        <v>1</v>
      </c>
      <c r="V13" s="100">
        <v>3</v>
      </c>
    </row>
    <row r="14" spans="1:23" ht="15.5">
      <c r="A14" s="94">
        <v>4</v>
      </c>
      <c r="B14" s="786">
        <v>170101120006</v>
      </c>
      <c r="C14" s="96">
        <v>46</v>
      </c>
      <c r="D14" s="96"/>
      <c r="E14" s="787">
        <v>48</v>
      </c>
      <c r="F14" s="61"/>
      <c r="G14" s="785" t="s">
        <v>50</v>
      </c>
      <c r="H14" s="100">
        <v>1</v>
      </c>
      <c r="I14" s="100" t="s">
        <v>228</v>
      </c>
      <c r="J14" s="100" t="s">
        <v>228</v>
      </c>
      <c r="K14" s="100" t="s">
        <v>228</v>
      </c>
      <c r="L14" s="100" t="s">
        <v>228</v>
      </c>
      <c r="M14" s="100" t="s">
        <v>228</v>
      </c>
      <c r="N14" s="100" t="s">
        <v>228</v>
      </c>
      <c r="O14" s="100" t="s">
        <v>228</v>
      </c>
      <c r="P14" s="100">
        <v>1</v>
      </c>
      <c r="Q14" s="100">
        <v>3</v>
      </c>
      <c r="R14" s="100">
        <v>2</v>
      </c>
      <c r="S14" s="100">
        <v>3</v>
      </c>
      <c r="T14" s="100">
        <v>3</v>
      </c>
      <c r="U14" s="100">
        <v>3</v>
      </c>
      <c r="V14" s="100">
        <v>3</v>
      </c>
    </row>
    <row r="15" spans="1:23" ht="15.5">
      <c r="A15" s="94">
        <v>5</v>
      </c>
      <c r="B15" s="786">
        <v>170101120007</v>
      </c>
      <c r="C15" s="96">
        <v>46</v>
      </c>
      <c r="D15" s="96"/>
      <c r="E15" s="787">
        <v>45</v>
      </c>
      <c r="F15" s="61"/>
      <c r="G15" s="785" t="s">
        <v>162</v>
      </c>
      <c r="H15" s="100">
        <v>2</v>
      </c>
      <c r="I15" s="100" t="s">
        <v>228</v>
      </c>
      <c r="J15" s="100" t="s">
        <v>228</v>
      </c>
      <c r="K15" s="100" t="s">
        <v>228</v>
      </c>
      <c r="L15" s="100" t="s">
        <v>228</v>
      </c>
      <c r="M15" s="100" t="s">
        <v>228</v>
      </c>
      <c r="N15" s="100" t="s">
        <v>228</v>
      </c>
      <c r="O15" s="100" t="s">
        <v>228</v>
      </c>
      <c r="P15" s="100">
        <v>2</v>
      </c>
      <c r="Q15" s="100">
        <v>3</v>
      </c>
      <c r="R15" s="100">
        <v>2</v>
      </c>
      <c r="S15" s="100">
        <v>2</v>
      </c>
      <c r="T15" s="100">
        <v>3</v>
      </c>
      <c r="U15" s="100">
        <v>3</v>
      </c>
      <c r="V15" s="100">
        <v>3</v>
      </c>
    </row>
    <row r="16" spans="1:23" ht="15.5">
      <c r="A16" s="94">
        <v>6</v>
      </c>
      <c r="B16" s="786">
        <v>170101120011</v>
      </c>
      <c r="C16" s="96">
        <v>40</v>
      </c>
      <c r="D16" s="96"/>
      <c r="E16" s="787">
        <v>44</v>
      </c>
      <c r="F16" s="61"/>
      <c r="G16" s="807" t="s">
        <v>51</v>
      </c>
      <c r="H16" s="811">
        <f>AVERAGE(H10:H15)</f>
        <v>2</v>
      </c>
      <c r="I16" s="811"/>
      <c r="J16" s="811"/>
      <c r="K16" s="811"/>
      <c r="L16" s="811"/>
      <c r="M16" s="811"/>
      <c r="N16" s="811"/>
      <c r="O16" s="811"/>
      <c r="P16" s="811">
        <f t="shared" ref="P16:V16" si="0">AVERAGE(P10:P15)</f>
        <v>2.3333333333333335</v>
      </c>
      <c r="Q16" s="811">
        <f t="shared" si="0"/>
        <v>2.6666666666666665</v>
      </c>
      <c r="R16" s="811">
        <f t="shared" si="0"/>
        <v>2</v>
      </c>
      <c r="S16" s="811">
        <f t="shared" si="0"/>
        <v>2.5</v>
      </c>
      <c r="T16" s="811">
        <f t="shared" si="0"/>
        <v>3</v>
      </c>
      <c r="U16" s="811">
        <f t="shared" si="0"/>
        <v>2.6666666666666665</v>
      </c>
      <c r="V16" s="811">
        <f t="shared" si="0"/>
        <v>2.5</v>
      </c>
    </row>
    <row r="17" spans="1:23" ht="15.5">
      <c r="A17" s="94">
        <v>7</v>
      </c>
      <c r="B17" s="786">
        <v>170101120012</v>
      </c>
      <c r="C17" s="96">
        <v>46</v>
      </c>
      <c r="D17" s="96"/>
      <c r="E17" s="787">
        <v>42</v>
      </c>
      <c r="F17" s="61"/>
      <c r="G17" s="808" t="s">
        <v>52</v>
      </c>
      <c r="H17" s="809">
        <f>(H16*76.09)/100</f>
        <v>1.5218</v>
      </c>
      <c r="I17" s="809"/>
      <c r="J17" s="809"/>
      <c r="K17" s="809"/>
      <c r="L17" s="809"/>
      <c r="M17" s="809"/>
      <c r="N17" s="809"/>
      <c r="O17" s="809"/>
      <c r="P17" s="809">
        <f t="shared" ref="P17:V17" si="1">(P16*76.09)/100</f>
        <v>1.7754333333333334</v>
      </c>
      <c r="Q17" s="809">
        <f t="shared" si="1"/>
        <v>2.0290666666666666</v>
      </c>
      <c r="R17" s="809">
        <f t="shared" si="1"/>
        <v>1.5218</v>
      </c>
      <c r="S17" s="809">
        <f t="shared" si="1"/>
        <v>1.9022500000000002</v>
      </c>
      <c r="T17" s="809">
        <f t="shared" si="1"/>
        <v>2.2827000000000002</v>
      </c>
      <c r="U17" s="809">
        <f t="shared" si="1"/>
        <v>2.0290666666666666</v>
      </c>
      <c r="V17" s="809">
        <f t="shared" si="1"/>
        <v>1.9022500000000002</v>
      </c>
    </row>
    <row r="18" spans="1:23">
      <c r="A18" s="94">
        <v>8</v>
      </c>
      <c r="B18" s="786">
        <v>170101120013</v>
      </c>
      <c r="C18" s="96">
        <v>32</v>
      </c>
      <c r="D18" s="96"/>
      <c r="E18" s="787">
        <v>19</v>
      </c>
      <c r="F18" s="61"/>
      <c r="G18" s="810"/>
      <c r="H18" s="790"/>
      <c r="I18" s="779"/>
      <c r="J18" s="779"/>
      <c r="K18" s="779"/>
      <c r="L18" s="779"/>
      <c r="M18" s="779"/>
      <c r="N18" s="779"/>
      <c r="O18" s="779"/>
      <c r="P18" s="790"/>
      <c r="Q18" s="790"/>
      <c r="R18" s="790"/>
      <c r="S18" s="790"/>
      <c r="T18" s="812"/>
      <c r="U18" s="812"/>
      <c r="V18" s="812"/>
      <c r="W18" s="813"/>
    </row>
    <row r="19" spans="1:23">
      <c r="A19" s="94">
        <v>9</v>
      </c>
      <c r="B19" s="786">
        <v>170101120015</v>
      </c>
      <c r="C19" s="96">
        <v>33</v>
      </c>
      <c r="D19" s="96"/>
      <c r="E19" s="787">
        <v>27</v>
      </c>
      <c r="F19" s="61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813"/>
    </row>
    <row r="20" spans="1:23">
      <c r="A20" s="94">
        <v>10</v>
      </c>
      <c r="B20" s="786">
        <v>170101120016</v>
      </c>
      <c r="C20" s="96">
        <v>31</v>
      </c>
      <c r="D20" s="96"/>
      <c r="E20" s="787">
        <v>27</v>
      </c>
      <c r="F20" s="61"/>
      <c r="G20" s="801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813"/>
    </row>
    <row r="21" spans="1:23">
      <c r="A21" s="94">
        <v>11</v>
      </c>
      <c r="B21" s="786">
        <v>170101120017</v>
      </c>
      <c r="C21" s="96">
        <v>40</v>
      </c>
      <c r="D21" s="96"/>
      <c r="E21" s="787">
        <v>40</v>
      </c>
      <c r="F21" s="61"/>
      <c r="G21" s="794"/>
      <c r="H21" s="901"/>
      <c r="I21" s="901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813"/>
    </row>
    <row r="22" spans="1:23">
      <c r="A22" s="94">
        <v>12</v>
      </c>
      <c r="B22" s="786">
        <v>170101120019</v>
      </c>
      <c r="C22" s="96">
        <v>36</v>
      </c>
      <c r="D22" s="96"/>
      <c r="E22" s="787">
        <v>39</v>
      </c>
      <c r="F22" s="61"/>
      <c r="G22" s="794"/>
      <c r="H22" s="79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792"/>
      <c r="V22" s="792"/>
      <c r="W22" s="813"/>
    </row>
    <row r="23" spans="1:23">
      <c r="A23" s="94">
        <v>13</v>
      </c>
      <c r="B23" s="786">
        <v>170101120020</v>
      </c>
      <c r="C23" s="96">
        <v>26</v>
      </c>
      <c r="D23" s="96"/>
      <c r="E23" s="787">
        <v>22</v>
      </c>
      <c r="F23" s="61"/>
      <c r="G23" s="792"/>
      <c r="H23" s="79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792"/>
      <c r="W23" s="813"/>
    </row>
    <row r="24" spans="1:23">
      <c r="A24" s="94">
        <v>14</v>
      </c>
      <c r="B24" s="786">
        <v>170101120021</v>
      </c>
      <c r="C24" s="96">
        <v>38</v>
      </c>
      <c r="D24" s="96"/>
      <c r="E24" s="787">
        <v>39</v>
      </c>
      <c r="F24" s="6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3">
      <c r="A25" s="94">
        <v>15</v>
      </c>
      <c r="B25" s="786">
        <v>170101120022</v>
      </c>
      <c r="C25" s="96">
        <v>41</v>
      </c>
      <c r="D25" s="96"/>
      <c r="E25" s="787">
        <v>28</v>
      </c>
      <c r="F25" s="6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3">
      <c r="A26" s="94">
        <v>16</v>
      </c>
      <c r="B26" s="786">
        <v>170101120023</v>
      </c>
      <c r="C26" s="96">
        <v>37</v>
      </c>
      <c r="D26" s="96"/>
      <c r="E26" s="787">
        <v>36</v>
      </c>
      <c r="F26" s="6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3">
      <c r="A27" s="94">
        <v>17</v>
      </c>
      <c r="B27" s="786">
        <v>170101120024</v>
      </c>
      <c r="C27" s="96">
        <v>41</v>
      </c>
      <c r="D27" s="96"/>
      <c r="E27" s="787">
        <v>37</v>
      </c>
      <c r="F27" s="6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3">
      <c r="A28" s="94">
        <v>18</v>
      </c>
      <c r="B28" s="786">
        <v>170101120026</v>
      </c>
      <c r="C28" s="96">
        <v>33</v>
      </c>
      <c r="D28" s="96"/>
      <c r="E28" s="787">
        <v>11</v>
      </c>
      <c r="F28" s="6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3">
      <c r="A29" s="94">
        <v>19</v>
      </c>
      <c r="B29" s="786">
        <v>170101120028</v>
      </c>
      <c r="C29" s="96">
        <v>32</v>
      </c>
      <c r="D29" s="96"/>
      <c r="E29" s="787">
        <v>22</v>
      </c>
      <c r="F29" s="61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3">
      <c r="A30" s="94">
        <v>20</v>
      </c>
      <c r="B30" s="786">
        <v>170101120029</v>
      </c>
      <c r="C30" s="96">
        <v>36</v>
      </c>
      <c r="D30" s="96"/>
      <c r="E30" s="787">
        <v>28</v>
      </c>
      <c r="F30" s="61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3">
      <c r="A31" s="94">
        <v>21</v>
      </c>
      <c r="B31" s="786">
        <v>170101120030</v>
      </c>
      <c r="C31" s="96">
        <v>31</v>
      </c>
      <c r="D31" s="96"/>
      <c r="E31" s="787">
        <v>22</v>
      </c>
      <c r="F31" s="61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3">
      <c r="A32" s="94">
        <v>22</v>
      </c>
      <c r="B32" s="786">
        <v>170101120032</v>
      </c>
      <c r="C32" s="96">
        <v>34</v>
      </c>
      <c r="D32" s="96"/>
      <c r="E32" s="787">
        <v>30</v>
      </c>
      <c r="F32" s="61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170101120034</v>
      </c>
      <c r="C33" s="96">
        <v>40</v>
      </c>
      <c r="D33" s="96"/>
      <c r="E33" s="787">
        <v>38</v>
      </c>
      <c r="F33" s="61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24</v>
      </c>
      <c r="B34" s="786">
        <v>170101120035</v>
      </c>
      <c r="C34" s="96">
        <v>33</v>
      </c>
      <c r="D34" s="96"/>
      <c r="E34" s="787">
        <v>29</v>
      </c>
      <c r="F34" s="61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25</v>
      </c>
      <c r="B35" s="786">
        <v>170101120036</v>
      </c>
      <c r="C35" s="96">
        <v>34</v>
      </c>
      <c r="D35" s="96"/>
      <c r="E35" s="787">
        <v>39</v>
      </c>
      <c r="F35" s="61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  <row r="36" spans="1:22">
      <c r="A36" s="94">
        <v>26</v>
      </c>
      <c r="B36" s="786">
        <v>170101120038</v>
      </c>
      <c r="C36" s="96">
        <v>39</v>
      </c>
      <c r="D36" s="96"/>
      <c r="E36" s="787">
        <v>40</v>
      </c>
      <c r="F36" s="61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</row>
    <row r="37" spans="1:22">
      <c r="A37" s="94">
        <v>27</v>
      </c>
      <c r="B37" s="786">
        <v>170101120039</v>
      </c>
      <c r="C37" s="96">
        <v>36</v>
      </c>
      <c r="D37" s="96"/>
      <c r="E37" s="787">
        <v>30</v>
      </c>
      <c r="F37" s="61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</row>
    <row r="38" spans="1:22">
      <c r="A38" s="94">
        <v>28</v>
      </c>
      <c r="B38" s="786">
        <v>170101120040</v>
      </c>
      <c r="C38" s="96">
        <v>37</v>
      </c>
      <c r="D38" s="96"/>
      <c r="E38" s="787">
        <v>35</v>
      </c>
      <c r="F38" s="61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</row>
    <row r="39" spans="1:22">
      <c r="A39" s="94">
        <v>29</v>
      </c>
      <c r="B39" s="786">
        <v>170101120044</v>
      </c>
      <c r="C39" s="96">
        <v>46</v>
      </c>
      <c r="D39" s="96"/>
      <c r="E39" s="787">
        <v>46</v>
      </c>
      <c r="F39" s="61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</row>
    <row r="40" spans="1:22">
      <c r="A40" s="94">
        <v>30</v>
      </c>
      <c r="B40" s="786">
        <v>170101120045</v>
      </c>
      <c r="C40" s="96">
        <v>37</v>
      </c>
      <c r="D40" s="96"/>
      <c r="E40" s="787">
        <v>18</v>
      </c>
      <c r="F40" s="61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</row>
    <row r="41" spans="1:22">
      <c r="A41" s="94">
        <v>31</v>
      </c>
      <c r="B41" s="786">
        <v>170101120048</v>
      </c>
      <c r="C41" s="96">
        <v>35</v>
      </c>
      <c r="D41" s="96"/>
      <c r="E41" s="787">
        <v>30</v>
      </c>
      <c r="F41" s="61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</row>
    <row r="42" spans="1:22">
      <c r="A42" s="94">
        <v>32</v>
      </c>
      <c r="B42" s="786">
        <v>170101120049</v>
      </c>
      <c r="C42" s="96">
        <v>29</v>
      </c>
      <c r="D42" s="96"/>
      <c r="E42" s="787">
        <v>12</v>
      </c>
      <c r="F42" s="61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</row>
    <row r="43" spans="1:22">
      <c r="A43" s="94">
        <v>33</v>
      </c>
      <c r="B43" s="786">
        <v>170101120050</v>
      </c>
      <c r="C43" s="96">
        <v>30</v>
      </c>
      <c r="D43" s="96"/>
      <c r="E43" s="787">
        <v>13</v>
      </c>
      <c r="F43" s="61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</row>
    <row r="44" spans="1:22">
      <c r="A44" s="94">
        <v>34</v>
      </c>
      <c r="B44" s="786">
        <v>170101120051</v>
      </c>
      <c r="C44" s="96">
        <v>47</v>
      </c>
      <c r="D44" s="96"/>
      <c r="E44" s="787">
        <v>40</v>
      </c>
      <c r="F44" s="61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2"/>
      <c r="V44" s="772"/>
    </row>
    <row r="45" spans="1:22">
      <c r="A45" s="94">
        <v>35</v>
      </c>
      <c r="B45" s="786">
        <v>170101120055</v>
      </c>
      <c r="C45" s="96">
        <v>29</v>
      </c>
      <c r="D45" s="96"/>
      <c r="E45" s="787">
        <v>10</v>
      </c>
      <c r="F45" s="61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</row>
    <row r="46" spans="1:22">
      <c r="A46" s="94">
        <v>36</v>
      </c>
      <c r="B46" s="786">
        <v>170101120056</v>
      </c>
      <c r="C46" s="96">
        <v>35</v>
      </c>
      <c r="D46" s="96"/>
      <c r="E46" s="787">
        <v>20</v>
      </c>
      <c r="F46" s="61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</row>
    <row r="47" spans="1:22">
      <c r="A47" s="94">
        <v>37</v>
      </c>
      <c r="B47" s="786">
        <v>170101120058</v>
      </c>
      <c r="C47" s="96">
        <v>38</v>
      </c>
      <c r="D47" s="96"/>
      <c r="E47" s="787">
        <v>23</v>
      </c>
      <c r="F47" s="61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</row>
    <row r="48" spans="1:22">
      <c r="A48" s="94">
        <v>38</v>
      </c>
      <c r="B48" s="786">
        <v>170101120060</v>
      </c>
      <c r="C48" s="96">
        <v>27</v>
      </c>
      <c r="D48" s="96"/>
      <c r="E48" s="787">
        <v>17</v>
      </c>
      <c r="F48" s="61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</row>
    <row r="49" spans="1:22">
      <c r="A49" s="94">
        <v>39</v>
      </c>
      <c r="B49" s="786">
        <v>170101120061</v>
      </c>
      <c r="C49" s="96">
        <v>33</v>
      </c>
      <c r="D49" s="96"/>
      <c r="E49" s="787">
        <v>25</v>
      </c>
      <c r="F49" s="61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</row>
    <row r="50" spans="1:22">
      <c r="A50" s="94">
        <v>40</v>
      </c>
      <c r="B50" s="786">
        <v>170101120062</v>
      </c>
      <c r="C50" s="96">
        <v>32</v>
      </c>
      <c r="D50" s="96"/>
      <c r="E50" s="787">
        <v>15</v>
      </c>
      <c r="F50" s="61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</row>
    <row r="51" spans="1:22">
      <c r="A51" s="94">
        <v>41</v>
      </c>
      <c r="B51" s="786">
        <v>170101120063</v>
      </c>
      <c r="C51" s="96">
        <v>4</v>
      </c>
      <c r="D51" s="96"/>
      <c r="E51" s="787">
        <v>0</v>
      </c>
      <c r="F51" s="61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2"/>
      <c r="U51" s="772"/>
      <c r="V51" s="772"/>
    </row>
    <row r="52" spans="1:22">
      <c r="A52" s="94">
        <v>42</v>
      </c>
      <c r="B52" s="786">
        <v>170101120064</v>
      </c>
      <c r="C52" s="96">
        <v>45</v>
      </c>
      <c r="D52" s="96"/>
      <c r="E52" s="787">
        <v>45</v>
      </c>
      <c r="F52" s="61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</row>
    <row r="53" spans="1:22">
      <c r="A53" s="94">
        <v>43</v>
      </c>
      <c r="B53" s="786">
        <v>170101120067</v>
      </c>
      <c r="C53" s="96">
        <v>36</v>
      </c>
      <c r="D53" s="96"/>
      <c r="E53" s="787">
        <v>32</v>
      </c>
      <c r="F53" s="61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</row>
    <row r="54" spans="1:22">
      <c r="A54" s="94">
        <v>44</v>
      </c>
      <c r="B54" s="786">
        <v>170101120070</v>
      </c>
      <c r="C54" s="96">
        <v>46</v>
      </c>
      <c r="D54" s="96"/>
      <c r="E54" s="787">
        <v>41</v>
      </c>
      <c r="F54" s="61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</row>
    <row r="55" spans="1:22">
      <c r="A55" s="94">
        <v>45</v>
      </c>
      <c r="B55" s="786">
        <v>170101120071</v>
      </c>
      <c r="C55" s="96">
        <v>38</v>
      </c>
      <c r="D55" s="96"/>
      <c r="E55" s="787">
        <v>41</v>
      </c>
      <c r="F55" s="61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</row>
    <row r="56" spans="1:22">
      <c r="A56" s="94">
        <v>46</v>
      </c>
      <c r="B56" s="786">
        <v>170101121073</v>
      </c>
      <c r="C56" s="96">
        <v>36</v>
      </c>
      <c r="D56" s="96"/>
      <c r="E56" s="787">
        <v>25</v>
      </c>
      <c r="F56" s="61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</row>
  </sheetData>
  <mergeCells count="9">
    <mergeCell ref="H21:I21"/>
    <mergeCell ref="I22:T22"/>
    <mergeCell ref="I23:U23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5"/>
  <sheetViews>
    <sheetView topLeftCell="G1" zoomScale="44" zoomScaleNormal="44" workbookViewId="0">
      <selection activeCell="S21" sqref="S21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2.75" customHeight="1">
      <c r="A3" s="851" t="s">
        <v>73</v>
      </c>
      <c r="B3" s="851"/>
      <c r="C3" s="851"/>
      <c r="D3" s="851"/>
      <c r="E3" s="851"/>
      <c r="F3" s="851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74</v>
      </c>
      <c r="B4" s="851"/>
      <c r="C4" s="851"/>
      <c r="D4" s="851"/>
      <c r="E4" s="851"/>
      <c r="F4" s="851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4" t="s">
        <v>75</v>
      </c>
      <c r="B5" s="854"/>
      <c r="C5" s="854"/>
      <c r="D5" s="854"/>
      <c r="E5" s="854"/>
      <c r="F5" s="854"/>
      <c r="G5" s="1" t="s">
        <v>14</v>
      </c>
      <c r="H5" s="47">
        <f>D12</f>
        <v>41.379310344827587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8.75" customHeight="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47.586206896551722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44.482758620689651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4.75" customHeight="1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Not Achieved</v>
      </c>
      <c r="I8" s="3"/>
    </row>
    <row r="9" spans="1:23" ht="24.75" customHeight="1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24.75" customHeight="1">
      <c r="B10" s="86" t="s">
        <v>45</v>
      </c>
      <c r="C10" s="87">
        <v>50</v>
      </c>
      <c r="D10" s="88">
        <f>(0.55*50)</f>
        <v>27.500000000000004</v>
      </c>
      <c r="E10" s="87">
        <v>50</v>
      </c>
      <c r="F10" s="8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24.75" customHeight="1">
      <c r="A11" s="44">
        <v>1</v>
      </c>
      <c r="B11" s="36">
        <v>170301120002</v>
      </c>
      <c r="C11" s="61">
        <v>35</v>
      </c>
      <c r="D11" s="62">
        <f>COUNTIF(C11:C91,"&gt;="&amp;D10)</f>
        <v>60</v>
      </c>
      <c r="E11" s="61">
        <v>35</v>
      </c>
      <c r="F11" s="62">
        <f>COUNTIF(E11:E91,"&gt;="&amp;F10)</f>
        <v>69</v>
      </c>
      <c r="G11" s="31" t="s">
        <v>46</v>
      </c>
      <c r="H11" s="41">
        <v>2</v>
      </c>
      <c r="I11" s="41">
        <v>3</v>
      </c>
      <c r="J11" s="32"/>
      <c r="K11" s="32"/>
      <c r="L11" s="32"/>
      <c r="M11" s="32"/>
      <c r="N11" s="32"/>
      <c r="O11" s="41">
        <v>2</v>
      </c>
      <c r="P11" s="41">
        <v>2</v>
      </c>
      <c r="Q11" s="32"/>
      <c r="R11" s="32"/>
      <c r="S11" s="32"/>
      <c r="T11" s="41">
        <v>2</v>
      </c>
      <c r="U11" s="41">
        <v>2</v>
      </c>
      <c r="V11" s="41">
        <v>2</v>
      </c>
    </row>
    <row r="12" spans="1:23" ht="24.75" customHeight="1">
      <c r="A12" s="44">
        <v>2</v>
      </c>
      <c r="B12" s="36">
        <v>170301120006</v>
      </c>
      <c r="C12" s="61">
        <v>26</v>
      </c>
      <c r="D12" s="63">
        <f>(D11/COUNT(C11:C155))*100</f>
        <v>41.379310344827587</v>
      </c>
      <c r="E12" s="61">
        <v>27</v>
      </c>
      <c r="F12" s="64">
        <f>(F11/COUNT(E11:E155))*100</f>
        <v>47.586206896551722</v>
      </c>
      <c r="G12" s="31" t="s">
        <v>47</v>
      </c>
      <c r="H12" s="41">
        <v>3</v>
      </c>
      <c r="I12" s="41">
        <v>1</v>
      </c>
      <c r="J12" s="32"/>
      <c r="K12" s="32"/>
      <c r="L12" s="32"/>
      <c r="M12" s="32"/>
      <c r="N12" s="32"/>
      <c r="O12" s="41">
        <v>3</v>
      </c>
      <c r="P12" s="41">
        <v>1</v>
      </c>
      <c r="Q12" s="32"/>
      <c r="R12" s="32"/>
      <c r="S12" s="32"/>
      <c r="T12" s="41">
        <v>2</v>
      </c>
      <c r="U12" s="41">
        <v>2</v>
      </c>
      <c r="V12" s="41">
        <v>2</v>
      </c>
    </row>
    <row r="13" spans="1:23" ht="24.75" customHeight="1">
      <c r="A13" s="44">
        <v>3</v>
      </c>
      <c r="B13" s="36">
        <v>170301120009</v>
      </c>
      <c r="C13" s="61">
        <v>37</v>
      </c>
      <c r="D13" s="62"/>
      <c r="E13" s="61">
        <v>38</v>
      </c>
      <c r="F13" s="62"/>
      <c r="G13" s="31" t="s">
        <v>48</v>
      </c>
      <c r="H13" s="41">
        <v>1</v>
      </c>
      <c r="I13" s="41">
        <v>1</v>
      </c>
      <c r="J13" s="32"/>
      <c r="K13" s="32"/>
      <c r="L13" s="32"/>
      <c r="M13" s="32"/>
      <c r="N13" s="32"/>
      <c r="O13" s="41">
        <v>3</v>
      </c>
      <c r="P13" s="41">
        <v>2</v>
      </c>
      <c r="Q13" s="32"/>
      <c r="R13" s="32"/>
      <c r="S13" s="32"/>
      <c r="T13" s="41">
        <v>2</v>
      </c>
      <c r="U13" s="41">
        <v>2</v>
      </c>
      <c r="V13" s="41">
        <v>2</v>
      </c>
    </row>
    <row r="14" spans="1:23" ht="24.75" customHeight="1">
      <c r="A14" s="44">
        <v>4</v>
      </c>
      <c r="B14" s="36">
        <v>170301120010</v>
      </c>
      <c r="C14" s="61">
        <v>40</v>
      </c>
      <c r="D14" s="62"/>
      <c r="E14" s="61">
        <v>40</v>
      </c>
      <c r="F14" s="62"/>
      <c r="G14" s="31" t="s">
        <v>49</v>
      </c>
      <c r="H14" s="41">
        <v>3</v>
      </c>
      <c r="I14" s="41">
        <v>1</v>
      </c>
      <c r="J14" s="32"/>
      <c r="K14" s="32"/>
      <c r="L14" s="32"/>
      <c r="M14" s="32"/>
      <c r="N14" s="32"/>
      <c r="O14" s="41">
        <v>1</v>
      </c>
      <c r="P14" s="41">
        <v>2</v>
      </c>
      <c r="Q14" s="32"/>
      <c r="R14" s="32"/>
      <c r="S14" s="32"/>
      <c r="T14" s="41">
        <v>2</v>
      </c>
      <c r="U14" s="41">
        <v>2</v>
      </c>
      <c r="V14" s="41">
        <v>2</v>
      </c>
    </row>
    <row r="15" spans="1:23" ht="35.25" customHeight="1">
      <c r="A15" s="44">
        <v>5</v>
      </c>
      <c r="B15" s="36">
        <v>170301120015</v>
      </c>
      <c r="C15" s="61">
        <v>42</v>
      </c>
      <c r="D15" s="62"/>
      <c r="E15" s="61">
        <v>43</v>
      </c>
      <c r="F15" s="62"/>
      <c r="G15" s="31" t="s">
        <v>50</v>
      </c>
      <c r="H15" s="41">
        <v>2</v>
      </c>
      <c r="I15" s="41">
        <v>1</v>
      </c>
      <c r="J15" s="32"/>
      <c r="K15" s="32"/>
      <c r="L15" s="32"/>
      <c r="M15" s="32"/>
      <c r="N15" s="32"/>
      <c r="O15" s="41">
        <v>1</v>
      </c>
      <c r="P15" s="41">
        <v>1</v>
      </c>
      <c r="Q15" s="32"/>
      <c r="R15" s="32"/>
      <c r="S15" s="32"/>
      <c r="T15" s="41">
        <v>2</v>
      </c>
      <c r="U15" s="41">
        <v>2</v>
      </c>
      <c r="V15" s="41">
        <v>2</v>
      </c>
    </row>
    <row r="16" spans="1:23" ht="37.5" customHeight="1">
      <c r="A16" s="44">
        <v>6</v>
      </c>
      <c r="B16" s="36">
        <v>170301120016</v>
      </c>
      <c r="C16" s="61">
        <v>47</v>
      </c>
      <c r="D16" s="62"/>
      <c r="E16" s="61">
        <v>47</v>
      </c>
      <c r="F16" s="62"/>
      <c r="G16" s="65" t="s">
        <v>51</v>
      </c>
      <c r="H16" s="66">
        <f>AVERAGE(H11:H15)</f>
        <v>2.2000000000000002</v>
      </c>
      <c r="I16" s="66">
        <f>AVERAGE(I11:I15)</f>
        <v>1.4</v>
      </c>
      <c r="J16" s="66"/>
      <c r="K16" s="66"/>
      <c r="L16" s="66"/>
      <c r="M16" s="66"/>
      <c r="N16" s="66"/>
      <c r="O16" s="66">
        <f>AVERAGE(O11:O15)</f>
        <v>2</v>
      </c>
      <c r="P16" s="66">
        <f>AVERAGE(P11:P15)</f>
        <v>1.6</v>
      </c>
      <c r="Q16" s="66"/>
      <c r="R16" s="66"/>
      <c r="S16" s="66"/>
      <c r="T16" s="66">
        <f>AVERAGE(T11:T15)</f>
        <v>2</v>
      </c>
      <c r="U16" s="66">
        <f>AVERAGE(U11:U15)</f>
        <v>2</v>
      </c>
      <c r="V16" s="66">
        <f>AVERAGE(V11:V15)</f>
        <v>2</v>
      </c>
    </row>
    <row r="17" spans="1:22" ht="24.75" customHeight="1">
      <c r="A17" s="44">
        <v>7</v>
      </c>
      <c r="B17" s="36">
        <v>170301120019</v>
      </c>
      <c r="C17" s="61">
        <v>24</v>
      </c>
      <c r="D17" s="62"/>
      <c r="E17" s="61">
        <v>0</v>
      </c>
      <c r="F17" s="62"/>
      <c r="G17" s="40" t="s">
        <v>52</v>
      </c>
      <c r="H17" s="67">
        <f>(H7*H16)/100</f>
        <v>0.97862068965517235</v>
      </c>
      <c r="I17" s="67">
        <f>(H7*I16)/100</f>
        <v>0.62275862068965504</v>
      </c>
      <c r="J17" s="67">
        <f>(H7*J16)/100</f>
        <v>0</v>
      </c>
      <c r="K17" s="67"/>
      <c r="L17" s="67"/>
      <c r="M17" s="67"/>
      <c r="N17" s="67"/>
      <c r="O17" s="67">
        <f>(H7*O16)/100</f>
        <v>0.88965517241379299</v>
      </c>
      <c r="P17" s="67">
        <f>(H7*P16)/100</f>
        <v>0.7117241379310344</v>
      </c>
      <c r="Q17" s="67"/>
      <c r="R17" s="67"/>
      <c r="S17" s="67"/>
      <c r="T17" s="67">
        <f>(H7*T16)/100</f>
        <v>0.88965517241379299</v>
      </c>
      <c r="U17" s="67">
        <f>(H7*U16)/100</f>
        <v>0.88965517241379299</v>
      </c>
      <c r="V17" s="67">
        <f>(H7*V16)/100</f>
        <v>0.88965517241379299</v>
      </c>
    </row>
    <row r="18" spans="1:22" ht="40.5" customHeight="1">
      <c r="A18" s="44">
        <v>8</v>
      </c>
      <c r="B18" s="36">
        <v>170301120021</v>
      </c>
      <c r="C18" s="61">
        <v>43</v>
      </c>
      <c r="D18" s="62"/>
      <c r="E18" s="61">
        <v>44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24.75" customHeight="1">
      <c r="A19" s="44">
        <v>9</v>
      </c>
      <c r="B19" s="36">
        <v>170301120023</v>
      </c>
      <c r="C19" s="61">
        <v>30</v>
      </c>
      <c r="D19" s="62"/>
      <c r="E19" s="61">
        <v>31</v>
      </c>
      <c r="F19" s="62"/>
    </row>
    <row r="20" spans="1:22" ht="24.75" customHeight="1">
      <c r="A20" s="44">
        <v>10</v>
      </c>
      <c r="B20" s="36">
        <v>170301120024</v>
      </c>
      <c r="C20" s="61">
        <v>45</v>
      </c>
      <c r="D20" s="62"/>
      <c r="E20" s="61">
        <v>45</v>
      </c>
      <c r="F20" s="62"/>
    </row>
    <row r="21" spans="1:22" ht="24.75" customHeight="1">
      <c r="A21" s="44">
        <v>11</v>
      </c>
      <c r="B21" s="36">
        <v>170301120027</v>
      </c>
      <c r="C21" s="61">
        <v>27</v>
      </c>
      <c r="D21" s="62"/>
      <c r="E21" s="61">
        <v>27</v>
      </c>
      <c r="F21" s="62"/>
    </row>
    <row r="22" spans="1:22" ht="31.5" customHeight="1">
      <c r="A22" s="44">
        <v>12</v>
      </c>
      <c r="B22" s="36">
        <v>170301120031</v>
      </c>
      <c r="C22" s="61">
        <v>45</v>
      </c>
      <c r="D22" s="62"/>
      <c r="E22" s="61">
        <v>46</v>
      </c>
      <c r="F22" s="62"/>
      <c r="J22" s="55"/>
      <c r="K22" s="55"/>
    </row>
    <row r="23" spans="1:22" ht="24.75" customHeight="1">
      <c r="A23" s="44">
        <v>13</v>
      </c>
      <c r="B23" s="36">
        <v>170301120032</v>
      </c>
      <c r="C23" s="61">
        <v>40</v>
      </c>
      <c r="D23" s="62"/>
      <c r="E23" s="61">
        <v>41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1:22" ht="24.75" customHeight="1">
      <c r="A24" s="44">
        <v>14</v>
      </c>
      <c r="B24" s="36">
        <v>170301120035</v>
      </c>
      <c r="C24" s="61">
        <v>35</v>
      </c>
      <c r="D24" s="62"/>
      <c r="E24" s="61">
        <v>36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1:22" ht="24.75" customHeight="1">
      <c r="A25" s="44">
        <v>15</v>
      </c>
      <c r="B25" s="36">
        <v>170301120036</v>
      </c>
      <c r="C25" s="61">
        <v>35</v>
      </c>
      <c r="D25" s="74"/>
      <c r="E25" s="61">
        <v>37</v>
      </c>
      <c r="F25" s="62"/>
      <c r="H25" s="45"/>
      <c r="N25" s="55"/>
      <c r="O25" s="55"/>
      <c r="P25" s="55"/>
      <c r="Q25" s="55"/>
      <c r="R25" s="55"/>
    </row>
    <row r="26" spans="1:22" ht="24.75" customHeight="1">
      <c r="A26" s="44">
        <v>16</v>
      </c>
      <c r="B26" s="36">
        <v>170301120039</v>
      </c>
      <c r="C26" s="61">
        <v>36</v>
      </c>
      <c r="D26" s="62"/>
      <c r="E26" s="61">
        <v>37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1:22" ht="24.75" customHeight="1">
      <c r="A27" s="44">
        <v>17</v>
      </c>
      <c r="B27" s="36">
        <v>170301120040</v>
      </c>
      <c r="C27" s="61">
        <v>27</v>
      </c>
      <c r="D27" s="62"/>
      <c r="E27" s="61">
        <v>28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24.75" customHeight="1">
      <c r="A28" s="44">
        <v>18</v>
      </c>
      <c r="B28" s="36">
        <v>170301120043</v>
      </c>
      <c r="C28" s="61">
        <v>32</v>
      </c>
      <c r="D28" s="62"/>
      <c r="E28" s="61">
        <v>31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24.75" customHeight="1">
      <c r="A29" s="44">
        <v>19</v>
      </c>
      <c r="B29" s="36">
        <v>170301120046</v>
      </c>
      <c r="C29" s="61">
        <v>27</v>
      </c>
      <c r="D29" s="62"/>
      <c r="E29" s="61">
        <v>28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24.75" customHeight="1">
      <c r="A30" s="44">
        <v>20</v>
      </c>
      <c r="B30" s="36">
        <v>170301120050</v>
      </c>
      <c r="C30" s="61">
        <v>31</v>
      </c>
      <c r="D30" s="62"/>
      <c r="E30" s="61">
        <v>31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24.75" customHeight="1">
      <c r="A31" s="44">
        <v>21</v>
      </c>
      <c r="B31" s="36">
        <v>170301120051</v>
      </c>
      <c r="C31" s="61">
        <v>31</v>
      </c>
      <c r="D31" s="62"/>
      <c r="E31" s="61">
        <v>31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24.75" customHeight="1">
      <c r="A32" s="44">
        <v>22</v>
      </c>
      <c r="B32" s="36">
        <v>170301120052</v>
      </c>
      <c r="C32" s="61">
        <v>26</v>
      </c>
      <c r="D32" s="62"/>
      <c r="E32" s="61">
        <v>28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3" ht="24.75" customHeight="1">
      <c r="A33" s="44">
        <v>23</v>
      </c>
      <c r="B33" s="36">
        <v>170301120053</v>
      </c>
      <c r="C33" s="61">
        <v>35</v>
      </c>
      <c r="D33" s="62"/>
      <c r="E33" s="61">
        <v>35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3" ht="24.75" customHeight="1">
      <c r="A34" s="44">
        <v>24</v>
      </c>
      <c r="B34" s="36">
        <v>170301120054</v>
      </c>
      <c r="C34" s="61">
        <v>37</v>
      </c>
      <c r="D34" s="62"/>
      <c r="E34" s="61">
        <v>35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3" ht="24.75" customHeight="1">
      <c r="A35" s="44">
        <v>25</v>
      </c>
      <c r="B35" s="36">
        <v>170301120055</v>
      </c>
      <c r="C35" s="61">
        <v>27</v>
      </c>
      <c r="D35" s="62"/>
      <c r="E35" s="61">
        <v>28</v>
      </c>
      <c r="F35" s="62"/>
      <c r="G35" s="77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24.75" customHeight="1">
      <c r="A36" s="44">
        <v>26</v>
      </c>
      <c r="B36" s="36">
        <v>170301120056</v>
      </c>
      <c r="C36" s="61">
        <v>35</v>
      </c>
      <c r="D36" s="62"/>
      <c r="E36" s="61">
        <v>35</v>
      </c>
      <c r="F36" s="62"/>
      <c r="G36" s="77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3" ht="24.75" customHeight="1">
      <c r="A37" s="44">
        <v>27</v>
      </c>
      <c r="B37" s="36">
        <v>170301120057</v>
      </c>
      <c r="C37" s="61">
        <v>30</v>
      </c>
      <c r="D37" s="62"/>
      <c r="E37" s="61">
        <v>30</v>
      </c>
      <c r="F37" s="62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3" ht="24.75" customHeight="1">
      <c r="A38" s="44">
        <v>28</v>
      </c>
      <c r="B38" s="36">
        <v>170301120058</v>
      </c>
      <c r="C38" s="61">
        <v>47</v>
      </c>
      <c r="D38" s="62"/>
      <c r="E38" s="61">
        <v>41</v>
      </c>
      <c r="F38" s="62"/>
    </row>
    <row r="39" spans="1:23" ht="24.75" customHeight="1">
      <c r="A39" s="44">
        <v>29</v>
      </c>
      <c r="B39" s="36">
        <v>170301120060</v>
      </c>
      <c r="C39" s="61">
        <v>27</v>
      </c>
      <c r="D39" s="62"/>
      <c r="E39" s="61">
        <v>28</v>
      </c>
      <c r="F39" s="62"/>
    </row>
    <row r="40" spans="1:23" ht="24.75" customHeight="1">
      <c r="A40" s="44">
        <v>30</v>
      </c>
      <c r="B40" s="36">
        <v>170301120061</v>
      </c>
      <c r="C40" s="61">
        <v>43</v>
      </c>
      <c r="D40" s="62"/>
      <c r="E40" s="61">
        <v>45</v>
      </c>
      <c r="F40" s="62"/>
      <c r="G40" s="7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3" ht="24.75" customHeight="1">
      <c r="A41" s="44">
        <v>31</v>
      </c>
      <c r="B41" s="36">
        <v>170301120062</v>
      </c>
      <c r="C41" s="61">
        <v>45</v>
      </c>
      <c r="D41" s="62"/>
      <c r="E41" s="61">
        <v>45</v>
      </c>
      <c r="F41" s="62"/>
      <c r="G41" s="77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3" ht="24.75" customHeight="1">
      <c r="A42" s="44">
        <v>32</v>
      </c>
      <c r="B42" s="36">
        <v>170301120064</v>
      </c>
      <c r="C42" s="61">
        <v>35</v>
      </c>
      <c r="D42" s="62"/>
      <c r="E42" s="61">
        <v>36</v>
      </c>
      <c r="F42" s="62"/>
      <c r="G42" s="7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3" ht="24.75" customHeight="1">
      <c r="A43" s="44">
        <v>33</v>
      </c>
      <c r="B43" s="36">
        <v>170301120065</v>
      </c>
      <c r="C43" s="61">
        <v>42</v>
      </c>
      <c r="D43" s="62"/>
      <c r="E43" s="61">
        <v>43</v>
      </c>
      <c r="F43" s="62"/>
      <c r="G43" s="77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3" ht="24.75" customHeight="1">
      <c r="A44" s="44">
        <v>34</v>
      </c>
      <c r="B44" s="36">
        <v>170301120066</v>
      </c>
      <c r="C44" s="61">
        <v>30</v>
      </c>
      <c r="D44" s="62"/>
      <c r="E44" s="61">
        <v>30</v>
      </c>
      <c r="F44" s="62"/>
      <c r="G44" s="77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3" ht="24.75" customHeight="1">
      <c r="A45" s="44">
        <v>35</v>
      </c>
      <c r="B45" s="36">
        <v>170301120068</v>
      </c>
      <c r="C45" s="61">
        <v>47</v>
      </c>
      <c r="D45" s="62"/>
      <c r="E45" s="61">
        <v>48</v>
      </c>
      <c r="F45" s="62"/>
      <c r="G45" s="77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3" ht="24.75" customHeight="1">
      <c r="A46" s="44">
        <v>36</v>
      </c>
      <c r="B46" s="36">
        <v>170301120069</v>
      </c>
      <c r="C46" s="61">
        <v>30</v>
      </c>
      <c r="D46" s="62"/>
      <c r="E46" s="61">
        <v>30</v>
      </c>
      <c r="F46" s="62"/>
      <c r="G46" s="77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3" ht="24.75" customHeight="1">
      <c r="A47" s="44">
        <v>37</v>
      </c>
      <c r="B47" s="36">
        <v>170301120070</v>
      </c>
      <c r="C47" s="61">
        <v>27</v>
      </c>
      <c r="D47" s="62"/>
      <c r="E47" s="61">
        <v>28</v>
      </c>
      <c r="F47" s="62"/>
      <c r="G47" s="77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3" ht="24.75" customHeight="1">
      <c r="A48" s="44">
        <v>38</v>
      </c>
      <c r="B48" s="36">
        <v>170301120071</v>
      </c>
      <c r="C48" s="61">
        <v>30</v>
      </c>
      <c r="D48" s="62"/>
      <c r="E48" s="61">
        <v>31</v>
      </c>
      <c r="F48" s="62"/>
      <c r="G48" s="77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ht="24.75" customHeight="1">
      <c r="A49" s="44">
        <v>39</v>
      </c>
      <c r="B49" s="36">
        <v>170301120072</v>
      </c>
      <c r="C49" s="61">
        <v>45</v>
      </c>
      <c r="D49" s="62"/>
      <c r="E49" s="61">
        <v>46</v>
      </c>
      <c r="F49" s="62"/>
      <c r="G49" s="77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ht="24.75" customHeight="1">
      <c r="A50" s="44">
        <v>40</v>
      </c>
      <c r="B50" s="36">
        <v>170301120073</v>
      </c>
      <c r="C50" s="61">
        <v>35</v>
      </c>
      <c r="D50" s="62"/>
      <c r="E50" s="61">
        <v>35</v>
      </c>
      <c r="F50" s="62"/>
      <c r="G50" s="77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24.75" customHeight="1">
      <c r="A51" s="44">
        <v>41</v>
      </c>
      <c r="B51" s="36">
        <v>170301120074</v>
      </c>
      <c r="C51" s="61">
        <v>38</v>
      </c>
      <c r="D51" s="62"/>
      <c r="E51" s="61">
        <v>39</v>
      </c>
      <c r="F51" s="62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24.75" customHeight="1">
      <c r="A52" s="44">
        <v>42</v>
      </c>
      <c r="B52" s="36">
        <v>170301120075</v>
      </c>
      <c r="C52" s="61">
        <v>30</v>
      </c>
      <c r="D52" s="74"/>
      <c r="E52" s="61">
        <v>31</v>
      </c>
      <c r="F52" s="62"/>
    </row>
    <row r="53" spans="1:22" ht="24.75" customHeight="1">
      <c r="A53" s="44">
        <v>43</v>
      </c>
      <c r="B53" s="36">
        <v>170301120076</v>
      </c>
      <c r="C53" s="61">
        <v>35</v>
      </c>
      <c r="D53" s="74"/>
      <c r="E53" s="61">
        <v>36</v>
      </c>
      <c r="F53" s="62"/>
    </row>
    <row r="54" spans="1:22" ht="24.75" customHeight="1">
      <c r="A54" s="44">
        <v>44</v>
      </c>
      <c r="B54" s="36">
        <v>170301120078</v>
      </c>
      <c r="C54" s="61">
        <v>35</v>
      </c>
      <c r="D54" s="62"/>
      <c r="E54" s="61">
        <v>35</v>
      </c>
      <c r="F54" s="62"/>
      <c r="G54" s="7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24.75" customHeight="1">
      <c r="A55" s="44">
        <v>45</v>
      </c>
      <c r="B55" s="36">
        <v>170301120079</v>
      </c>
      <c r="C55" s="61">
        <v>40</v>
      </c>
      <c r="D55" s="62"/>
      <c r="E55" s="61">
        <v>40</v>
      </c>
      <c r="F55" s="62"/>
      <c r="G55" s="77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24.75" customHeight="1">
      <c r="A56" s="44">
        <v>46</v>
      </c>
      <c r="B56" s="36">
        <v>170301120080</v>
      </c>
      <c r="C56" s="61">
        <v>31</v>
      </c>
      <c r="D56" s="62"/>
      <c r="E56" s="61">
        <v>31</v>
      </c>
      <c r="F56" s="62"/>
      <c r="G56" s="77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24.75" customHeight="1">
      <c r="A57" s="44">
        <v>47</v>
      </c>
      <c r="B57" s="36">
        <v>170301120081</v>
      </c>
      <c r="C57" s="61">
        <v>0</v>
      </c>
      <c r="D57" s="62"/>
      <c r="E57" s="61">
        <v>0</v>
      </c>
      <c r="F57" s="62"/>
      <c r="G57" s="77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24.75" customHeight="1">
      <c r="A58" s="44">
        <v>48</v>
      </c>
      <c r="B58" s="36">
        <v>170301120082</v>
      </c>
      <c r="C58" s="61">
        <v>32</v>
      </c>
      <c r="D58" s="62"/>
      <c r="E58" s="61">
        <v>33</v>
      </c>
      <c r="F58" s="62"/>
      <c r="G58" s="77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24.75" customHeight="1">
      <c r="A59" s="44">
        <v>49</v>
      </c>
      <c r="B59" s="36">
        <v>170301120084</v>
      </c>
      <c r="C59" s="61">
        <v>27</v>
      </c>
      <c r="D59" s="62"/>
      <c r="E59" s="61">
        <v>28</v>
      </c>
      <c r="F59" s="62"/>
      <c r="G59" s="77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24.75" customHeight="1">
      <c r="A60" s="44">
        <v>50</v>
      </c>
      <c r="B60" s="36">
        <v>170301120085</v>
      </c>
      <c r="C60" s="61">
        <v>32</v>
      </c>
      <c r="D60" s="62"/>
      <c r="E60" s="61">
        <v>33</v>
      </c>
      <c r="F60" s="62"/>
      <c r="G60" s="77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24.75" customHeight="1">
      <c r="A61" s="44">
        <v>51</v>
      </c>
      <c r="B61" s="36">
        <v>170301120086</v>
      </c>
      <c r="C61" s="61">
        <v>27</v>
      </c>
      <c r="D61" s="62"/>
      <c r="E61" s="61">
        <v>28</v>
      </c>
      <c r="F61" s="62"/>
      <c r="G61" s="77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24.75" customHeight="1">
      <c r="A62" s="44">
        <v>52</v>
      </c>
      <c r="B62" s="36">
        <v>170301120088</v>
      </c>
      <c r="C62" s="61">
        <v>35</v>
      </c>
      <c r="D62" s="62"/>
      <c r="E62" s="61">
        <v>35</v>
      </c>
      <c r="F62" s="62"/>
      <c r="G62" s="77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24.75" customHeight="1">
      <c r="A63" s="44">
        <v>53</v>
      </c>
      <c r="B63" s="36">
        <v>170301120093</v>
      </c>
      <c r="C63" s="61">
        <v>0</v>
      </c>
      <c r="D63" s="62"/>
      <c r="E63" s="61">
        <v>0</v>
      </c>
      <c r="F63" s="62"/>
      <c r="G63" s="77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24.75" customHeight="1">
      <c r="A64" s="44">
        <v>54</v>
      </c>
      <c r="B64" s="36">
        <v>170301120095</v>
      </c>
      <c r="C64" s="61">
        <v>32</v>
      </c>
      <c r="D64" s="62"/>
      <c r="E64" s="61">
        <v>33</v>
      </c>
      <c r="F64" s="62"/>
      <c r="G64" s="77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6" ht="24.75" customHeight="1">
      <c r="A65" s="44">
        <v>55</v>
      </c>
      <c r="B65" s="36">
        <v>170301120096</v>
      </c>
      <c r="C65" s="61">
        <v>25</v>
      </c>
      <c r="D65" s="62"/>
      <c r="E65" s="61">
        <v>0</v>
      </c>
      <c r="F65" s="62"/>
    </row>
    <row r="66" spans="1:6" ht="24.75" customHeight="1">
      <c r="A66" s="44">
        <v>56</v>
      </c>
      <c r="B66" s="36">
        <v>170301120097</v>
      </c>
      <c r="C66" s="61">
        <v>36</v>
      </c>
      <c r="D66" s="62"/>
      <c r="E66" s="61">
        <v>37</v>
      </c>
      <c r="F66" s="62"/>
    </row>
    <row r="67" spans="1:6" ht="24.75" customHeight="1">
      <c r="A67" s="44">
        <v>57</v>
      </c>
      <c r="B67" s="36">
        <v>170301120098</v>
      </c>
      <c r="C67" s="61">
        <v>45</v>
      </c>
      <c r="D67" s="62"/>
      <c r="E67" s="61">
        <v>46</v>
      </c>
      <c r="F67" s="62"/>
    </row>
    <row r="68" spans="1:6" ht="24.75" customHeight="1">
      <c r="A68" s="44">
        <v>58</v>
      </c>
      <c r="B68" s="36">
        <v>170301120100</v>
      </c>
      <c r="C68" s="61">
        <v>24</v>
      </c>
      <c r="D68" s="62"/>
      <c r="E68" s="61">
        <v>0</v>
      </c>
      <c r="F68" s="62"/>
    </row>
    <row r="69" spans="1:6" ht="24.75" customHeight="1">
      <c r="A69" s="44">
        <v>59</v>
      </c>
      <c r="B69" s="36">
        <v>170301120101</v>
      </c>
      <c r="C69" s="61">
        <v>37</v>
      </c>
      <c r="D69" s="62"/>
      <c r="E69" s="61">
        <v>38</v>
      </c>
      <c r="F69" s="62"/>
    </row>
    <row r="70" spans="1:6" ht="24.75" customHeight="1">
      <c r="A70" s="44">
        <v>60</v>
      </c>
      <c r="B70" s="36">
        <v>170301120103</v>
      </c>
      <c r="C70" s="61">
        <v>37</v>
      </c>
      <c r="D70" s="62"/>
      <c r="E70" s="61">
        <v>38</v>
      </c>
      <c r="F70" s="62"/>
    </row>
    <row r="71" spans="1:6" ht="24.75" customHeight="1">
      <c r="A71" s="44">
        <v>61</v>
      </c>
      <c r="B71" s="36">
        <v>170301120105</v>
      </c>
      <c r="C71" s="61">
        <v>35</v>
      </c>
      <c r="D71" s="62"/>
      <c r="E71" s="61">
        <v>36</v>
      </c>
      <c r="F71" s="62"/>
    </row>
    <row r="72" spans="1:6" ht="24.75" customHeight="1">
      <c r="A72" s="44">
        <v>62</v>
      </c>
      <c r="B72" s="36">
        <v>170301120106</v>
      </c>
      <c r="C72" s="61">
        <v>25</v>
      </c>
      <c r="D72" s="62"/>
      <c r="E72" s="61">
        <v>0</v>
      </c>
      <c r="F72" s="62"/>
    </row>
    <row r="73" spans="1:6" ht="24.75" customHeight="1">
      <c r="A73" s="44">
        <v>63</v>
      </c>
      <c r="B73" s="36">
        <v>170301120107</v>
      </c>
      <c r="C73" s="61">
        <v>30</v>
      </c>
      <c r="D73" s="62"/>
      <c r="E73" s="61">
        <v>30</v>
      </c>
      <c r="F73" s="62"/>
    </row>
    <row r="74" spans="1:6" ht="24.75" customHeight="1">
      <c r="A74" s="44">
        <v>64</v>
      </c>
      <c r="B74" s="36">
        <v>170301120108</v>
      </c>
      <c r="C74" s="61">
        <v>43</v>
      </c>
      <c r="D74" s="62"/>
      <c r="E74" s="61">
        <v>43</v>
      </c>
      <c r="F74" s="62"/>
    </row>
    <row r="75" spans="1:6" ht="24.75" customHeight="1">
      <c r="A75" s="44">
        <v>65</v>
      </c>
      <c r="B75" s="36">
        <v>170301120110</v>
      </c>
      <c r="C75" s="61">
        <v>38</v>
      </c>
      <c r="D75" s="62"/>
      <c r="E75" s="61">
        <v>32</v>
      </c>
      <c r="F75" s="62"/>
    </row>
    <row r="76" spans="1:6" ht="24.75" customHeight="1">
      <c r="A76" s="44">
        <v>66</v>
      </c>
      <c r="B76" s="36">
        <v>170301120111</v>
      </c>
      <c r="C76" s="61">
        <v>0</v>
      </c>
      <c r="D76" s="62"/>
      <c r="E76" s="61">
        <v>0</v>
      </c>
      <c r="F76" s="62"/>
    </row>
    <row r="77" spans="1:6" ht="24.75" customHeight="1">
      <c r="A77" s="44">
        <v>67</v>
      </c>
      <c r="B77" s="36">
        <v>170301120112</v>
      </c>
      <c r="C77" s="61">
        <v>43</v>
      </c>
      <c r="D77" s="62"/>
      <c r="E77" s="61">
        <v>43</v>
      </c>
      <c r="F77" s="62"/>
    </row>
    <row r="78" spans="1:6" ht="24.75" customHeight="1">
      <c r="A78" s="44">
        <v>68</v>
      </c>
      <c r="B78" s="36">
        <v>170301120113</v>
      </c>
      <c r="C78" s="61">
        <v>30</v>
      </c>
      <c r="D78" s="62"/>
      <c r="E78" s="61">
        <v>40</v>
      </c>
      <c r="F78" s="62"/>
    </row>
    <row r="79" spans="1:6" ht="24.75" customHeight="1">
      <c r="A79" s="44">
        <v>69</v>
      </c>
      <c r="B79" s="36">
        <v>170301120114</v>
      </c>
      <c r="C79" s="61">
        <v>40</v>
      </c>
      <c r="D79" s="62"/>
      <c r="E79" s="61">
        <v>31</v>
      </c>
      <c r="F79" s="62"/>
    </row>
    <row r="80" spans="1:6" ht="24.75" customHeight="1">
      <c r="A80" s="44">
        <v>70</v>
      </c>
      <c r="B80" s="36">
        <v>170301120115</v>
      </c>
      <c r="C80" s="61">
        <v>27</v>
      </c>
      <c r="D80" s="74"/>
      <c r="E80" s="61">
        <v>28</v>
      </c>
      <c r="F80" s="62"/>
    </row>
    <row r="81" spans="1:23" ht="24.75" customHeight="1">
      <c r="A81" s="44">
        <v>71</v>
      </c>
      <c r="B81" s="36">
        <v>170301120116</v>
      </c>
      <c r="C81" s="61">
        <v>46</v>
      </c>
      <c r="D81" s="74"/>
      <c r="E81" s="61">
        <v>47</v>
      </c>
      <c r="F81" s="62"/>
      <c r="G81" s="82"/>
    </row>
    <row r="82" spans="1:23" ht="24.75" customHeight="1">
      <c r="A82" s="44">
        <v>72</v>
      </c>
      <c r="B82" s="36">
        <v>170301120117</v>
      </c>
      <c r="C82" s="61">
        <v>0</v>
      </c>
      <c r="D82" s="62"/>
      <c r="E82" s="61">
        <v>0</v>
      </c>
      <c r="F82" s="62"/>
      <c r="G82" s="82"/>
    </row>
    <row r="83" spans="1:23" ht="24.75" customHeight="1">
      <c r="A83" s="44">
        <v>73</v>
      </c>
      <c r="B83" s="36">
        <v>170301120121</v>
      </c>
      <c r="C83" s="61">
        <v>30</v>
      </c>
      <c r="D83" s="62"/>
      <c r="E83" s="61">
        <v>30</v>
      </c>
      <c r="F83" s="62"/>
      <c r="G83" s="82"/>
    </row>
    <row r="84" spans="1:23">
      <c r="A84" s="44">
        <v>74</v>
      </c>
      <c r="B84" s="36">
        <v>170301120122</v>
      </c>
      <c r="C84" s="61">
        <v>26</v>
      </c>
      <c r="D84" s="62"/>
      <c r="E84" s="61">
        <v>26</v>
      </c>
      <c r="F84" s="62"/>
      <c r="G84" s="82"/>
    </row>
    <row r="85" spans="1:23" s="83" customFormat="1" ht="15.5">
      <c r="A85" s="44">
        <v>75</v>
      </c>
      <c r="B85" s="36">
        <v>170301120123</v>
      </c>
      <c r="C85" s="61">
        <v>28</v>
      </c>
      <c r="D85" s="62"/>
      <c r="E85" s="61">
        <v>31</v>
      </c>
      <c r="F85" s="62"/>
      <c r="G85" s="8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5">
      <c r="A86" s="44">
        <v>76</v>
      </c>
      <c r="B86" s="36">
        <v>170301120125</v>
      </c>
      <c r="C86" s="61">
        <v>24</v>
      </c>
      <c r="D86" s="62"/>
      <c r="E86" s="61">
        <v>0</v>
      </c>
      <c r="F86" s="62"/>
      <c r="G86" s="82"/>
      <c r="W86" s="83"/>
    </row>
    <row r="87" spans="1:23">
      <c r="A87" s="44">
        <v>77</v>
      </c>
      <c r="B87" s="36">
        <v>170301120126</v>
      </c>
      <c r="C87" s="61">
        <v>31</v>
      </c>
      <c r="D87" s="62"/>
      <c r="E87" s="61">
        <v>32</v>
      </c>
      <c r="F87" s="62"/>
      <c r="G87" s="82"/>
    </row>
    <row r="88" spans="1:23" ht="15.5">
      <c r="A88" s="44">
        <v>78</v>
      </c>
      <c r="B88" s="36">
        <v>170301120127</v>
      </c>
      <c r="C88" s="61">
        <v>30</v>
      </c>
      <c r="D88" s="62"/>
      <c r="E88" s="61">
        <v>31</v>
      </c>
      <c r="F88" s="62"/>
      <c r="G88" s="82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3">
      <c r="A89" s="44">
        <v>79</v>
      </c>
      <c r="B89" s="36">
        <v>170301120128</v>
      </c>
      <c r="C89" s="61">
        <v>43</v>
      </c>
      <c r="D89" s="62"/>
      <c r="E89" s="61">
        <v>43</v>
      </c>
      <c r="F89" s="62"/>
      <c r="G89" s="82"/>
    </row>
    <row r="90" spans="1:23">
      <c r="A90" s="44">
        <v>80</v>
      </c>
      <c r="B90" s="36">
        <v>170301120129</v>
      </c>
      <c r="C90" s="61">
        <v>35</v>
      </c>
      <c r="D90" s="62"/>
      <c r="E90" s="61">
        <v>36</v>
      </c>
      <c r="F90" s="62"/>
      <c r="G90" s="82"/>
    </row>
    <row r="91" spans="1:23">
      <c r="A91" s="44">
        <v>81</v>
      </c>
      <c r="B91" s="36">
        <v>170301120130</v>
      </c>
      <c r="C91" s="61">
        <v>37</v>
      </c>
      <c r="D91" s="62"/>
      <c r="E91" s="61">
        <v>37</v>
      </c>
      <c r="F91" s="62"/>
      <c r="G91" s="82"/>
    </row>
    <row r="92" spans="1:23" ht="15.5">
      <c r="A92" s="44">
        <v>82</v>
      </c>
      <c r="B92" s="36">
        <v>170301120132</v>
      </c>
      <c r="C92" s="61">
        <v>31</v>
      </c>
      <c r="D92" s="62"/>
      <c r="E92" s="61">
        <v>31</v>
      </c>
      <c r="F92" s="62"/>
      <c r="G92" s="82"/>
      <c r="W92" s="83"/>
    </row>
    <row r="93" spans="1:23">
      <c r="A93" s="44">
        <v>83</v>
      </c>
      <c r="B93" s="36">
        <v>170301120134</v>
      </c>
      <c r="C93" s="61">
        <v>41</v>
      </c>
      <c r="D93" s="62"/>
      <c r="E93" s="61">
        <v>44</v>
      </c>
      <c r="F93" s="62"/>
      <c r="G93" s="82"/>
    </row>
    <row r="94" spans="1:23" ht="15.5">
      <c r="A94" s="44">
        <v>84</v>
      </c>
      <c r="B94" s="36">
        <v>170301120135</v>
      </c>
      <c r="C94" s="61">
        <v>36</v>
      </c>
      <c r="D94" s="62"/>
      <c r="E94" s="61">
        <v>36</v>
      </c>
      <c r="F94" s="62"/>
      <c r="G94" s="82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spans="1:23">
      <c r="A95" s="44">
        <v>85</v>
      </c>
      <c r="B95" s="36">
        <v>170301120138</v>
      </c>
      <c r="C95" s="61">
        <v>42</v>
      </c>
      <c r="D95" s="62"/>
      <c r="E95" s="61">
        <v>42</v>
      </c>
      <c r="F95" s="62"/>
      <c r="G95" s="82"/>
    </row>
    <row r="96" spans="1:23">
      <c r="A96" s="44">
        <v>86</v>
      </c>
      <c r="B96" s="36">
        <v>170301120140</v>
      </c>
      <c r="C96" s="61">
        <v>45</v>
      </c>
      <c r="D96" s="62"/>
      <c r="E96" s="61">
        <v>46</v>
      </c>
      <c r="F96" s="62"/>
      <c r="G96" s="82"/>
    </row>
    <row r="97" spans="1:23">
      <c r="A97" s="44">
        <v>87</v>
      </c>
      <c r="B97" s="36">
        <v>170301120142</v>
      </c>
      <c r="C97" s="61">
        <v>46</v>
      </c>
      <c r="D97" s="62"/>
      <c r="E97" s="61">
        <v>46</v>
      </c>
      <c r="F97" s="62"/>
      <c r="G97" s="82"/>
    </row>
    <row r="98" spans="1:23">
      <c r="A98" s="44">
        <v>88</v>
      </c>
      <c r="B98" s="36">
        <v>170301120145</v>
      </c>
      <c r="C98" s="61">
        <v>30</v>
      </c>
      <c r="D98" s="62"/>
      <c r="E98" s="61">
        <v>30</v>
      </c>
      <c r="F98" s="62"/>
      <c r="G98" s="82"/>
    </row>
    <row r="99" spans="1:23" s="83" customFormat="1" ht="15.5">
      <c r="A99" s="44">
        <v>89</v>
      </c>
      <c r="B99" s="36">
        <v>170301120146</v>
      </c>
      <c r="C99" s="61">
        <v>36</v>
      </c>
      <c r="D99" s="62"/>
      <c r="E99" s="61">
        <v>38</v>
      </c>
      <c r="F99" s="62"/>
      <c r="G99" s="8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5">
      <c r="A100" s="44">
        <v>90</v>
      </c>
      <c r="B100" s="36">
        <v>170301120147</v>
      </c>
      <c r="C100" s="61">
        <v>40</v>
      </c>
      <c r="D100" s="62"/>
      <c r="E100" s="61">
        <v>41</v>
      </c>
      <c r="F100" s="62"/>
      <c r="G100" s="82"/>
      <c r="W100" s="83"/>
    </row>
    <row r="101" spans="1:23">
      <c r="A101" s="44">
        <v>91</v>
      </c>
      <c r="B101" s="36">
        <v>170301120149</v>
      </c>
      <c r="C101" s="61">
        <v>35</v>
      </c>
      <c r="D101" s="62"/>
      <c r="E101" s="61">
        <v>36</v>
      </c>
      <c r="F101" s="62"/>
      <c r="G101" s="82"/>
    </row>
    <row r="102" spans="1:23" ht="15.5">
      <c r="A102" s="44">
        <v>92</v>
      </c>
      <c r="B102" s="36">
        <v>170301120152</v>
      </c>
      <c r="C102" s="61">
        <v>24</v>
      </c>
      <c r="D102" s="62"/>
      <c r="E102" s="61">
        <v>0</v>
      </c>
      <c r="F102" s="62"/>
      <c r="G102" s="82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3">
      <c r="A103" s="44">
        <v>93</v>
      </c>
      <c r="B103" s="36">
        <v>170301120153</v>
      </c>
      <c r="C103" s="61">
        <v>28</v>
      </c>
      <c r="D103" s="62"/>
      <c r="E103" s="61">
        <v>28</v>
      </c>
      <c r="F103" s="62"/>
      <c r="G103" s="82"/>
    </row>
    <row r="104" spans="1:23">
      <c r="A104" s="44">
        <v>94</v>
      </c>
      <c r="B104" s="36">
        <v>170301120154</v>
      </c>
      <c r="C104" s="61">
        <v>32</v>
      </c>
      <c r="D104" s="62"/>
      <c r="E104" s="61">
        <v>33</v>
      </c>
      <c r="F104" s="62"/>
      <c r="G104" s="82"/>
    </row>
    <row r="105" spans="1:23">
      <c r="A105" s="44">
        <v>95</v>
      </c>
      <c r="B105" s="36">
        <v>170301120155</v>
      </c>
      <c r="C105" s="61">
        <v>32</v>
      </c>
      <c r="D105" s="62"/>
      <c r="E105" s="61">
        <v>33</v>
      </c>
      <c r="F105" s="62"/>
    </row>
    <row r="106" spans="1:23">
      <c r="A106" s="44">
        <v>96</v>
      </c>
      <c r="B106" s="36">
        <v>170301120156</v>
      </c>
      <c r="C106" s="61">
        <v>43</v>
      </c>
      <c r="D106" s="62"/>
      <c r="E106" s="61">
        <v>43</v>
      </c>
      <c r="F106" s="62"/>
    </row>
    <row r="107" spans="1:23">
      <c r="A107" s="44">
        <v>97</v>
      </c>
      <c r="B107" s="36">
        <v>170301120157</v>
      </c>
      <c r="C107" s="61">
        <v>0</v>
      </c>
      <c r="D107" s="62"/>
      <c r="E107" s="61">
        <v>0</v>
      </c>
      <c r="F107" s="62"/>
    </row>
    <row r="108" spans="1:23">
      <c r="A108" s="44">
        <v>98</v>
      </c>
      <c r="B108" s="36">
        <v>170301120158</v>
      </c>
      <c r="C108" s="61">
        <v>25</v>
      </c>
      <c r="D108" s="62"/>
      <c r="E108" s="61">
        <v>0</v>
      </c>
      <c r="F108" s="62"/>
    </row>
    <row r="109" spans="1:23">
      <c r="A109" s="44">
        <v>99</v>
      </c>
      <c r="B109" s="36">
        <v>170301120159</v>
      </c>
      <c r="C109" s="61">
        <v>27</v>
      </c>
      <c r="D109" s="62"/>
      <c r="E109" s="61">
        <v>28</v>
      </c>
      <c r="F109" s="62"/>
    </row>
    <row r="110" spans="1:23">
      <c r="A110" s="44">
        <v>100</v>
      </c>
      <c r="B110" s="36">
        <v>170301120160</v>
      </c>
      <c r="C110" s="61">
        <v>27</v>
      </c>
      <c r="D110" s="62"/>
      <c r="E110" s="61">
        <v>27</v>
      </c>
      <c r="F110" s="62"/>
    </row>
    <row r="111" spans="1:23">
      <c r="A111" s="44">
        <v>101</v>
      </c>
      <c r="B111" s="36">
        <v>170301120161</v>
      </c>
      <c r="C111" s="61">
        <v>37</v>
      </c>
      <c r="D111" s="62"/>
      <c r="E111" s="61">
        <v>38</v>
      </c>
      <c r="F111" s="62"/>
    </row>
    <row r="112" spans="1:23">
      <c r="A112" s="44">
        <v>102</v>
      </c>
      <c r="B112" s="36">
        <v>170301120162</v>
      </c>
      <c r="C112" s="61">
        <v>24</v>
      </c>
      <c r="D112" s="62"/>
      <c r="E112" s="61">
        <v>0</v>
      </c>
      <c r="F112" s="62"/>
    </row>
    <row r="113" spans="1:6">
      <c r="A113" s="44">
        <v>103</v>
      </c>
      <c r="B113" s="36">
        <v>170301120163</v>
      </c>
      <c r="C113" s="61">
        <v>20</v>
      </c>
      <c r="D113" s="62"/>
      <c r="E113" s="61">
        <v>0</v>
      </c>
      <c r="F113" s="62"/>
    </row>
    <row r="114" spans="1:6">
      <c r="A114" s="44">
        <v>104</v>
      </c>
      <c r="B114" s="36">
        <v>170301120164</v>
      </c>
      <c r="C114" s="61">
        <v>31</v>
      </c>
      <c r="D114" s="62"/>
      <c r="E114" s="61">
        <v>31</v>
      </c>
      <c r="F114" s="62"/>
    </row>
    <row r="115" spans="1:6">
      <c r="A115" s="44">
        <v>105</v>
      </c>
      <c r="B115" s="36">
        <v>170301120165</v>
      </c>
      <c r="C115" s="61">
        <v>25</v>
      </c>
      <c r="D115" s="62"/>
      <c r="E115" s="61">
        <v>0</v>
      </c>
      <c r="F115" s="62"/>
    </row>
    <row r="116" spans="1:6">
      <c r="A116" s="44">
        <v>106</v>
      </c>
      <c r="B116" s="36">
        <v>170301120166</v>
      </c>
      <c r="C116" s="61">
        <v>45</v>
      </c>
      <c r="D116" s="62"/>
      <c r="E116" s="61">
        <v>46</v>
      </c>
      <c r="F116" s="62"/>
    </row>
    <row r="117" spans="1:6">
      <c r="A117" s="44">
        <v>107</v>
      </c>
      <c r="B117" s="36">
        <v>170301120169</v>
      </c>
      <c r="C117" s="61">
        <v>35</v>
      </c>
      <c r="D117" s="62"/>
      <c r="E117" s="61">
        <v>36</v>
      </c>
      <c r="F117" s="62"/>
    </row>
    <row r="118" spans="1:6">
      <c r="A118" s="44">
        <v>108</v>
      </c>
      <c r="B118" s="36">
        <v>170301120170</v>
      </c>
      <c r="C118" s="61">
        <v>35</v>
      </c>
      <c r="D118" s="62"/>
      <c r="E118" s="61">
        <v>36</v>
      </c>
      <c r="F118" s="62"/>
    </row>
    <row r="119" spans="1:6">
      <c r="A119" s="44">
        <v>109</v>
      </c>
      <c r="B119" s="36">
        <v>170301120171</v>
      </c>
      <c r="C119" s="61">
        <v>30</v>
      </c>
      <c r="D119" s="62"/>
      <c r="E119" s="61">
        <v>30</v>
      </c>
      <c r="F119" s="62"/>
    </row>
    <row r="120" spans="1:6">
      <c r="A120" s="44">
        <v>110</v>
      </c>
      <c r="B120" s="36">
        <v>170301120173</v>
      </c>
      <c r="C120" s="61">
        <v>31</v>
      </c>
      <c r="D120" s="62"/>
      <c r="E120" s="61">
        <v>32</v>
      </c>
      <c r="F120" s="62"/>
    </row>
    <row r="121" spans="1:6">
      <c r="A121" s="44">
        <v>111</v>
      </c>
      <c r="B121" s="36">
        <v>170301120174</v>
      </c>
      <c r="C121" s="61">
        <v>0</v>
      </c>
      <c r="D121" s="62"/>
      <c r="E121" s="61">
        <v>0</v>
      </c>
      <c r="F121" s="62"/>
    </row>
    <row r="122" spans="1:6">
      <c r="A122" s="44">
        <v>112</v>
      </c>
      <c r="B122" s="36">
        <v>170301120175</v>
      </c>
      <c r="C122" s="61">
        <v>30</v>
      </c>
      <c r="D122" s="62"/>
      <c r="E122" s="61">
        <v>31</v>
      </c>
      <c r="F122" s="62"/>
    </row>
    <row r="123" spans="1:6">
      <c r="A123" s="44">
        <v>113</v>
      </c>
      <c r="B123" s="36">
        <v>170301121177</v>
      </c>
      <c r="C123" s="61">
        <v>45</v>
      </c>
      <c r="D123" s="62"/>
      <c r="E123" s="61">
        <v>45</v>
      </c>
      <c r="F123" s="62"/>
    </row>
    <row r="124" spans="1:6">
      <c r="A124" s="44">
        <v>114</v>
      </c>
      <c r="B124" s="36">
        <v>170301120058</v>
      </c>
      <c r="C124" s="61">
        <v>47</v>
      </c>
      <c r="D124" s="62"/>
      <c r="E124" s="61">
        <v>47</v>
      </c>
      <c r="F124" s="62"/>
    </row>
    <row r="125" spans="1:6">
      <c r="A125" s="44">
        <v>115</v>
      </c>
      <c r="B125" s="36">
        <v>170101120001</v>
      </c>
      <c r="C125" s="61">
        <v>38</v>
      </c>
      <c r="D125" s="62"/>
      <c r="E125" s="61">
        <v>40</v>
      </c>
      <c r="F125" s="62"/>
    </row>
    <row r="126" spans="1:6">
      <c r="A126" s="44">
        <v>116</v>
      </c>
      <c r="B126" s="36">
        <v>170101120002</v>
      </c>
      <c r="C126" s="61">
        <v>40</v>
      </c>
      <c r="D126" s="62"/>
      <c r="E126" s="61">
        <v>40</v>
      </c>
      <c r="F126" s="62"/>
    </row>
    <row r="127" spans="1:6">
      <c r="A127" s="44">
        <v>117</v>
      </c>
      <c r="B127" s="36">
        <v>170101120007</v>
      </c>
      <c r="C127" s="61">
        <v>50</v>
      </c>
      <c r="D127" s="62"/>
      <c r="E127" s="61">
        <v>49</v>
      </c>
      <c r="F127" s="62"/>
    </row>
    <row r="128" spans="1:6">
      <c r="A128" s="44">
        <v>118</v>
      </c>
      <c r="B128" s="36">
        <v>170101120012</v>
      </c>
      <c r="C128" s="61">
        <v>50</v>
      </c>
      <c r="D128" s="62"/>
      <c r="E128" s="61">
        <v>49</v>
      </c>
      <c r="F128" s="62"/>
    </row>
    <row r="129" spans="1:6">
      <c r="A129" s="44">
        <v>119</v>
      </c>
      <c r="B129" s="36">
        <v>170101120016</v>
      </c>
      <c r="C129" s="61">
        <v>40</v>
      </c>
      <c r="D129" s="62"/>
      <c r="E129" s="61">
        <v>40</v>
      </c>
      <c r="F129" s="62"/>
    </row>
    <row r="130" spans="1:6">
      <c r="A130" s="44">
        <v>120</v>
      </c>
      <c r="B130" s="36">
        <v>170101120019</v>
      </c>
      <c r="C130" s="61">
        <v>48</v>
      </c>
      <c r="D130" s="62"/>
      <c r="E130" s="61">
        <v>45</v>
      </c>
      <c r="F130" s="62"/>
    </row>
    <row r="131" spans="1:6">
      <c r="A131" s="44">
        <v>121</v>
      </c>
      <c r="B131" s="36">
        <v>170101120020</v>
      </c>
      <c r="C131" s="61">
        <v>40</v>
      </c>
      <c r="D131" s="62"/>
      <c r="E131" s="61">
        <v>40</v>
      </c>
      <c r="F131" s="62"/>
    </row>
    <row r="132" spans="1:6">
      <c r="A132" s="44">
        <v>122</v>
      </c>
      <c r="B132" s="36">
        <v>170101120021</v>
      </c>
      <c r="C132" s="61">
        <v>45</v>
      </c>
      <c r="D132" s="62"/>
      <c r="E132" s="61">
        <v>45</v>
      </c>
      <c r="F132" s="62"/>
    </row>
    <row r="133" spans="1:6">
      <c r="A133" s="44">
        <v>123</v>
      </c>
      <c r="B133" s="36">
        <v>170101120022</v>
      </c>
      <c r="C133" s="61">
        <v>45</v>
      </c>
      <c r="D133" s="62"/>
      <c r="E133" s="61">
        <v>45</v>
      </c>
      <c r="F133" s="62"/>
    </row>
    <row r="134" spans="1:6">
      <c r="A134" s="44">
        <v>124</v>
      </c>
      <c r="B134" s="36">
        <v>170101120023</v>
      </c>
      <c r="C134" s="61">
        <v>42</v>
      </c>
      <c r="D134" s="62"/>
      <c r="E134" s="61">
        <v>42</v>
      </c>
      <c r="F134" s="62"/>
    </row>
    <row r="135" spans="1:6">
      <c r="A135" s="44">
        <v>125</v>
      </c>
      <c r="B135" s="36">
        <v>170101120025</v>
      </c>
      <c r="C135" s="61">
        <v>38</v>
      </c>
      <c r="D135" s="62"/>
      <c r="E135" s="61">
        <v>35</v>
      </c>
      <c r="F135" s="62"/>
    </row>
    <row r="136" spans="1:6">
      <c r="A136" s="44">
        <v>126</v>
      </c>
      <c r="B136" s="36">
        <v>170101120026</v>
      </c>
      <c r="C136" s="61">
        <v>38</v>
      </c>
      <c r="D136" s="62"/>
      <c r="E136" s="61">
        <v>39</v>
      </c>
      <c r="F136" s="62"/>
    </row>
    <row r="137" spans="1:6">
      <c r="A137" s="44">
        <v>127</v>
      </c>
      <c r="B137" s="36">
        <v>170101120028</v>
      </c>
      <c r="C137" s="61">
        <v>40</v>
      </c>
      <c r="D137" s="62"/>
      <c r="E137" s="61">
        <v>40</v>
      </c>
      <c r="F137" s="62"/>
    </row>
    <row r="138" spans="1:6">
      <c r="A138" s="44">
        <v>128</v>
      </c>
      <c r="B138" s="36">
        <v>170101120032</v>
      </c>
      <c r="C138" s="61">
        <v>45</v>
      </c>
      <c r="D138" s="62"/>
      <c r="E138" s="61">
        <v>40</v>
      </c>
      <c r="F138" s="62"/>
    </row>
    <row r="139" spans="1:6">
      <c r="A139" s="44">
        <v>129</v>
      </c>
      <c r="B139" s="36">
        <v>170101120034</v>
      </c>
      <c r="C139" s="61">
        <v>48</v>
      </c>
      <c r="D139" s="62"/>
      <c r="E139" s="61">
        <v>47</v>
      </c>
      <c r="F139" s="62"/>
    </row>
    <row r="140" spans="1:6">
      <c r="A140" s="44">
        <v>130</v>
      </c>
      <c r="B140" s="36">
        <v>170101120036</v>
      </c>
      <c r="C140" s="61">
        <v>45</v>
      </c>
      <c r="D140" s="62"/>
      <c r="E140" s="61">
        <v>45</v>
      </c>
      <c r="F140" s="62"/>
    </row>
    <row r="141" spans="1:6">
      <c r="A141" s="44">
        <v>131</v>
      </c>
      <c r="B141" s="36">
        <v>170101120040</v>
      </c>
      <c r="C141" s="61">
        <v>45</v>
      </c>
      <c r="D141" s="62"/>
      <c r="E141" s="61">
        <v>45</v>
      </c>
      <c r="F141" s="62"/>
    </row>
    <row r="142" spans="1:6">
      <c r="A142" s="44">
        <v>132</v>
      </c>
      <c r="B142" s="36">
        <v>170101120043</v>
      </c>
      <c r="C142" s="61">
        <v>50</v>
      </c>
      <c r="D142" s="62"/>
      <c r="E142" s="61">
        <v>48</v>
      </c>
      <c r="F142" s="62"/>
    </row>
    <row r="143" spans="1:6">
      <c r="A143" s="44">
        <v>133</v>
      </c>
      <c r="B143" s="36">
        <v>170101120046</v>
      </c>
      <c r="C143" s="61">
        <v>40</v>
      </c>
      <c r="D143" s="62"/>
      <c r="E143" s="61">
        <v>38</v>
      </c>
      <c r="F143" s="62"/>
    </row>
    <row r="144" spans="1:6">
      <c r="A144" s="44">
        <v>134</v>
      </c>
      <c r="B144" s="36">
        <v>170101120048</v>
      </c>
      <c r="C144" s="61">
        <v>40</v>
      </c>
      <c r="D144" s="62"/>
      <c r="E144" s="61">
        <v>37</v>
      </c>
      <c r="F144" s="62"/>
    </row>
    <row r="145" spans="1:6">
      <c r="A145" s="44">
        <v>135</v>
      </c>
      <c r="B145" s="36">
        <v>170101120049</v>
      </c>
      <c r="C145" s="61">
        <v>37</v>
      </c>
      <c r="D145" s="62"/>
      <c r="E145" s="61">
        <v>39</v>
      </c>
      <c r="F145" s="62"/>
    </row>
    <row r="146" spans="1:6">
      <c r="A146" s="44">
        <v>136</v>
      </c>
      <c r="B146" s="36">
        <v>170101120050</v>
      </c>
      <c r="C146" s="61">
        <v>38</v>
      </c>
      <c r="D146" s="62"/>
      <c r="E146" s="61">
        <v>40</v>
      </c>
      <c r="F146" s="62"/>
    </row>
    <row r="147" spans="1:6">
      <c r="A147" s="44">
        <v>137</v>
      </c>
      <c r="B147" s="36">
        <v>170101120052</v>
      </c>
      <c r="C147" s="61">
        <v>38</v>
      </c>
      <c r="D147" s="62"/>
      <c r="E147" s="61">
        <v>40</v>
      </c>
      <c r="F147" s="62"/>
    </row>
    <row r="148" spans="1:6">
      <c r="A148" s="44">
        <v>138</v>
      </c>
      <c r="B148" s="36">
        <v>170101120053</v>
      </c>
      <c r="C148" s="61">
        <v>0</v>
      </c>
      <c r="D148" s="62"/>
      <c r="E148" s="61">
        <v>0</v>
      </c>
      <c r="F148" s="62"/>
    </row>
    <row r="149" spans="1:6">
      <c r="A149" s="44">
        <v>139</v>
      </c>
      <c r="B149" s="36">
        <v>170101120054</v>
      </c>
      <c r="C149" s="61">
        <v>0</v>
      </c>
      <c r="D149" s="62"/>
      <c r="E149" s="61">
        <v>0</v>
      </c>
      <c r="F149" s="62"/>
    </row>
    <row r="150" spans="1:6">
      <c r="A150" s="44">
        <v>140</v>
      </c>
      <c r="B150" s="36">
        <v>170101120058</v>
      </c>
      <c r="C150" s="61">
        <v>45</v>
      </c>
      <c r="D150" s="62"/>
      <c r="E150" s="61">
        <v>42</v>
      </c>
      <c r="F150" s="62"/>
    </row>
    <row r="151" spans="1:6">
      <c r="A151" s="44">
        <v>141</v>
      </c>
      <c r="B151" s="36">
        <v>170101120059</v>
      </c>
      <c r="C151" s="61">
        <v>0</v>
      </c>
      <c r="D151" s="62"/>
      <c r="E151" s="61">
        <v>0</v>
      </c>
      <c r="F151" s="62"/>
    </row>
    <row r="152" spans="1:6">
      <c r="A152" s="44">
        <v>142</v>
      </c>
      <c r="B152" s="36">
        <v>170101120062</v>
      </c>
      <c r="C152" s="61">
        <v>40</v>
      </c>
      <c r="D152" s="62"/>
      <c r="E152" s="61">
        <v>40</v>
      </c>
      <c r="F152" s="62"/>
    </row>
    <row r="153" spans="1:6">
      <c r="A153" s="44">
        <v>143</v>
      </c>
      <c r="B153" s="36">
        <v>170101120063</v>
      </c>
      <c r="C153" s="61">
        <v>0</v>
      </c>
      <c r="D153" s="62"/>
      <c r="E153" s="61">
        <v>0</v>
      </c>
      <c r="F153" s="62"/>
    </row>
    <row r="154" spans="1:6">
      <c r="A154" s="44">
        <v>144</v>
      </c>
      <c r="B154" s="36">
        <v>170101120067</v>
      </c>
      <c r="C154" s="61">
        <v>45</v>
      </c>
      <c r="D154" s="62"/>
      <c r="E154" s="61">
        <v>43</v>
      </c>
      <c r="F154" s="62"/>
    </row>
    <row r="155" spans="1:6">
      <c r="A155" s="44">
        <v>145</v>
      </c>
      <c r="B155" s="36">
        <v>170101121073</v>
      </c>
      <c r="C155" s="61">
        <v>40</v>
      </c>
      <c r="D155" s="62"/>
      <c r="E155" s="61">
        <v>40</v>
      </c>
      <c r="F155" s="6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L1" zoomScale="86" zoomScaleNormal="86" workbookViewId="0">
      <selection activeCell="H16" sqref="H16:V16"/>
    </sheetView>
  </sheetViews>
  <sheetFormatPr defaultColWidth="8.6328125" defaultRowHeight="14.5"/>
  <cols>
    <col min="1" max="1" width="6.453125" customWidth="1"/>
    <col min="2" max="4" width="15.54296875" customWidth="1"/>
    <col min="5" max="6" width="13.08984375" customWidth="1"/>
    <col min="7" max="7" width="42.6328125" customWidth="1"/>
    <col min="8" max="8" width="11.5429687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251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252</v>
      </c>
      <c r="B4" s="851"/>
      <c r="C4" s="851"/>
      <c r="D4" s="851"/>
      <c r="E4" s="851"/>
      <c r="F4" s="851"/>
      <c r="G4" s="32" t="s">
        <v>14</v>
      </c>
      <c r="H4" s="804">
        <v>96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253</v>
      </c>
      <c r="B5" s="851"/>
      <c r="C5" s="851"/>
      <c r="D5" s="851"/>
      <c r="E5" s="851"/>
      <c r="F5" s="851"/>
      <c r="G5" s="32" t="s">
        <v>18</v>
      </c>
      <c r="H5" s="804">
        <v>68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784" t="s">
        <v>227</v>
      </c>
      <c r="F6" s="15"/>
      <c r="G6" s="20" t="s">
        <v>22</v>
      </c>
      <c r="H6" s="21">
        <f>AVERAGE(H4:H5)</f>
        <v>82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72"/>
      <c r="B7" s="773" t="s">
        <v>20</v>
      </c>
      <c r="C7" s="80" t="s">
        <v>21</v>
      </c>
      <c r="D7" s="80"/>
      <c r="E7" s="784" t="s">
        <v>21</v>
      </c>
      <c r="F7" s="15"/>
      <c r="G7" s="20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72"/>
      <c r="B8" s="773" t="s">
        <v>24</v>
      </c>
      <c r="C8" s="80" t="s">
        <v>25</v>
      </c>
      <c r="D8" s="80"/>
      <c r="E8" s="784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72"/>
      <c r="B9" s="773" t="s">
        <v>28</v>
      </c>
      <c r="C9" s="80" t="s">
        <v>29</v>
      </c>
      <c r="D9" s="80"/>
      <c r="E9" s="784" t="s">
        <v>29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784">
        <v>50</v>
      </c>
      <c r="F10" s="15">
        <v>27.5</v>
      </c>
      <c r="G10" s="785" t="s">
        <v>46</v>
      </c>
      <c r="H10" s="100">
        <v>2</v>
      </c>
      <c r="I10" s="100">
        <v>3</v>
      </c>
      <c r="J10" s="100">
        <v>3</v>
      </c>
      <c r="K10" s="100" t="s">
        <v>228</v>
      </c>
      <c r="L10" s="100">
        <v>2</v>
      </c>
      <c r="M10" s="100" t="s">
        <v>228</v>
      </c>
      <c r="N10" s="100" t="s">
        <v>228</v>
      </c>
      <c r="O10" s="100" t="s">
        <v>228</v>
      </c>
      <c r="P10" s="100">
        <v>3</v>
      </c>
      <c r="Q10" s="100" t="s">
        <v>228</v>
      </c>
      <c r="R10" s="100" t="s">
        <v>228</v>
      </c>
      <c r="S10" s="100" t="s">
        <v>228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170301200001</v>
      </c>
      <c r="C11" s="96">
        <v>44</v>
      </c>
      <c r="D11" s="96">
        <f>COUNTIF(C11:C35,"&gt;="&amp;D10)</f>
        <v>24</v>
      </c>
      <c r="E11" s="787">
        <v>31</v>
      </c>
      <c r="F11" s="61">
        <f>COUNTIF(E11:E35,"&gt;="&amp;F10)</f>
        <v>17</v>
      </c>
      <c r="G11" s="785" t="s">
        <v>47</v>
      </c>
      <c r="H11" s="100">
        <v>3</v>
      </c>
      <c r="I11" s="100">
        <v>1</v>
      </c>
      <c r="J11" s="100">
        <v>2</v>
      </c>
      <c r="K11" s="100" t="s">
        <v>228</v>
      </c>
      <c r="L11" s="100">
        <v>3</v>
      </c>
      <c r="M11" s="100" t="s">
        <v>228</v>
      </c>
      <c r="N11" s="100" t="s">
        <v>228</v>
      </c>
      <c r="O11" s="100" t="s">
        <v>228</v>
      </c>
      <c r="P11" s="100">
        <v>1</v>
      </c>
      <c r="Q11" s="100" t="s">
        <v>228</v>
      </c>
      <c r="R11" s="100" t="s">
        <v>228</v>
      </c>
      <c r="S11" s="100" t="s">
        <v>228</v>
      </c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170301200002</v>
      </c>
      <c r="C12" s="96">
        <v>42</v>
      </c>
      <c r="D12" s="814">
        <f>D11/COUNTA(B11:B35)*100</f>
        <v>96</v>
      </c>
      <c r="E12" s="787">
        <v>38</v>
      </c>
      <c r="F12" s="815">
        <f>F11/COUNTA(B11:B35)*100</f>
        <v>68</v>
      </c>
      <c r="G12" s="785" t="s">
        <v>48</v>
      </c>
      <c r="H12" s="100">
        <v>1</v>
      </c>
      <c r="I12" s="100">
        <v>1</v>
      </c>
      <c r="J12" s="100">
        <v>3</v>
      </c>
      <c r="K12" s="100" t="s">
        <v>228</v>
      </c>
      <c r="L12" s="100">
        <v>1</v>
      </c>
      <c r="M12" s="100" t="s">
        <v>228</v>
      </c>
      <c r="N12" s="100" t="s">
        <v>228</v>
      </c>
      <c r="O12" s="100" t="s">
        <v>228</v>
      </c>
      <c r="P12" s="100">
        <v>3</v>
      </c>
      <c r="Q12" s="100" t="s">
        <v>228</v>
      </c>
      <c r="R12" s="100" t="s">
        <v>228</v>
      </c>
      <c r="S12" s="100" t="s">
        <v>228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170301200003</v>
      </c>
      <c r="C13" s="96">
        <v>45</v>
      </c>
      <c r="D13" s="96"/>
      <c r="E13" s="787">
        <v>37</v>
      </c>
      <c r="F13" s="61"/>
      <c r="G13" s="785" t="s">
        <v>49</v>
      </c>
      <c r="H13" s="100">
        <v>3</v>
      </c>
      <c r="I13" s="100">
        <v>1</v>
      </c>
      <c r="J13" s="100">
        <v>3</v>
      </c>
      <c r="K13" s="100" t="s">
        <v>228</v>
      </c>
      <c r="L13" s="100">
        <v>3</v>
      </c>
      <c r="M13" s="100" t="s">
        <v>228</v>
      </c>
      <c r="N13" s="100" t="s">
        <v>228</v>
      </c>
      <c r="O13" s="100" t="s">
        <v>228</v>
      </c>
      <c r="P13" s="100">
        <v>2</v>
      </c>
      <c r="Q13" s="100" t="s">
        <v>228</v>
      </c>
      <c r="R13" s="100" t="s">
        <v>228</v>
      </c>
      <c r="S13" s="100" t="s">
        <v>228</v>
      </c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170301200004</v>
      </c>
      <c r="C14" s="96">
        <v>45</v>
      </c>
      <c r="D14" s="96"/>
      <c r="E14" s="787">
        <v>40</v>
      </c>
      <c r="F14" s="61"/>
      <c r="G14" s="816" t="s">
        <v>50</v>
      </c>
      <c r="H14" s="759">
        <v>2</v>
      </c>
      <c r="I14" s="759">
        <v>1</v>
      </c>
      <c r="J14" s="759">
        <v>2</v>
      </c>
      <c r="K14" s="759" t="s">
        <v>228</v>
      </c>
      <c r="L14" s="759">
        <v>1</v>
      </c>
      <c r="M14" s="759" t="s">
        <v>228</v>
      </c>
      <c r="N14" s="759" t="s">
        <v>228</v>
      </c>
      <c r="O14" s="759" t="s">
        <v>228</v>
      </c>
      <c r="P14" s="759">
        <v>3</v>
      </c>
      <c r="Q14" s="759" t="s">
        <v>228</v>
      </c>
      <c r="R14" s="759" t="s">
        <v>228</v>
      </c>
      <c r="S14" s="759" t="s">
        <v>228</v>
      </c>
      <c r="T14" s="759">
        <v>3</v>
      </c>
      <c r="U14" s="759">
        <v>3</v>
      </c>
      <c r="V14" s="759">
        <v>3</v>
      </c>
    </row>
    <row r="15" spans="1:23" ht="15.5">
      <c r="A15" s="94">
        <v>5</v>
      </c>
      <c r="B15" s="786">
        <v>170301200009</v>
      </c>
      <c r="C15" s="96">
        <v>37</v>
      </c>
      <c r="D15" s="96"/>
      <c r="E15" s="787">
        <v>36</v>
      </c>
      <c r="F15" s="61"/>
      <c r="G15" s="807" t="s">
        <v>51</v>
      </c>
      <c r="H15" s="817">
        <f>AVERAGE(H10:H14)</f>
        <v>2.2000000000000002</v>
      </c>
      <c r="I15" s="817">
        <f>AVERAGE(I10:I14)</f>
        <v>1.4</v>
      </c>
      <c r="J15" s="817">
        <f>AVERAGE(J10:J14)</f>
        <v>2.6</v>
      </c>
      <c r="K15" s="817"/>
      <c r="L15" s="817">
        <f>AVERAGE(L10:L14)</f>
        <v>2</v>
      </c>
      <c r="M15" s="817"/>
      <c r="N15" s="817"/>
      <c r="O15" s="817"/>
      <c r="P15" s="817">
        <f>AVERAGE(P10:P14)</f>
        <v>2.4</v>
      </c>
      <c r="Q15" s="817"/>
      <c r="R15" s="817"/>
      <c r="S15" s="817"/>
      <c r="T15" s="817">
        <f>AVERAGE(T10:T14)</f>
        <v>3</v>
      </c>
      <c r="U15" s="817">
        <f>AVERAGE(U10:U14)</f>
        <v>3</v>
      </c>
      <c r="V15" s="817">
        <f>AVERAGE(V10:V14)</f>
        <v>3</v>
      </c>
    </row>
    <row r="16" spans="1:23" ht="15.5">
      <c r="A16" s="94">
        <v>6</v>
      </c>
      <c r="B16" s="786">
        <v>170301200010</v>
      </c>
      <c r="C16" s="96">
        <v>41</v>
      </c>
      <c r="D16" s="96"/>
      <c r="E16" s="787">
        <v>27</v>
      </c>
      <c r="F16" s="61"/>
      <c r="G16" s="808" t="s">
        <v>52</v>
      </c>
      <c r="H16" s="818">
        <f>(H15*82)/100</f>
        <v>1.804</v>
      </c>
      <c r="I16" s="818">
        <f>(I15*82)/100</f>
        <v>1.1479999999999999</v>
      </c>
      <c r="J16" s="818">
        <f>(J15*82)/100</f>
        <v>2.1320000000000001</v>
      </c>
      <c r="K16" s="818"/>
      <c r="L16" s="818">
        <f>(L15*82)/100</f>
        <v>1.64</v>
      </c>
      <c r="M16" s="818"/>
      <c r="N16" s="818"/>
      <c r="O16" s="818"/>
      <c r="P16" s="818">
        <f>(P15*82)/100</f>
        <v>1.9679999999999997</v>
      </c>
      <c r="Q16" s="818"/>
      <c r="R16" s="818"/>
      <c r="S16" s="818"/>
      <c r="T16" s="818">
        <f>(T15*82)/100</f>
        <v>2.46</v>
      </c>
      <c r="U16" s="818">
        <f>(U15*82)/100</f>
        <v>2.46</v>
      </c>
      <c r="V16" s="818">
        <f>(V15*82)/100</f>
        <v>2.46</v>
      </c>
    </row>
    <row r="17" spans="1:22">
      <c r="A17" s="94">
        <v>7</v>
      </c>
      <c r="B17" s="786">
        <v>170301200011</v>
      </c>
      <c r="C17" s="96">
        <v>39</v>
      </c>
      <c r="D17" s="96"/>
      <c r="E17" s="787">
        <v>31</v>
      </c>
      <c r="F17" s="61"/>
      <c r="G17" s="819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</row>
    <row r="18" spans="1:22">
      <c r="A18" s="94">
        <v>8</v>
      </c>
      <c r="B18" s="786">
        <v>170301200013</v>
      </c>
      <c r="C18" s="96">
        <v>38</v>
      </c>
      <c r="D18" s="96"/>
      <c r="E18" s="787">
        <v>32</v>
      </c>
      <c r="F18" s="61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</row>
    <row r="19" spans="1:22">
      <c r="A19" s="94">
        <v>9</v>
      </c>
      <c r="B19" s="786">
        <v>170301200014</v>
      </c>
      <c r="C19" s="96">
        <v>33</v>
      </c>
      <c r="D19" s="96"/>
      <c r="E19" s="787">
        <v>28</v>
      </c>
      <c r="F19" s="61"/>
      <c r="G19" s="820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3"/>
      <c r="T19" s="803"/>
      <c r="U19" s="803"/>
      <c r="V19" s="803"/>
    </row>
    <row r="20" spans="1:22">
      <c r="A20" s="94">
        <v>10</v>
      </c>
      <c r="B20" s="786">
        <v>170301200016</v>
      </c>
      <c r="C20" s="96">
        <v>32</v>
      </c>
      <c r="D20" s="96"/>
      <c r="E20" s="787">
        <v>10</v>
      </c>
      <c r="F20" s="61"/>
      <c r="G20" s="821"/>
      <c r="H20" s="901"/>
      <c r="I20" s="901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</row>
    <row r="21" spans="1:22">
      <c r="A21" s="94">
        <v>11</v>
      </c>
      <c r="B21" s="786">
        <v>170301200018</v>
      </c>
      <c r="C21" s="96">
        <v>42</v>
      </c>
      <c r="D21" s="96"/>
      <c r="E21" s="787">
        <v>41</v>
      </c>
      <c r="F21" s="61"/>
      <c r="G21" s="821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</row>
    <row r="22" spans="1:22">
      <c r="A22" s="94">
        <v>12</v>
      </c>
      <c r="B22" s="786">
        <v>170301200019</v>
      </c>
      <c r="C22" s="96">
        <v>47</v>
      </c>
      <c r="D22" s="96"/>
      <c r="E22" s="787">
        <v>36</v>
      </c>
      <c r="F22" s="61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</row>
    <row r="23" spans="1:22">
      <c r="A23" s="94">
        <v>13</v>
      </c>
      <c r="B23" s="786">
        <v>170301200020</v>
      </c>
      <c r="C23" s="96">
        <v>42</v>
      </c>
      <c r="D23" s="96"/>
      <c r="E23" s="787">
        <v>31</v>
      </c>
      <c r="F23" s="61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170301200021</v>
      </c>
      <c r="C24" s="96">
        <v>38</v>
      </c>
      <c r="D24" s="96"/>
      <c r="E24" s="787">
        <v>27</v>
      </c>
      <c r="F24" s="6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170301200022</v>
      </c>
      <c r="C25" s="96">
        <v>33</v>
      </c>
      <c r="D25" s="96"/>
      <c r="E25" s="787">
        <v>28</v>
      </c>
      <c r="F25" s="6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170301200023</v>
      </c>
      <c r="C26" s="96">
        <v>43</v>
      </c>
      <c r="D26" s="96"/>
      <c r="E26" s="787">
        <v>40</v>
      </c>
      <c r="F26" s="6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170301200024</v>
      </c>
      <c r="C27" s="96">
        <v>39</v>
      </c>
      <c r="D27" s="96"/>
      <c r="E27" s="787">
        <v>26</v>
      </c>
      <c r="F27" s="6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170301200025</v>
      </c>
      <c r="C28" s="96">
        <v>36</v>
      </c>
      <c r="D28" s="96"/>
      <c r="E28" s="787">
        <v>21</v>
      </c>
      <c r="F28" s="61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170301200026</v>
      </c>
      <c r="C29" s="96">
        <v>48</v>
      </c>
      <c r="D29" s="96"/>
      <c r="E29" s="787">
        <v>42</v>
      </c>
      <c r="F29" s="61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170301200027</v>
      </c>
      <c r="C30" s="96">
        <v>39</v>
      </c>
      <c r="D30" s="96"/>
      <c r="E30" s="787">
        <v>28</v>
      </c>
      <c r="F30" s="61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170301200029</v>
      </c>
      <c r="C31" s="96">
        <v>0</v>
      </c>
      <c r="D31" s="96"/>
      <c r="E31" s="787">
        <v>0</v>
      </c>
      <c r="F31" s="61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170301200030</v>
      </c>
      <c r="C32" s="96">
        <v>46</v>
      </c>
      <c r="D32" s="96"/>
      <c r="E32" s="787">
        <v>45</v>
      </c>
      <c r="F32" s="61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170301200032</v>
      </c>
      <c r="C33" s="96">
        <v>39</v>
      </c>
      <c r="D33" s="96"/>
      <c r="E33" s="787">
        <v>25</v>
      </c>
      <c r="F33" s="61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  <row r="34" spans="1:22">
      <c r="A34" s="94">
        <v>24</v>
      </c>
      <c r="B34" s="786">
        <v>170301200033</v>
      </c>
      <c r="C34" s="96">
        <v>38</v>
      </c>
      <c r="D34" s="96"/>
      <c r="E34" s="787">
        <v>29</v>
      </c>
      <c r="F34" s="61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</row>
    <row r="35" spans="1:22">
      <c r="A35" s="94">
        <v>25</v>
      </c>
      <c r="B35" s="786">
        <v>170301201034</v>
      </c>
      <c r="C35" s="96">
        <v>33</v>
      </c>
      <c r="D35" s="96"/>
      <c r="E35" s="787">
        <v>27</v>
      </c>
      <c r="F35" s="61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</row>
  </sheetData>
  <mergeCells count="7">
    <mergeCell ref="H20:I20"/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L1" zoomScale="86" zoomScaleNormal="86" workbookViewId="0">
      <selection activeCell="H16" sqref="H16:V16"/>
    </sheetView>
  </sheetViews>
  <sheetFormatPr defaultColWidth="8.6328125" defaultRowHeight="14.5"/>
  <cols>
    <col min="1" max="1" width="6.6328125" customWidth="1"/>
    <col min="2" max="2" width="15.6328125" customWidth="1"/>
    <col min="3" max="3" width="14.1796875" customWidth="1"/>
    <col min="5" max="5" width="13.453125" customWidth="1"/>
    <col min="7" max="7" width="42.36328125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32" t="s">
        <v>2</v>
      </c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8" customHeight="1">
      <c r="A2" s="851" t="s">
        <v>1</v>
      </c>
      <c r="B2" s="851"/>
      <c r="C2" s="851"/>
      <c r="D2" s="851"/>
      <c r="E2" s="851"/>
      <c r="F2" s="851"/>
      <c r="G2" s="32" t="s">
        <v>4</v>
      </c>
      <c r="H2" s="2"/>
      <c r="I2" s="5" t="s">
        <v>5</v>
      </c>
      <c r="J2" s="4"/>
      <c r="K2" s="6" t="s">
        <v>6</v>
      </c>
      <c r="L2" s="6" t="s">
        <v>7</v>
      </c>
      <c r="M2" s="4"/>
      <c r="N2" s="6" t="s">
        <v>8</v>
      </c>
      <c r="O2" s="853" t="s">
        <v>9</v>
      </c>
      <c r="P2" s="853"/>
      <c r="Q2" s="853"/>
      <c r="R2" s="853"/>
      <c r="S2" s="853"/>
      <c r="T2" s="853"/>
      <c r="U2" s="853"/>
      <c r="V2" s="853"/>
      <c r="W2" s="853"/>
    </row>
    <row r="3" spans="1:23" ht="21">
      <c r="A3" s="851" t="s">
        <v>254</v>
      </c>
      <c r="B3" s="851"/>
      <c r="C3" s="851"/>
      <c r="D3" s="851"/>
      <c r="E3" s="851"/>
      <c r="F3" s="851"/>
      <c r="G3" s="32" t="s">
        <v>11</v>
      </c>
      <c r="H3" s="2"/>
      <c r="I3" s="3"/>
      <c r="J3" s="4"/>
      <c r="K3" s="7" t="s">
        <v>12</v>
      </c>
      <c r="L3" s="7">
        <v>3</v>
      </c>
      <c r="M3" s="4"/>
      <c r="N3" s="8">
        <v>3</v>
      </c>
      <c r="O3" s="853"/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255</v>
      </c>
      <c r="B4" s="851"/>
      <c r="C4" s="851"/>
      <c r="D4" s="851"/>
      <c r="E4" s="851"/>
      <c r="F4" s="851"/>
      <c r="G4" s="32" t="s">
        <v>14</v>
      </c>
      <c r="H4" s="804">
        <v>100</v>
      </c>
      <c r="I4" s="3"/>
      <c r="J4" s="4"/>
      <c r="K4" s="11" t="s">
        <v>15</v>
      </c>
      <c r="L4" s="11">
        <v>2</v>
      </c>
      <c r="M4" s="4"/>
      <c r="N4" s="12">
        <v>2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256</v>
      </c>
      <c r="B5" s="851"/>
      <c r="C5" s="851"/>
      <c r="D5" s="851"/>
      <c r="E5" s="851"/>
      <c r="F5" s="851"/>
      <c r="G5" s="32" t="s">
        <v>18</v>
      </c>
      <c r="H5" s="804">
        <v>100</v>
      </c>
      <c r="I5" s="3"/>
      <c r="J5" s="4"/>
      <c r="K5" s="17" t="s">
        <v>19</v>
      </c>
      <c r="L5" s="17">
        <v>1</v>
      </c>
      <c r="M5" s="4"/>
      <c r="N5" s="18">
        <v>1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07"/>
      <c r="B6" s="822"/>
      <c r="C6" s="15" t="s">
        <v>226</v>
      </c>
      <c r="D6" s="15"/>
      <c r="E6" s="15" t="s">
        <v>227</v>
      </c>
      <c r="F6" s="15"/>
      <c r="G6" s="20" t="s">
        <v>22</v>
      </c>
      <c r="H6" s="21">
        <f>AVERAGE(H4:H5)</f>
        <v>100</v>
      </c>
      <c r="I6" s="22">
        <v>0.6</v>
      </c>
      <c r="J6" s="4"/>
      <c r="K6" s="23" t="s">
        <v>23</v>
      </c>
      <c r="L6" s="23">
        <v>0</v>
      </c>
      <c r="M6" s="4"/>
      <c r="N6" s="24"/>
      <c r="O6" s="853"/>
      <c r="P6" s="853"/>
      <c r="Q6" s="853"/>
      <c r="R6" s="853"/>
      <c r="S6" s="853"/>
      <c r="T6" s="853"/>
      <c r="U6" s="853"/>
      <c r="V6" s="853"/>
      <c r="W6" s="853"/>
    </row>
    <row r="7" spans="1:23">
      <c r="A7" s="707"/>
      <c r="B7" s="822" t="s">
        <v>20</v>
      </c>
      <c r="C7" s="15" t="s">
        <v>21</v>
      </c>
      <c r="D7" s="15"/>
      <c r="E7" s="15" t="s">
        <v>21</v>
      </c>
      <c r="F7" s="15"/>
      <c r="G7" s="20" t="s">
        <v>27</v>
      </c>
      <c r="H7" s="32" t="s">
        <v>87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07"/>
      <c r="B8" s="822" t="s">
        <v>24</v>
      </c>
      <c r="C8" s="15" t="s">
        <v>25</v>
      </c>
      <c r="D8" s="15"/>
      <c r="E8" s="15" t="s">
        <v>26</v>
      </c>
      <c r="F8" s="1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</row>
    <row r="9" spans="1:23" ht="15.5">
      <c r="A9" s="707"/>
      <c r="B9" s="822" t="s">
        <v>28</v>
      </c>
      <c r="C9" s="15" t="s">
        <v>29</v>
      </c>
      <c r="D9" s="15"/>
      <c r="E9" s="15" t="s">
        <v>29</v>
      </c>
      <c r="F9" s="15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07"/>
      <c r="B10" s="822" t="s">
        <v>45</v>
      </c>
      <c r="C10" s="15">
        <v>50</v>
      </c>
      <c r="D10" s="15">
        <v>27.5</v>
      </c>
      <c r="E10" s="15">
        <v>50</v>
      </c>
      <c r="F10" s="15">
        <v>27.5</v>
      </c>
      <c r="G10" s="785" t="s">
        <v>46</v>
      </c>
      <c r="H10" s="100">
        <v>2</v>
      </c>
      <c r="I10" s="100">
        <v>3</v>
      </c>
      <c r="J10" s="100">
        <v>2</v>
      </c>
      <c r="K10" s="100">
        <v>3</v>
      </c>
      <c r="L10" s="100" t="s">
        <v>228</v>
      </c>
      <c r="M10" s="100">
        <v>2</v>
      </c>
      <c r="N10" s="100" t="s">
        <v>228</v>
      </c>
      <c r="O10" s="100">
        <v>2</v>
      </c>
      <c r="P10" s="100">
        <v>3</v>
      </c>
      <c r="Q10" s="100">
        <v>3</v>
      </c>
      <c r="R10" s="100">
        <v>3</v>
      </c>
      <c r="S10" s="100">
        <v>2</v>
      </c>
      <c r="T10" s="100">
        <v>3</v>
      </c>
      <c r="U10" s="100">
        <v>3</v>
      </c>
      <c r="V10" s="100">
        <v>3</v>
      </c>
    </row>
    <row r="11" spans="1:23" ht="15.5">
      <c r="A11" s="44">
        <v>1</v>
      </c>
      <c r="B11" s="823">
        <v>170101120057</v>
      </c>
      <c r="C11" s="61">
        <v>39</v>
      </c>
      <c r="D11" s="61">
        <f>COUNTIF(C11:C11,"&gt;="&amp;D10)</f>
        <v>1</v>
      </c>
      <c r="E11" s="61">
        <v>40</v>
      </c>
      <c r="F11" s="61">
        <f>COUNTIF(E11:E11,"&gt;="&amp;F10)</f>
        <v>1</v>
      </c>
      <c r="G11" s="785" t="s">
        <v>47</v>
      </c>
      <c r="H11" s="100">
        <v>3</v>
      </c>
      <c r="I11" s="100">
        <v>1</v>
      </c>
      <c r="J11" s="100">
        <v>3</v>
      </c>
      <c r="K11" s="100">
        <v>1</v>
      </c>
      <c r="L11" s="100" t="s">
        <v>228</v>
      </c>
      <c r="M11" s="100">
        <v>1</v>
      </c>
      <c r="N11" s="100" t="s">
        <v>228</v>
      </c>
      <c r="O11" s="100">
        <v>2</v>
      </c>
      <c r="P11" s="100">
        <v>3</v>
      </c>
      <c r="Q11" s="100">
        <v>2</v>
      </c>
      <c r="R11" s="100">
        <v>3</v>
      </c>
      <c r="S11" s="100">
        <v>2</v>
      </c>
      <c r="T11" s="100">
        <v>3</v>
      </c>
      <c r="U11" s="100">
        <v>3</v>
      </c>
      <c r="V11" s="100">
        <v>3</v>
      </c>
    </row>
    <row r="12" spans="1:23" ht="15.5">
      <c r="A12" s="707"/>
      <c r="B12" s="707"/>
      <c r="C12" s="707"/>
      <c r="D12" s="824">
        <f>D11/COUNTA(B11:B11)*100</f>
        <v>100</v>
      </c>
      <c r="E12" s="707"/>
      <c r="F12" s="824">
        <f>F11/COUNTA(B11:B11)*100</f>
        <v>100</v>
      </c>
      <c r="G12" s="785" t="s">
        <v>48</v>
      </c>
      <c r="H12" s="100">
        <v>1</v>
      </c>
      <c r="I12" s="100">
        <v>1</v>
      </c>
      <c r="J12" s="100">
        <v>2</v>
      </c>
      <c r="K12" s="100">
        <v>3</v>
      </c>
      <c r="L12" s="100" t="s">
        <v>228</v>
      </c>
      <c r="M12" s="100">
        <v>2</v>
      </c>
      <c r="N12" s="100" t="s">
        <v>228</v>
      </c>
      <c r="O12" s="100">
        <v>1</v>
      </c>
      <c r="P12" s="100">
        <v>2</v>
      </c>
      <c r="Q12" s="100">
        <v>3</v>
      </c>
      <c r="R12" s="100">
        <v>3</v>
      </c>
      <c r="S12" s="100">
        <v>3</v>
      </c>
      <c r="T12" s="100">
        <v>3</v>
      </c>
      <c r="U12" s="100">
        <v>3</v>
      </c>
      <c r="V12" s="100">
        <v>3</v>
      </c>
    </row>
    <row r="13" spans="1:23" ht="15.5">
      <c r="A13" s="772"/>
      <c r="B13" s="772"/>
      <c r="C13" s="772"/>
      <c r="D13" s="772"/>
      <c r="E13" s="772"/>
      <c r="F13" s="772"/>
      <c r="G13" s="825" t="s">
        <v>49</v>
      </c>
      <c r="H13" s="100">
        <v>3</v>
      </c>
      <c r="I13" s="100">
        <v>1</v>
      </c>
      <c r="J13" s="100">
        <v>1</v>
      </c>
      <c r="K13" s="100">
        <v>2</v>
      </c>
      <c r="L13" s="100" t="s">
        <v>228</v>
      </c>
      <c r="M13" s="100">
        <v>1</v>
      </c>
      <c r="N13" s="100" t="s">
        <v>228</v>
      </c>
      <c r="O13" s="100">
        <v>2</v>
      </c>
      <c r="P13" s="100">
        <v>3</v>
      </c>
      <c r="Q13" s="100">
        <v>2</v>
      </c>
      <c r="R13" s="100">
        <v>2</v>
      </c>
      <c r="S13" s="100">
        <v>2</v>
      </c>
      <c r="T13" s="100">
        <v>3</v>
      </c>
      <c r="U13" s="100">
        <v>3</v>
      </c>
      <c r="V13" s="100">
        <v>3</v>
      </c>
    </row>
    <row r="14" spans="1:23" ht="15.5">
      <c r="A14" s="772"/>
      <c r="B14" s="772"/>
      <c r="C14" s="772"/>
      <c r="D14" s="772"/>
      <c r="E14" s="772"/>
      <c r="F14" s="772"/>
      <c r="G14" s="825" t="s">
        <v>50</v>
      </c>
      <c r="H14" s="100">
        <v>2</v>
      </c>
      <c r="I14" s="100">
        <v>1</v>
      </c>
      <c r="J14" s="100">
        <v>2</v>
      </c>
      <c r="K14" s="100">
        <v>1</v>
      </c>
      <c r="L14" s="100" t="s">
        <v>228</v>
      </c>
      <c r="M14" s="100">
        <v>3</v>
      </c>
      <c r="N14" s="100" t="s">
        <v>228</v>
      </c>
      <c r="O14" s="100">
        <v>3</v>
      </c>
      <c r="P14" s="100">
        <v>3</v>
      </c>
      <c r="Q14" s="100">
        <v>3</v>
      </c>
      <c r="R14" s="100">
        <v>3</v>
      </c>
      <c r="S14" s="100">
        <v>3</v>
      </c>
      <c r="T14" s="100">
        <v>3</v>
      </c>
      <c r="U14" s="100">
        <v>3</v>
      </c>
      <c r="V14" s="100">
        <v>3</v>
      </c>
    </row>
    <row r="15" spans="1:23" ht="15.5">
      <c r="A15" s="772"/>
      <c r="B15" s="772"/>
      <c r="C15" s="772"/>
      <c r="D15" s="772"/>
      <c r="E15" s="772"/>
      <c r="F15" s="772"/>
      <c r="G15" s="826" t="s">
        <v>51</v>
      </c>
      <c r="H15" s="827">
        <f>AVERAGE(H10:H14)</f>
        <v>2.2000000000000002</v>
      </c>
      <c r="I15" s="827">
        <f>AVERAGE(I10:I14)</f>
        <v>1.4</v>
      </c>
      <c r="J15" s="827">
        <f>AVERAGE(J10:J14)</f>
        <v>2</v>
      </c>
      <c r="K15" s="827">
        <f>AVERAGE(K10:K14)</f>
        <v>2</v>
      </c>
      <c r="L15" s="827"/>
      <c r="M15" s="827">
        <f>AVERAGE(M10:M14)</f>
        <v>1.8</v>
      </c>
      <c r="N15" s="827"/>
      <c r="O15" s="827">
        <f t="shared" ref="O15:V15" si="0">AVERAGE(O10:O14)</f>
        <v>2</v>
      </c>
      <c r="P15" s="827">
        <f t="shared" si="0"/>
        <v>2.8</v>
      </c>
      <c r="Q15" s="827">
        <f t="shared" si="0"/>
        <v>2.6</v>
      </c>
      <c r="R15" s="827">
        <f t="shared" si="0"/>
        <v>2.8</v>
      </c>
      <c r="S15" s="827">
        <f t="shared" si="0"/>
        <v>2.4</v>
      </c>
      <c r="T15" s="827">
        <f t="shared" si="0"/>
        <v>3</v>
      </c>
      <c r="U15" s="827">
        <f t="shared" si="0"/>
        <v>3</v>
      </c>
      <c r="V15" s="827">
        <f t="shared" si="0"/>
        <v>3</v>
      </c>
    </row>
    <row r="16" spans="1:23" ht="15.5">
      <c r="A16" s="772"/>
      <c r="B16" s="772"/>
      <c r="C16" s="772"/>
      <c r="D16" s="772"/>
      <c r="E16" s="772"/>
      <c r="F16" s="772"/>
      <c r="G16" s="808" t="s">
        <v>52</v>
      </c>
      <c r="H16" s="39">
        <f>(H15*100)/100</f>
        <v>2.2000000000000002</v>
      </c>
      <c r="I16" s="39">
        <f>(I15*100)/100</f>
        <v>1.4</v>
      </c>
      <c r="J16" s="39">
        <f>(J15*100)/100</f>
        <v>2</v>
      </c>
      <c r="K16" s="39">
        <f>(K15*100)/100</f>
        <v>2</v>
      </c>
      <c r="L16" s="39"/>
      <c r="M16" s="39">
        <f>(M15*100)/100</f>
        <v>1.8</v>
      </c>
      <c r="N16" s="39"/>
      <c r="O16" s="39">
        <f t="shared" ref="O16:V16" si="1">(O15*100)/100</f>
        <v>2</v>
      </c>
      <c r="P16" s="39">
        <f t="shared" si="1"/>
        <v>2.8</v>
      </c>
      <c r="Q16" s="39">
        <f t="shared" si="1"/>
        <v>2.6</v>
      </c>
      <c r="R16" s="39">
        <f t="shared" si="1"/>
        <v>2.8</v>
      </c>
      <c r="S16" s="39">
        <f t="shared" si="1"/>
        <v>2.4</v>
      </c>
      <c r="T16" s="39">
        <f t="shared" si="1"/>
        <v>3</v>
      </c>
      <c r="U16" s="39">
        <f t="shared" si="1"/>
        <v>3</v>
      </c>
      <c r="V16" s="39">
        <f t="shared" si="1"/>
        <v>3</v>
      </c>
    </row>
    <row r="17" spans="1:22">
      <c r="A17" s="772"/>
      <c r="B17" s="772"/>
      <c r="C17" s="772"/>
      <c r="D17" s="772"/>
      <c r="E17" s="772"/>
      <c r="F17" s="772"/>
      <c r="G17" s="828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</row>
  </sheetData>
  <mergeCells count="6">
    <mergeCell ref="A1:F1"/>
    <mergeCell ref="A2:F2"/>
    <mergeCell ref="O2:W6"/>
    <mergeCell ref="A3:F3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K1" zoomScale="86" zoomScaleNormal="86" workbookViewId="0">
      <selection activeCell="H16" sqref="H16:V16"/>
    </sheetView>
  </sheetViews>
  <sheetFormatPr defaultColWidth="8.6328125" defaultRowHeight="14.5"/>
  <cols>
    <col min="2" max="2" width="16.81640625" customWidth="1"/>
    <col min="3" max="3" width="18.36328125" customWidth="1"/>
    <col min="5" max="5" width="16.08984375" customWidth="1"/>
    <col min="7" max="7" width="41" customWidth="1"/>
  </cols>
  <sheetData>
    <row r="1" spans="1:23">
      <c r="A1" s="851" t="s">
        <v>0</v>
      </c>
      <c r="B1" s="851"/>
      <c r="C1" s="851"/>
      <c r="D1" s="851"/>
      <c r="E1" s="851"/>
      <c r="F1" s="851"/>
      <c r="G1" s="903" t="s">
        <v>240</v>
      </c>
      <c r="H1" s="903"/>
      <c r="I1" s="903"/>
      <c r="J1" s="903"/>
      <c r="K1" s="903"/>
      <c r="L1" s="903"/>
      <c r="M1" s="903"/>
      <c r="N1" s="772"/>
      <c r="O1" s="772"/>
      <c r="P1" s="772"/>
      <c r="Q1" s="772"/>
      <c r="R1" s="772"/>
      <c r="S1" s="772"/>
      <c r="T1" s="772"/>
      <c r="U1" s="772"/>
      <c r="V1" s="772"/>
    </row>
    <row r="2" spans="1:23">
      <c r="A2" s="851" t="s">
        <v>1</v>
      </c>
      <c r="B2" s="851"/>
      <c r="C2" s="851"/>
      <c r="D2" s="851"/>
      <c r="E2" s="851"/>
      <c r="F2" s="851"/>
      <c r="G2" s="1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5.5" customHeight="1">
      <c r="A3" s="851" t="s">
        <v>257</v>
      </c>
      <c r="B3" s="851"/>
      <c r="C3" s="851"/>
      <c r="D3" s="851"/>
      <c r="E3" s="851"/>
      <c r="F3" s="851"/>
      <c r="G3" s="1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1" t="s">
        <v>258</v>
      </c>
      <c r="B4" s="851"/>
      <c r="C4" s="851"/>
      <c r="D4" s="851"/>
      <c r="E4" s="851"/>
      <c r="F4" s="851"/>
      <c r="G4" s="1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1" t="s">
        <v>259</v>
      </c>
      <c r="B5" s="851"/>
      <c r="C5" s="851"/>
      <c r="D5" s="851"/>
      <c r="E5" s="851"/>
      <c r="F5" s="851"/>
      <c r="G5" s="1" t="s">
        <v>14</v>
      </c>
      <c r="H5" s="804">
        <v>100</v>
      </c>
      <c r="I5" s="3"/>
      <c r="J5" s="4"/>
      <c r="K5" s="11" t="s">
        <v>15</v>
      </c>
      <c r="L5" s="11">
        <v>2</v>
      </c>
      <c r="M5" s="4"/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772"/>
      <c r="B6" s="773"/>
      <c r="C6" s="80" t="s">
        <v>226</v>
      </c>
      <c r="D6" s="80"/>
      <c r="E6" s="80" t="s">
        <v>227</v>
      </c>
      <c r="F6" s="80"/>
      <c r="G6" s="32" t="s">
        <v>18</v>
      </c>
      <c r="H6" s="804">
        <v>100</v>
      </c>
      <c r="I6" s="3"/>
      <c r="J6" s="4"/>
      <c r="K6" s="17" t="s">
        <v>19</v>
      </c>
      <c r="L6" s="17">
        <v>1</v>
      </c>
      <c r="M6" s="4"/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1">
      <c r="A7" s="772"/>
      <c r="B7" s="773" t="s">
        <v>20</v>
      </c>
      <c r="C7" s="80" t="s">
        <v>21</v>
      </c>
      <c r="D7" s="80"/>
      <c r="E7" s="80" t="s">
        <v>21</v>
      </c>
      <c r="F7" s="80"/>
      <c r="G7" s="53" t="s">
        <v>22</v>
      </c>
      <c r="H7" s="21">
        <f>AVERAGE(H5:H6)</f>
        <v>100</v>
      </c>
      <c r="I7" s="22">
        <v>0.6</v>
      </c>
      <c r="J7" s="4"/>
      <c r="K7" s="23" t="s">
        <v>23</v>
      </c>
      <c r="L7" s="23">
        <v>0</v>
      </c>
      <c r="M7" s="4"/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772"/>
      <c r="B8" s="773" t="s">
        <v>24</v>
      </c>
      <c r="C8" s="80" t="s">
        <v>25</v>
      </c>
      <c r="D8" s="80"/>
      <c r="E8" s="80" t="s">
        <v>26</v>
      </c>
      <c r="F8" s="774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5">
      <c r="A9" s="772"/>
      <c r="B9" s="773" t="s">
        <v>28</v>
      </c>
      <c r="C9" s="80" t="s">
        <v>29</v>
      </c>
      <c r="D9" s="80"/>
      <c r="E9" s="80" t="s">
        <v>29</v>
      </c>
      <c r="F9" s="80"/>
      <c r="G9" s="775"/>
      <c r="H9" s="755" t="s">
        <v>30</v>
      </c>
      <c r="I9" s="755" t="s">
        <v>31</v>
      </c>
      <c r="J9" s="776" t="s">
        <v>32</v>
      </c>
      <c r="K9" s="776" t="s">
        <v>33</v>
      </c>
      <c r="L9" s="776" t="s">
        <v>34</v>
      </c>
      <c r="M9" s="776" t="s">
        <v>35</v>
      </c>
      <c r="N9" s="776" t="s">
        <v>36</v>
      </c>
      <c r="O9" s="776" t="s">
        <v>37</v>
      </c>
      <c r="P9" s="776" t="s">
        <v>38</v>
      </c>
      <c r="Q9" s="776" t="s">
        <v>39</v>
      </c>
      <c r="R9" s="776" t="s">
        <v>40</v>
      </c>
      <c r="S9" s="776" t="s">
        <v>41</v>
      </c>
      <c r="T9" s="776" t="s">
        <v>42</v>
      </c>
      <c r="U9" s="776" t="s">
        <v>43</v>
      </c>
      <c r="V9" s="776" t="s">
        <v>44</v>
      </c>
    </row>
    <row r="10" spans="1:23" ht="15.5">
      <c r="A10" s="772"/>
      <c r="B10" s="773" t="s">
        <v>45</v>
      </c>
      <c r="C10" s="80">
        <v>50</v>
      </c>
      <c r="D10" s="80">
        <v>27.5</v>
      </c>
      <c r="E10" s="80">
        <v>50</v>
      </c>
      <c r="F10" s="80">
        <v>27.5</v>
      </c>
      <c r="G10" s="785" t="s">
        <v>46</v>
      </c>
      <c r="H10" s="100">
        <v>3</v>
      </c>
      <c r="I10" s="100">
        <v>3</v>
      </c>
      <c r="J10" s="100">
        <v>3</v>
      </c>
      <c r="K10" s="100">
        <v>2</v>
      </c>
      <c r="L10" s="100">
        <v>3</v>
      </c>
      <c r="M10" s="101"/>
      <c r="N10" s="101"/>
      <c r="O10" s="101"/>
      <c r="P10" s="101"/>
      <c r="Q10" s="101"/>
      <c r="R10" s="101"/>
      <c r="S10" s="100">
        <v>3</v>
      </c>
      <c r="T10" s="100">
        <v>3</v>
      </c>
      <c r="U10" s="100">
        <v>3</v>
      </c>
      <c r="V10" s="100">
        <v>3</v>
      </c>
    </row>
    <row r="11" spans="1:23" ht="15.5">
      <c r="A11" s="94">
        <v>1</v>
      </c>
      <c r="B11" s="786">
        <v>170301200001</v>
      </c>
      <c r="C11" s="96">
        <v>44</v>
      </c>
      <c r="D11" s="96">
        <f>COUNTIF(C11:C33,"&gt;="&amp;D10)</f>
        <v>23</v>
      </c>
      <c r="E11" s="96">
        <v>43</v>
      </c>
      <c r="F11" s="96">
        <f>COUNTIF(E11:E33,"&gt;="&amp;F10)</f>
        <v>23</v>
      </c>
      <c r="G11" s="785" t="s">
        <v>47</v>
      </c>
      <c r="H11" s="100">
        <v>3</v>
      </c>
      <c r="I11" s="100">
        <v>2</v>
      </c>
      <c r="J11" s="100">
        <v>2</v>
      </c>
      <c r="K11" s="100">
        <v>1</v>
      </c>
      <c r="L11" s="100">
        <v>2</v>
      </c>
      <c r="M11" s="101"/>
      <c r="N11" s="101"/>
      <c r="O11" s="101"/>
      <c r="P11" s="101"/>
      <c r="Q11" s="101"/>
      <c r="R11" s="101"/>
      <c r="S11" s="100">
        <v>2</v>
      </c>
      <c r="T11" s="100">
        <v>3</v>
      </c>
      <c r="U11" s="100">
        <v>3</v>
      </c>
      <c r="V11" s="100">
        <v>3</v>
      </c>
    </row>
    <row r="12" spans="1:23" ht="15.5">
      <c r="A12" s="94">
        <v>2</v>
      </c>
      <c r="B12" s="786">
        <v>170301200002</v>
      </c>
      <c r="C12" s="96">
        <v>43</v>
      </c>
      <c r="D12" s="814">
        <f>D11/COUNTA(B11:B33)*100</f>
        <v>100</v>
      </c>
      <c r="E12" s="96">
        <v>43</v>
      </c>
      <c r="F12" s="814">
        <f>F11/COUNTA(B11:B33)*100</f>
        <v>100</v>
      </c>
      <c r="G12" s="785" t="s">
        <v>48</v>
      </c>
      <c r="H12" s="100">
        <v>1</v>
      </c>
      <c r="I12" s="100">
        <v>2</v>
      </c>
      <c r="J12" s="100">
        <v>1</v>
      </c>
      <c r="K12" s="100">
        <v>1</v>
      </c>
      <c r="L12" s="100">
        <v>1</v>
      </c>
      <c r="M12" s="101"/>
      <c r="N12" s="101"/>
      <c r="O12" s="101"/>
      <c r="P12" s="101"/>
      <c r="Q12" s="101"/>
      <c r="R12" s="101"/>
      <c r="S12" s="100">
        <v>2</v>
      </c>
      <c r="T12" s="100">
        <v>3</v>
      </c>
      <c r="U12" s="100">
        <v>3</v>
      </c>
      <c r="V12" s="100">
        <v>3</v>
      </c>
    </row>
    <row r="13" spans="1:23" ht="15.5">
      <c r="A13" s="94">
        <v>3</v>
      </c>
      <c r="B13" s="786">
        <v>170301200003</v>
      </c>
      <c r="C13" s="96">
        <v>44</v>
      </c>
      <c r="D13" s="96"/>
      <c r="E13" s="96">
        <v>42</v>
      </c>
      <c r="F13" s="96"/>
      <c r="G13" s="785" t="s">
        <v>49</v>
      </c>
      <c r="H13" s="100">
        <v>3</v>
      </c>
      <c r="I13" s="100">
        <v>1</v>
      </c>
      <c r="J13" s="100">
        <v>1</v>
      </c>
      <c r="K13" s="100">
        <v>1</v>
      </c>
      <c r="L13" s="100">
        <v>1</v>
      </c>
      <c r="M13" s="101"/>
      <c r="N13" s="101"/>
      <c r="O13" s="101"/>
      <c r="P13" s="101"/>
      <c r="Q13" s="101"/>
      <c r="R13" s="101"/>
      <c r="S13" s="100">
        <v>1</v>
      </c>
      <c r="T13" s="100">
        <v>3</v>
      </c>
      <c r="U13" s="100">
        <v>3</v>
      </c>
      <c r="V13" s="100">
        <v>3</v>
      </c>
    </row>
    <row r="14" spans="1:23" ht="15.5">
      <c r="A14" s="94">
        <v>4</v>
      </c>
      <c r="B14" s="786">
        <v>170301200004</v>
      </c>
      <c r="C14" s="96">
        <v>46</v>
      </c>
      <c r="D14" s="96"/>
      <c r="E14" s="96">
        <v>45</v>
      </c>
      <c r="F14" s="96"/>
      <c r="G14" s="785" t="s">
        <v>50</v>
      </c>
      <c r="H14" s="100">
        <v>2</v>
      </c>
      <c r="I14" s="100">
        <v>1</v>
      </c>
      <c r="J14" s="100">
        <v>1</v>
      </c>
      <c r="K14" s="100">
        <v>1</v>
      </c>
      <c r="L14" s="100">
        <v>1</v>
      </c>
      <c r="M14" s="101"/>
      <c r="N14" s="101"/>
      <c r="O14" s="101"/>
      <c r="P14" s="101"/>
      <c r="Q14" s="101"/>
      <c r="R14" s="101"/>
      <c r="S14" s="100">
        <v>1</v>
      </c>
      <c r="T14" s="100">
        <v>3</v>
      </c>
      <c r="U14" s="100">
        <v>3</v>
      </c>
      <c r="V14" s="100">
        <v>3</v>
      </c>
    </row>
    <row r="15" spans="1:23" ht="15.5">
      <c r="A15" s="94">
        <v>5</v>
      </c>
      <c r="B15" s="786">
        <v>170301200009</v>
      </c>
      <c r="C15" s="96">
        <v>42</v>
      </c>
      <c r="D15" s="96"/>
      <c r="E15" s="96">
        <v>41</v>
      </c>
      <c r="F15" s="787"/>
      <c r="G15" s="826" t="s">
        <v>51</v>
      </c>
      <c r="H15" s="827">
        <f>AVERAGE(H10:H14)</f>
        <v>2.4</v>
      </c>
      <c r="I15" s="827">
        <f>AVERAGE(I10:I14)</f>
        <v>1.8</v>
      </c>
      <c r="J15" s="827">
        <f>AVERAGE(J10:J14)</f>
        <v>1.6</v>
      </c>
      <c r="K15" s="827">
        <f>AVERAGE(K10:K14)</f>
        <v>1.2</v>
      </c>
      <c r="L15" s="827">
        <f>AVERAGE(L10:L14)</f>
        <v>1.6</v>
      </c>
      <c r="M15" s="812"/>
      <c r="N15" s="812"/>
      <c r="O15" s="812"/>
      <c r="P15" s="812"/>
      <c r="Q15" s="812"/>
      <c r="R15" s="812"/>
      <c r="S15" s="779">
        <v>1.8</v>
      </c>
      <c r="T15" s="779">
        <v>3</v>
      </c>
      <c r="U15" s="779">
        <v>3</v>
      </c>
      <c r="V15" s="779">
        <v>3</v>
      </c>
    </row>
    <row r="16" spans="1:23" ht="15.5">
      <c r="A16" s="94">
        <v>6</v>
      </c>
      <c r="B16" s="786">
        <v>170301200010</v>
      </c>
      <c r="C16" s="96">
        <v>46</v>
      </c>
      <c r="D16" s="96"/>
      <c r="E16" s="96">
        <v>45</v>
      </c>
      <c r="F16" s="787"/>
      <c r="G16" s="808" t="s">
        <v>52</v>
      </c>
      <c r="H16" s="39">
        <f t="shared" ref="H16:V16" si="0">(H15*100)/100</f>
        <v>2.4</v>
      </c>
      <c r="I16" s="39">
        <f t="shared" si="0"/>
        <v>1.8</v>
      </c>
      <c r="J16" s="39">
        <f t="shared" si="0"/>
        <v>1.6</v>
      </c>
      <c r="K16" s="39">
        <f t="shared" si="0"/>
        <v>1.2</v>
      </c>
      <c r="L16" s="39">
        <f t="shared" si="0"/>
        <v>1.6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0</v>
      </c>
      <c r="R16" s="39">
        <f t="shared" si="0"/>
        <v>0</v>
      </c>
      <c r="S16" s="39">
        <f t="shared" si="0"/>
        <v>1.8</v>
      </c>
      <c r="T16" s="39">
        <f t="shared" si="0"/>
        <v>3</v>
      </c>
      <c r="U16" s="39">
        <f t="shared" si="0"/>
        <v>3</v>
      </c>
      <c r="V16" s="39">
        <f t="shared" si="0"/>
        <v>3</v>
      </c>
    </row>
    <row r="17" spans="1:22">
      <c r="A17" s="94">
        <v>7</v>
      </c>
      <c r="B17" s="786">
        <v>170301200011</v>
      </c>
      <c r="C17" s="96">
        <v>46</v>
      </c>
      <c r="D17" s="96"/>
      <c r="E17" s="96">
        <v>45</v>
      </c>
      <c r="F17" s="829"/>
      <c r="G17" s="819"/>
      <c r="H17" s="795"/>
      <c r="I17" s="795"/>
      <c r="J17" s="830"/>
      <c r="K17" s="830"/>
      <c r="L17" s="904"/>
      <c r="M17" s="904"/>
      <c r="N17" s="830"/>
      <c r="O17" s="830"/>
      <c r="P17" s="830"/>
      <c r="Q17" s="830"/>
      <c r="R17" s="830"/>
      <c r="S17" s="904"/>
      <c r="T17" s="904"/>
      <c r="U17" s="772"/>
      <c r="V17" s="772"/>
    </row>
    <row r="18" spans="1:22">
      <c r="A18" s="94">
        <v>8</v>
      </c>
      <c r="B18" s="786">
        <v>170301200013</v>
      </c>
      <c r="C18" s="96">
        <v>45</v>
      </c>
      <c r="D18" s="96"/>
      <c r="E18" s="96">
        <v>43</v>
      </c>
      <c r="F18" s="829"/>
      <c r="G18" s="803"/>
      <c r="H18" s="803"/>
      <c r="I18" s="803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</row>
    <row r="19" spans="1:22">
      <c r="A19" s="94">
        <v>9</v>
      </c>
      <c r="B19" s="786">
        <v>170301200016</v>
      </c>
      <c r="C19" s="96">
        <v>40</v>
      </c>
      <c r="D19" s="96"/>
      <c r="E19" s="96">
        <v>44</v>
      </c>
      <c r="F19" s="787"/>
      <c r="G19" s="820"/>
      <c r="H19" s="803"/>
      <c r="I19" s="803"/>
      <c r="J19" s="772"/>
      <c r="K19" s="772"/>
      <c r="L19" s="772"/>
      <c r="M19" s="772"/>
      <c r="N19" s="772"/>
      <c r="O19" s="772"/>
      <c r="P19" s="772"/>
      <c r="Q19" s="772"/>
      <c r="R19" s="772"/>
      <c r="S19" s="772"/>
      <c r="T19" s="772"/>
      <c r="U19" s="772"/>
      <c r="V19" s="772"/>
    </row>
    <row r="20" spans="1:22">
      <c r="A20" s="94">
        <v>10</v>
      </c>
      <c r="B20" s="786">
        <v>170301200018</v>
      </c>
      <c r="C20" s="96">
        <v>46</v>
      </c>
      <c r="D20" s="96"/>
      <c r="E20" s="96">
        <v>46</v>
      </c>
      <c r="F20" s="787"/>
      <c r="G20" s="821"/>
      <c r="H20" s="901"/>
      <c r="I20" s="901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</row>
    <row r="21" spans="1:22">
      <c r="A21" s="94">
        <v>11</v>
      </c>
      <c r="B21" s="786">
        <v>170301200019</v>
      </c>
      <c r="C21" s="96">
        <v>47</v>
      </c>
      <c r="D21" s="96"/>
      <c r="E21" s="96">
        <v>44</v>
      </c>
      <c r="F21" s="787"/>
      <c r="G21" s="821"/>
      <c r="H21" s="803"/>
      <c r="I21" s="803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</row>
    <row r="22" spans="1:22">
      <c r="A22" s="94">
        <v>12</v>
      </c>
      <c r="B22" s="786">
        <v>170301200020</v>
      </c>
      <c r="C22" s="96">
        <v>45</v>
      </c>
      <c r="D22" s="96"/>
      <c r="E22" s="96">
        <v>45</v>
      </c>
      <c r="F22" s="829"/>
      <c r="G22" s="803"/>
      <c r="H22" s="803"/>
      <c r="I22" s="803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</row>
    <row r="23" spans="1:22">
      <c r="A23" s="94">
        <v>13</v>
      </c>
      <c r="B23" s="786">
        <v>170301200021</v>
      </c>
      <c r="C23" s="96">
        <v>43</v>
      </c>
      <c r="D23" s="96"/>
      <c r="E23" s="96">
        <v>43</v>
      </c>
      <c r="F23" s="829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</row>
    <row r="24" spans="1:22">
      <c r="A24" s="94">
        <v>14</v>
      </c>
      <c r="B24" s="786">
        <v>170301200022</v>
      </c>
      <c r="C24" s="96">
        <v>45</v>
      </c>
      <c r="D24" s="96"/>
      <c r="E24" s="96">
        <v>44</v>
      </c>
      <c r="F24" s="829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</row>
    <row r="25" spans="1:22">
      <c r="A25" s="94">
        <v>15</v>
      </c>
      <c r="B25" s="786">
        <v>170301200023</v>
      </c>
      <c r="C25" s="96">
        <v>45</v>
      </c>
      <c r="D25" s="96"/>
      <c r="E25" s="96">
        <v>44</v>
      </c>
      <c r="F25" s="829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</row>
    <row r="26" spans="1:22">
      <c r="A26" s="94">
        <v>16</v>
      </c>
      <c r="B26" s="786">
        <v>170301200024</v>
      </c>
      <c r="C26" s="96">
        <v>42</v>
      </c>
      <c r="D26" s="96"/>
      <c r="E26" s="96">
        <v>43</v>
      </c>
      <c r="F26" s="829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</row>
    <row r="27" spans="1:22">
      <c r="A27" s="94">
        <v>17</v>
      </c>
      <c r="B27" s="786">
        <v>170301200025</v>
      </c>
      <c r="C27" s="96">
        <v>42</v>
      </c>
      <c r="D27" s="96"/>
      <c r="E27" s="96">
        <v>42</v>
      </c>
      <c r="F27" s="829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</row>
    <row r="28" spans="1:22">
      <c r="A28" s="94">
        <v>18</v>
      </c>
      <c r="B28" s="786">
        <v>170301200026</v>
      </c>
      <c r="C28" s="96">
        <v>47</v>
      </c>
      <c r="D28" s="96"/>
      <c r="E28" s="96">
        <v>48</v>
      </c>
      <c r="F28" s="829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</row>
    <row r="29" spans="1:22">
      <c r="A29" s="94">
        <v>19</v>
      </c>
      <c r="B29" s="786">
        <v>170301200027</v>
      </c>
      <c r="C29" s="96">
        <v>43</v>
      </c>
      <c r="D29" s="96"/>
      <c r="E29" s="96">
        <v>43</v>
      </c>
      <c r="F29" s="829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</row>
    <row r="30" spans="1:22">
      <c r="A30" s="94">
        <v>20</v>
      </c>
      <c r="B30" s="786">
        <v>170301200029</v>
      </c>
      <c r="C30" s="96">
        <v>43</v>
      </c>
      <c r="D30" s="96"/>
      <c r="E30" s="96">
        <v>43</v>
      </c>
      <c r="F30" s="829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</row>
    <row r="31" spans="1:22">
      <c r="A31" s="94">
        <v>21</v>
      </c>
      <c r="B31" s="786">
        <v>170301200030</v>
      </c>
      <c r="C31" s="96">
        <v>47</v>
      </c>
      <c r="D31" s="96"/>
      <c r="E31" s="96">
        <v>48</v>
      </c>
      <c r="F31" s="829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</row>
    <row r="32" spans="1:22">
      <c r="A32" s="94">
        <v>22</v>
      </c>
      <c r="B32" s="786">
        <v>170301200032</v>
      </c>
      <c r="C32" s="96">
        <v>43</v>
      </c>
      <c r="D32" s="96"/>
      <c r="E32" s="96">
        <v>43</v>
      </c>
      <c r="F32" s="829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</row>
    <row r="33" spans="1:22">
      <c r="A33" s="94">
        <v>23</v>
      </c>
      <c r="B33" s="786">
        <v>170301200033</v>
      </c>
      <c r="C33" s="96">
        <v>47</v>
      </c>
      <c r="D33" s="96"/>
      <c r="E33" s="96">
        <v>45</v>
      </c>
      <c r="F33" s="829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</row>
  </sheetData>
  <mergeCells count="10">
    <mergeCell ref="L17:M17"/>
    <mergeCell ref="S17:T17"/>
    <mergeCell ref="H20:I20"/>
    <mergeCell ref="A1:F1"/>
    <mergeCell ref="G1:M1"/>
    <mergeCell ref="A2:F2"/>
    <mergeCell ref="A3:F3"/>
    <mergeCell ref="O3:W7"/>
    <mergeCell ref="A4:F4"/>
    <mergeCell ref="A5:F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topLeftCell="L1" zoomScale="86" zoomScaleNormal="86" workbookViewId="0">
      <selection activeCell="H16" sqref="H16:V16"/>
    </sheetView>
  </sheetViews>
  <sheetFormatPr defaultColWidth="5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632812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260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(23/23)*100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(23/23)*100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261</v>
      </c>
      <c r="D8" s="125"/>
      <c r="E8" s="125" t="s">
        <v>262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170301200001</v>
      </c>
      <c r="C11" s="737">
        <v>42</v>
      </c>
      <c r="D11" s="142">
        <f>COUNTIF(C11:C33,"&gt;="&amp;D10)</f>
        <v>23</v>
      </c>
      <c r="E11" s="737">
        <v>34</v>
      </c>
      <c r="F11" s="143">
        <f>COUNTIF(E11:E33,"&gt;="&amp;F10)</f>
        <v>23</v>
      </c>
      <c r="G11" s="144" t="s">
        <v>46</v>
      </c>
      <c r="H11" s="100">
        <v>2</v>
      </c>
      <c r="I11" s="100">
        <v>3</v>
      </c>
      <c r="J11" s="100">
        <v>3</v>
      </c>
      <c r="K11" s="100">
        <v>2</v>
      </c>
      <c r="L11" s="100"/>
      <c r="M11" s="100">
        <v>3</v>
      </c>
      <c r="N11" s="100">
        <v>2</v>
      </c>
      <c r="O11" s="100"/>
      <c r="P11" s="100">
        <v>3</v>
      </c>
      <c r="Q11" s="100">
        <v>2</v>
      </c>
      <c r="R11" s="100">
        <v>3</v>
      </c>
      <c r="S11" s="100">
        <v>3</v>
      </c>
      <c r="T11" s="100">
        <v>3</v>
      </c>
      <c r="U11" s="100">
        <v>3</v>
      </c>
      <c r="V11" s="100">
        <v>3</v>
      </c>
      <c r="W11" s="99"/>
    </row>
    <row r="12" spans="1:23" s="4" customFormat="1" ht="25" customHeight="1">
      <c r="A12" s="45">
        <v>2</v>
      </c>
      <c r="B12" s="831">
        <v>170301200019</v>
      </c>
      <c r="C12" s="737">
        <v>43</v>
      </c>
      <c r="D12" s="148">
        <f>(23/23)*100</f>
        <v>100</v>
      </c>
      <c r="E12" s="737">
        <v>35</v>
      </c>
      <c r="F12" s="149">
        <f>(23/23)*100</f>
        <v>100</v>
      </c>
      <c r="G12" s="144" t="s">
        <v>47</v>
      </c>
      <c r="H12" s="100">
        <v>3</v>
      </c>
      <c r="I12" s="100">
        <v>2</v>
      </c>
      <c r="J12" s="100">
        <v>3</v>
      </c>
      <c r="K12" s="100">
        <v>3</v>
      </c>
      <c r="L12" s="100"/>
      <c r="M12" s="100">
        <v>3</v>
      </c>
      <c r="N12" s="100">
        <v>2</v>
      </c>
      <c r="O12" s="100"/>
      <c r="P12" s="100">
        <v>3</v>
      </c>
      <c r="Q12" s="100">
        <v>2</v>
      </c>
      <c r="R12" s="100">
        <v>2</v>
      </c>
      <c r="S12" s="100">
        <v>3</v>
      </c>
      <c r="T12" s="100">
        <v>2</v>
      </c>
      <c r="U12" s="100">
        <v>2</v>
      </c>
      <c r="V12" s="100">
        <v>3</v>
      </c>
      <c r="W12" s="99"/>
    </row>
    <row r="13" spans="1:23" s="4" customFormat="1" ht="25" customHeight="1">
      <c r="A13" s="45">
        <v>3</v>
      </c>
      <c r="B13" s="831">
        <v>170301200020</v>
      </c>
      <c r="C13" s="737">
        <v>43</v>
      </c>
      <c r="D13" s="142"/>
      <c r="E13" s="737">
        <v>35</v>
      </c>
      <c r="F13" s="150"/>
      <c r="G13" s="144" t="s">
        <v>48</v>
      </c>
      <c r="H13" s="100">
        <v>2</v>
      </c>
      <c r="I13" s="100">
        <v>2</v>
      </c>
      <c r="J13" s="100">
        <v>3</v>
      </c>
      <c r="K13" s="100">
        <v>2</v>
      </c>
      <c r="L13" s="100"/>
      <c r="M13" s="100">
        <v>3</v>
      </c>
      <c r="N13" s="100">
        <v>3</v>
      </c>
      <c r="O13" s="100"/>
      <c r="P13" s="100">
        <v>3</v>
      </c>
      <c r="Q13" s="100">
        <v>3</v>
      </c>
      <c r="R13" s="100">
        <v>2</v>
      </c>
      <c r="S13" s="100">
        <v>3</v>
      </c>
      <c r="T13" s="100">
        <v>3</v>
      </c>
      <c r="U13" s="100">
        <v>3</v>
      </c>
      <c r="V13" s="100">
        <v>2</v>
      </c>
      <c r="W13" s="99"/>
    </row>
    <row r="14" spans="1:23" s="4" customFormat="1" ht="35.5" customHeight="1">
      <c r="A14" s="45">
        <v>4</v>
      </c>
      <c r="B14" s="831">
        <v>170301200024</v>
      </c>
      <c r="C14" s="737">
        <v>36</v>
      </c>
      <c r="D14" s="142"/>
      <c r="E14" s="737">
        <v>35</v>
      </c>
      <c r="F14" s="150"/>
      <c r="G14" s="151" t="s">
        <v>49</v>
      </c>
      <c r="H14" s="100">
        <v>3</v>
      </c>
      <c r="I14" s="100">
        <v>2</v>
      </c>
      <c r="J14" s="100">
        <v>3</v>
      </c>
      <c r="K14" s="100">
        <v>2</v>
      </c>
      <c r="L14" s="832"/>
      <c r="M14" s="100">
        <v>3</v>
      </c>
      <c r="N14" s="100">
        <v>3</v>
      </c>
      <c r="O14" s="832"/>
      <c r="P14" s="100">
        <v>3</v>
      </c>
      <c r="Q14" s="100">
        <v>3</v>
      </c>
      <c r="R14" s="100">
        <v>2</v>
      </c>
      <c r="S14" s="100">
        <v>2</v>
      </c>
      <c r="T14" s="100">
        <v>3</v>
      </c>
      <c r="U14" s="100">
        <v>3</v>
      </c>
      <c r="V14" s="100">
        <v>3</v>
      </c>
      <c r="W14" s="99"/>
    </row>
    <row r="15" spans="1:23" s="4" customFormat="1" ht="35.5" customHeight="1">
      <c r="A15" s="45">
        <v>5</v>
      </c>
      <c r="B15" s="831">
        <v>170301200009</v>
      </c>
      <c r="C15" s="737">
        <v>34</v>
      </c>
      <c r="D15" s="142"/>
      <c r="E15" s="737">
        <v>31</v>
      </c>
      <c r="F15" s="150"/>
      <c r="G15" s="151" t="s">
        <v>51</v>
      </c>
      <c r="H15" s="66">
        <f>AVERAGE(H11:H14)</f>
        <v>2.5</v>
      </c>
      <c r="I15" s="66">
        <f>AVERAGE(I11:I14)</f>
        <v>2.25</v>
      </c>
      <c r="J15" s="66">
        <f>AVERAGE(J11:J14)</f>
        <v>3</v>
      </c>
      <c r="K15" s="66">
        <f>AVERAGE(K11:K14)</f>
        <v>2.25</v>
      </c>
      <c r="L15" s="66"/>
      <c r="M15" s="66">
        <f>AVERAGE(M11:M14)</f>
        <v>3</v>
      </c>
      <c r="N15" s="66">
        <f>AVERAGE(N11:N14)</f>
        <v>2.5</v>
      </c>
      <c r="O15" s="66"/>
      <c r="P15" s="66">
        <f t="shared" ref="P15:V15" si="0">AVERAGE(P11:P14)</f>
        <v>3</v>
      </c>
      <c r="Q15" s="66">
        <f t="shared" si="0"/>
        <v>2.5</v>
      </c>
      <c r="R15" s="66">
        <f t="shared" si="0"/>
        <v>2.25</v>
      </c>
      <c r="S15" s="66">
        <f t="shared" si="0"/>
        <v>2.75</v>
      </c>
      <c r="T15" s="66">
        <f t="shared" si="0"/>
        <v>2.75</v>
      </c>
      <c r="U15" s="66">
        <f t="shared" si="0"/>
        <v>2.75</v>
      </c>
      <c r="V15" s="66">
        <f t="shared" si="0"/>
        <v>2.75</v>
      </c>
      <c r="W15" s="99"/>
    </row>
    <row r="16" spans="1:23" s="4" customFormat="1" ht="38" customHeight="1">
      <c r="A16" s="45">
        <v>6</v>
      </c>
      <c r="B16" s="831">
        <v>170301200016</v>
      </c>
      <c r="C16" s="737">
        <v>33</v>
      </c>
      <c r="D16" s="142"/>
      <c r="E16" s="737">
        <v>29</v>
      </c>
      <c r="F16" s="150"/>
      <c r="G16" s="152" t="s">
        <v>52</v>
      </c>
      <c r="H16" s="67">
        <f>(100*H15)/100</f>
        <v>2.5</v>
      </c>
      <c r="I16" s="67">
        <f>(100*I15)/100</f>
        <v>2.25</v>
      </c>
      <c r="J16" s="67">
        <f>(100*J15)/100</f>
        <v>3</v>
      </c>
      <c r="K16" s="67">
        <f>(100*K15)/100</f>
        <v>2.25</v>
      </c>
      <c r="L16" s="67"/>
      <c r="M16" s="67">
        <f>(100*M15)/100</f>
        <v>3</v>
      </c>
      <c r="N16" s="67">
        <f>(100*N15)/100</f>
        <v>2.5</v>
      </c>
      <c r="O16" s="67"/>
      <c r="P16" s="67">
        <f t="shared" ref="P16:V16" si="1">(100*P15)/100</f>
        <v>3</v>
      </c>
      <c r="Q16" s="67">
        <f t="shared" si="1"/>
        <v>2.5</v>
      </c>
      <c r="R16" s="67">
        <f t="shared" si="1"/>
        <v>2.25</v>
      </c>
      <c r="S16" s="67">
        <f t="shared" si="1"/>
        <v>2.75</v>
      </c>
      <c r="T16" s="67">
        <f t="shared" si="1"/>
        <v>2.75</v>
      </c>
      <c r="U16" s="67">
        <f t="shared" si="1"/>
        <v>2.75</v>
      </c>
      <c r="V16" s="67">
        <f t="shared" si="1"/>
        <v>2.75</v>
      </c>
      <c r="W16" s="99"/>
    </row>
    <row r="17" spans="1:24" s="4" customFormat="1" ht="25" customHeight="1">
      <c r="A17" s="45">
        <v>7</v>
      </c>
      <c r="B17" s="831">
        <v>170301200025</v>
      </c>
      <c r="C17" s="737">
        <v>35</v>
      </c>
      <c r="D17" s="142"/>
      <c r="E17" s="737">
        <v>33</v>
      </c>
      <c r="F17" s="150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4" s="4" customFormat="1" ht="41" customHeight="1">
      <c r="A18" s="45">
        <v>8</v>
      </c>
      <c r="B18" s="831">
        <v>170301200027</v>
      </c>
      <c r="C18" s="737">
        <v>36</v>
      </c>
      <c r="D18" s="142"/>
      <c r="E18" s="737">
        <v>33</v>
      </c>
      <c r="F18" s="142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4" s="4" customFormat="1" ht="25" customHeight="1">
      <c r="A19" s="45">
        <v>9</v>
      </c>
      <c r="B19" s="831">
        <v>170301200029</v>
      </c>
      <c r="C19" s="737">
        <v>30</v>
      </c>
      <c r="D19" s="142"/>
      <c r="E19" s="737">
        <v>36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4" s="4" customFormat="1" ht="25" customHeight="1">
      <c r="A20" s="45">
        <v>10</v>
      </c>
      <c r="B20" s="831">
        <v>170301200032</v>
      </c>
      <c r="C20" s="737">
        <v>31</v>
      </c>
      <c r="D20" s="142"/>
      <c r="E20" s="737">
        <v>35</v>
      </c>
      <c r="F20" s="142"/>
      <c r="G20" s="45"/>
      <c r="H20" s="99"/>
      <c r="I20" s="99"/>
      <c r="J20" s="99"/>
      <c r="W20" s="99"/>
    </row>
    <row r="21" spans="1:24" s="4" customFormat="1" ht="25" customHeight="1">
      <c r="A21" s="45">
        <v>11</v>
      </c>
      <c r="B21" s="831">
        <v>170301200002</v>
      </c>
      <c r="C21" s="737">
        <v>44</v>
      </c>
      <c r="D21" s="142"/>
      <c r="E21" s="737">
        <v>39</v>
      </c>
      <c r="F21" s="142"/>
      <c r="G21" s="45"/>
      <c r="I21" s="104"/>
      <c r="J21" s="105"/>
      <c r="K21" s="105"/>
    </row>
    <row r="22" spans="1:24" s="4" customFormat="1" ht="31.5" customHeight="1">
      <c r="A22" s="45">
        <v>12</v>
      </c>
      <c r="B22" s="831">
        <v>170301200004</v>
      </c>
      <c r="C22" s="737">
        <v>47</v>
      </c>
      <c r="D22" s="142"/>
      <c r="E22" s="737">
        <v>35</v>
      </c>
      <c r="F22" s="142"/>
      <c r="G22" s="45"/>
      <c r="H22" s="71"/>
      <c r="I22" s="855"/>
      <c r="J22" s="855"/>
      <c r="M22" s="55"/>
      <c r="N22" s="55"/>
      <c r="O22" s="55"/>
      <c r="P22" s="55"/>
      <c r="Q22" s="55"/>
    </row>
    <row r="23" spans="1:24" s="4" customFormat="1" ht="25" customHeight="1">
      <c r="A23" s="45">
        <v>13</v>
      </c>
      <c r="B23" s="831">
        <v>170301200010</v>
      </c>
      <c r="C23" s="737">
        <v>47</v>
      </c>
      <c r="D23" s="142"/>
      <c r="E23" s="737">
        <v>39</v>
      </c>
      <c r="F23" s="142"/>
      <c r="G23" s="45"/>
      <c r="H23" s="106"/>
      <c r="I23" s="107"/>
      <c r="J23" s="107"/>
      <c r="M23" s="55"/>
      <c r="N23" s="55"/>
      <c r="O23" s="55"/>
      <c r="P23" s="55"/>
      <c r="Q23" s="55"/>
    </row>
    <row r="24" spans="1:24" s="4" customFormat="1" ht="25" customHeight="1">
      <c r="A24" s="45">
        <v>14</v>
      </c>
      <c r="B24" s="831">
        <v>170301200011</v>
      </c>
      <c r="C24" s="737">
        <v>45</v>
      </c>
      <c r="D24" s="142"/>
      <c r="E24" s="737">
        <v>42</v>
      </c>
      <c r="F24" s="142"/>
      <c r="G24" s="45"/>
      <c r="H24" s="108"/>
      <c r="I24" s="99"/>
      <c r="J24" s="99"/>
      <c r="K24" s="99"/>
      <c r="L24" s="99"/>
      <c r="M24" s="99"/>
      <c r="N24" s="105"/>
      <c r="O24" s="105"/>
      <c r="P24" s="105"/>
      <c r="Q24" s="105"/>
      <c r="R24" s="105"/>
      <c r="S24" s="99"/>
      <c r="T24" s="99"/>
      <c r="U24" s="99"/>
      <c r="V24" s="99"/>
      <c r="W24" s="99"/>
      <c r="X24" s="99"/>
    </row>
    <row r="25" spans="1:24" s="4" customFormat="1" ht="25" customHeight="1">
      <c r="A25" s="45">
        <v>15</v>
      </c>
      <c r="B25" s="831">
        <v>170301200013</v>
      </c>
      <c r="C25" s="737">
        <v>43</v>
      </c>
      <c r="D25" s="732"/>
      <c r="E25" s="737">
        <v>38</v>
      </c>
      <c r="F25" s="142"/>
      <c r="G25" s="4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s="4" customFormat="1" ht="25" customHeight="1">
      <c r="A26" s="45">
        <v>16</v>
      </c>
      <c r="B26" s="831">
        <v>170301200021</v>
      </c>
      <c r="C26" s="737">
        <v>39</v>
      </c>
      <c r="D26" s="142"/>
      <c r="E26" s="737">
        <v>41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170301200022</v>
      </c>
      <c r="C27" s="737">
        <v>44</v>
      </c>
      <c r="D27" s="142"/>
      <c r="E27" s="737">
        <v>39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170301200023</v>
      </c>
      <c r="C28" s="737">
        <v>47</v>
      </c>
      <c r="D28" s="142"/>
      <c r="E28" s="737">
        <v>36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170301200033</v>
      </c>
      <c r="C29" s="737">
        <v>42</v>
      </c>
      <c r="D29" s="142"/>
      <c r="E29" s="737">
        <v>44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170301200003</v>
      </c>
      <c r="C30" s="737">
        <v>46</v>
      </c>
      <c r="D30" s="142"/>
      <c r="E30" s="737">
        <v>44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 ht="25" customHeight="1">
      <c r="A31" s="45">
        <v>21</v>
      </c>
      <c r="B31" s="831">
        <v>170301200018</v>
      </c>
      <c r="C31" s="737">
        <v>47</v>
      </c>
      <c r="D31" s="142"/>
      <c r="E31" s="737">
        <v>46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s="4" customFormat="1" ht="25" customHeight="1">
      <c r="A32" s="45">
        <v>22</v>
      </c>
      <c r="B32" s="831">
        <v>170301200026</v>
      </c>
      <c r="C32" s="737">
        <v>47</v>
      </c>
      <c r="D32" s="142"/>
      <c r="E32" s="737">
        <v>45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s="4" customFormat="1" ht="25" customHeight="1">
      <c r="A33" s="45">
        <v>23</v>
      </c>
      <c r="B33" s="831">
        <v>170301200030</v>
      </c>
      <c r="C33" s="737">
        <v>50</v>
      </c>
      <c r="D33" s="142"/>
      <c r="E33" s="737">
        <v>44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s="4" customFormat="1" ht="15.5">
      <c r="A34" s="82"/>
      <c r="B34" s="82"/>
      <c r="C34" s="82"/>
      <c r="D34" s="82"/>
      <c r="E34" s="82"/>
      <c r="F34" s="82"/>
      <c r="G34" s="82"/>
      <c r="H34"/>
      <c r="I34"/>
      <c r="W34" s="83"/>
    </row>
    <row r="35" spans="1:24" s="4" customFormat="1" ht="15.5">
      <c r="A35" s="82"/>
      <c r="B35" s="82"/>
      <c r="C35" s="82"/>
      <c r="D35" s="82"/>
      <c r="E35" s="82"/>
      <c r="F35" s="82"/>
      <c r="G35" s="82"/>
      <c r="H35"/>
      <c r="I3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4" s="4" customFormat="1">
      <c r="A36" s="82"/>
      <c r="B36" s="82"/>
      <c r="C36" s="82"/>
      <c r="D36" s="82"/>
      <c r="E36" s="82"/>
      <c r="F36" s="82"/>
      <c r="G36" s="82"/>
      <c r="H36"/>
      <c r="I36"/>
    </row>
    <row r="37" spans="1:24" s="4" customFormat="1">
      <c r="A37" s="82"/>
      <c r="B37" s="82"/>
      <c r="C37" s="82"/>
      <c r="D37" s="82"/>
      <c r="E37" s="82"/>
      <c r="F37" s="82"/>
      <c r="G37" s="82"/>
      <c r="H37"/>
      <c r="I37"/>
    </row>
    <row r="38" spans="1:24" s="4" customFormat="1">
      <c r="A38" s="82"/>
      <c r="B38" s="82"/>
      <c r="C38" s="82"/>
      <c r="D38" s="82"/>
      <c r="E38" s="82"/>
      <c r="F38" s="82"/>
      <c r="G38" s="82"/>
      <c r="H38"/>
      <c r="I38"/>
    </row>
    <row r="39" spans="1:24" s="4" customFormat="1">
      <c r="A39" s="82"/>
      <c r="B39" s="82"/>
      <c r="C39" s="82"/>
      <c r="D39" s="82"/>
      <c r="E39" s="82"/>
      <c r="F39" s="82"/>
      <c r="G39" s="82"/>
      <c r="H39"/>
      <c r="I39"/>
    </row>
    <row r="40" spans="1:24" s="4" customFormat="1">
      <c r="A40" s="82"/>
      <c r="B40" s="82"/>
      <c r="C40" s="82"/>
      <c r="D40" s="82"/>
      <c r="E40" s="82"/>
      <c r="F40" s="82"/>
      <c r="G40" s="82"/>
      <c r="H40"/>
      <c r="I40"/>
    </row>
    <row r="41" spans="1:24" s="83" customFormat="1" ht="15.5">
      <c r="A41" s="82"/>
      <c r="B41" s="82"/>
      <c r="C41" s="82"/>
      <c r="D41" s="82"/>
      <c r="E41" s="82"/>
      <c r="F41" s="82"/>
      <c r="G41" s="82"/>
      <c r="H41"/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4" s="4" customFormat="1" ht="15.5">
      <c r="A42" s="82"/>
      <c r="B42" s="82"/>
      <c r="C42" s="82"/>
      <c r="D42" s="82"/>
      <c r="E42" s="82"/>
      <c r="F42" s="82"/>
      <c r="G42" s="82"/>
      <c r="H42"/>
      <c r="I42"/>
      <c r="W42" s="83"/>
    </row>
    <row r="43" spans="1:24" s="4" customFormat="1" ht="15.5">
      <c r="A43" s="82"/>
      <c r="B43" s="82"/>
      <c r="C43" s="82"/>
      <c r="D43" s="82"/>
      <c r="E43" s="82"/>
      <c r="F43" s="82"/>
      <c r="G43" s="82"/>
      <c r="H43"/>
      <c r="I4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4" s="4" customFormat="1">
      <c r="A44" s="82"/>
      <c r="B44" s="82"/>
      <c r="C44" s="82"/>
      <c r="D44" s="82"/>
      <c r="E44" s="82"/>
      <c r="F44" s="82"/>
      <c r="G44" s="82"/>
      <c r="H44"/>
      <c r="I44"/>
    </row>
    <row r="45" spans="1:24" s="4" customFormat="1">
      <c r="A45" s="45"/>
      <c r="B45" s="45"/>
      <c r="C45" s="45"/>
      <c r="D45" s="45"/>
      <c r="E45" s="45"/>
      <c r="F45" s="45"/>
      <c r="G45" s="82"/>
      <c r="H45"/>
      <c r="I45"/>
    </row>
    <row r="46" spans="1:24" s="4" customFormat="1">
      <c r="A46" s="45"/>
      <c r="B46" s="45"/>
      <c r="C46" s="45"/>
      <c r="D46" s="45"/>
      <c r="E46" s="45"/>
      <c r="F46" s="45"/>
      <c r="G46" s="45"/>
      <c r="H46"/>
      <c r="I46"/>
    </row>
  </sheetData>
  <mergeCells count="7">
    <mergeCell ref="O3:W7"/>
    <mergeCell ref="A4:E4"/>
    <mergeCell ref="I22:J22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topLeftCell="M1" zoomScale="86" zoomScaleNormal="86" workbookViewId="0">
      <selection activeCell="H17" sqref="H17:V17"/>
    </sheetView>
  </sheetViews>
  <sheetFormatPr defaultColWidth="5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632812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263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(23/23)*100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(23/23)*100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264</v>
      </c>
      <c r="D8" s="125"/>
      <c r="E8" s="125" t="s">
        <v>265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170301200001</v>
      </c>
      <c r="C11" s="737">
        <v>38</v>
      </c>
      <c r="D11" s="142">
        <f>COUNTIF(C11:C33,"&gt;="&amp;D10)</f>
        <v>23</v>
      </c>
      <c r="E11" s="737">
        <v>38</v>
      </c>
      <c r="F11" s="143">
        <f>COUNTIF(E11:E33,"&gt;="&amp;F10)</f>
        <v>23</v>
      </c>
      <c r="G11" s="144" t="s">
        <v>46</v>
      </c>
      <c r="H11" s="742">
        <v>2</v>
      </c>
      <c r="I11" s="742">
        <v>3</v>
      </c>
      <c r="J11" s="101"/>
      <c r="K11" s="101"/>
      <c r="L11" s="100"/>
      <c r="M11" s="742">
        <v>3</v>
      </c>
      <c r="N11" s="100"/>
      <c r="O11" s="742">
        <v>3</v>
      </c>
      <c r="P11" s="100"/>
      <c r="Q11" s="100"/>
      <c r="R11" s="100">
        <v>1</v>
      </c>
      <c r="S11" s="100"/>
      <c r="T11" s="100">
        <v>3</v>
      </c>
      <c r="U11" s="100">
        <v>2</v>
      </c>
      <c r="V11" s="100">
        <v>1</v>
      </c>
      <c r="W11" s="99"/>
    </row>
    <row r="12" spans="1:23" s="4" customFormat="1" ht="25" customHeight="1">
      <c r="A12" s="45">
        <v>2</v>
      </c>
      <c r="B12" s="831">
        <v>170301200009</v>
      </c>
      <c r="C12" s="737">
        <v>36</v>
      </c>
      <c r="D12" s="148">
        <f>(23/23)*100</f>
        <v>100</v>
      </c>
      <c r="E12" s="737">
        <v>36</v>
      </c>
      <c r="F12" s="149">
        <f>(23/23)*100</f>
        <v>100</v>
      </c>
      <c r="G12" s="144" t="s">
        <v>47</v>
      </c>
      <c r="H12" s="742">
        <v>3</v>
      </c>
      <c r="I12" s="742">
        <v>1</v>
      </c>
      <c r="J12" s="101"/>
      <c r="K12" s="101"/>
      <c r="L12" s="100"/>
      <c r="M12" s="742">
        <v>1</v>
      </c>
      <c r="N12" s="100"/>
      <c r="O12" s="742">
        <v>1</v>
      </c>
      <c r="P12" s="100"/>
      <c r="Q12" s="100"/>
      <c r="R12" s="100">
        <v>1</v>
      </c>
      <c r="S12" s="100"/>
      <c r="T12" s="100">
        <v>2</v>
      </c>
      <c r="U12" s="100">
        <v>1</v>
      </c>
      <c r="V12" s="100">
        <v>1</v>
      </c>
      <c r="W12" s="99"/>
    </row>
    <row r="13" spans="1:23" s="4" customFormat="1" ht="25" customHeight="1">
      <c r="A13" s="45">
        <v>3</v>
      </c>
      <c r="B13" s="831">
        <v>170301200021</v>
      </c>
      <c r="C13" s="737">
        <v>38</v>
      </c>
      <c r="D13" s="142"/>
      <c r="E13" s="737">
        <v>38</v>
      </c>
      <c r="F13" s="150"/>
      <c r="G13" s="144" t="s">
        <v>48</v>
      </c>
      <c r="H13" s="742">
        <v>1</v>
      </c>
      <c r="I13" s="742">
        <v>1</v>
      </c>
      <c r="J13" s="101"/>
      <c r="K13" s="101"/>
      <c r="L13" s="100"/>
      <c r="M13" s="742">
        <v>1</v>
      </c>
      <c r="N13" s="100"/>
      <c r="O13" s="742">
        <v>1</v>
      </c>
      <c r="P13" s="100"/>
      <c r="Q13" s="100"/>
      <c r="R13" s="100">
        <v>3</v>
      </c>
      <c r="S13" s="100"/>
      <c r="T13" s="100">
        <v>3</v>
      </c>
      <c r="U13" s="100">
        <v>1</v>
      </c>
      <c r="V13" s="100">
        <v>1</v>
      </c>
      <c r="W13" s="99"/>
    </row>
    <row r="14" spans="1:23" s="4" customFormat="1" ht="35.5" customHeight="1">
      <c r="A14" s="45">
        <v>4</v>
      </c>
      <c r="B14" s="831">
        <v>170301200024</v>
      </c>
      <c r="C14" s="737">
        <v>36</v>
      </c>
      <c r="D14" s="142"/>
      <c r="E14" s="737">
        <v>36</v>
      </c>
      <c r="F14" s="150"/>
      <c r="G14" s="151" t="s">
        <v>49</v>
      </c>
      <c r="H14" s="742">
        <v>3</v>
      </c>
      <c r="I14" s="742">
        <v>1</v>
      </c>
      <c r="J14" s="832"/>
      <c r="K14" s="832"/>
      <c r="L14" s="832"/>
      <c r="M14" s="742">
        <v>1</v>
      </c>
      <c r="N14" s="832"/>
      <c r="O14" s="742">
        <v>1</v>
      </c>
      <c r="P14" s="832"/>
      <c r="Q14" s="832"/>
      <c r="R14" s="100">
        <v>3</v>
      </c>
      <c r="S14" s="832"/>
      <c r="T14" s="100">
        <v>3</v>
      </c>
      <c r="U14" s="100">
        <v>2</v>
      </c>
      <c r="V14" s="100">
        <v>1</v>
      </c>
      <c r="W14" s="99"/>
    </row>
    <row r="15" spans="1:23" s="4" customFormat="1" ht="35.5" customHeight="1">
      <c r="A15" s="45">
        <v>5</v>
      </c>
      <c r="B15" s="831">
        <v>170301200025</v>
      </c>
      <c r="C15" s="737">
        <v>38</v>
      </c>
      <c r="D15" s="142"/>
      <c r="E15" s="737">
        <v>38</v>
      </c>
      <c r="F15" s="150"/>
      <c r="G15" s="151" t="s">
        <v>50</v>
      </c>
      <c r="H15" s="742">
        <v>2</v>
      </c>
      <c r="I15" s="742">
        <v>1</v>
      </c>
      <c r="J15" s="832"/>
      <c r="K15" s="832"/>
      <c r="L15" s="832"/>
      <c r="M15" s="742">
        <v>1</v>
      </c>
      <c r="N15" s="832"/>
      <c r="O15" s="742">
        <v>1</v>
      </c>
      <c r="P15" s="832"/>
      <c r="Q15" s="832"/>
      <c r="R15" s="832"/>
      <c r="S15" s="832"/>
      <c r="T15" s="100">
        <v>1</v>
      </c>
      <c r="U15" s="100">
        <v>1</v>
      </c>
      <c r="V15" s="100">
        <v>1</v>
      </c>
      <c r="W15" s="99"/>
    </row>
    <row r="16" spans="1:23" s="4" customFormat="1" ht="35.5" customHeight="1">
      <c r="A16" s="45">
        <v>6</v>
      </c>
      <c r="B16" s="831">
        <v>170301200029</v>
      </c>
      <c r="C16" s="737">
        <v>38</v>
      </c>
      <c r="D16" s="142"/>
      <c r="E16" s="737">
        <v>38</v>
      </c>
      <c r="F16" s="150"/>
      <c r="G16" s="151" t="s">
        <v>51</v>
      </c>
      <c r="H16" s="66">
        <f>AVERAGE(H11:H15)</f>
        <v>2.2000000000000002</v>
      </c>
      <c r="I16" s="66">
        <f>AVERAGE(I11:I15)</f>
        <v>1.4</v>
      </c>
      <c r="J16" s="66"/>
      <c r="K16" s="66"/>
      <c r="L16" s="66"/>
      <c r="M16" s="66">
        <f>AVERAGE(M11:M15)</f>
        <v>1.4</v>
      </c>
      <c r="N16" s="66"/>
      <c r="O16" s="66">
        <f>AVERAGE(O11:O15)</f>
        <v>1.4</v>
      </c>
      <c r="P16" s="66"/>
      <c r="Q16" s="66"/>
      <c r="R16" s="66">
        <f>AVERAGE(R11:R15)</f>
        <v>2</v>
      </c>
      <c r="S16" s="66"/>
      <c r="T16" s="66">
        <f>AVERAGE(T11:T15)</f>
        <v>2.4</v>
      </c>
      <c r="U16" s="66">
        <f>AVERAGE(U11:U15)</f>
        <v>1.4</v>
      </c>
      <c r="V16" s="66">
        <f>AVERAGE(V11:V15)</f>
        <v>1</v>
      </c>
      <c r="W16" s="99"/>
    </row>
    <row r="17" spans="1:24" s="4" customFormat="1" ht="38" customHeight="1">
      <c r="A17" s="45">
        <v>7</v>
      </c>
      <c r="B17" s="831">
        <v>170301200032</v>
      </c>
      <c r="C17" s="737">
        <v>38</v>
      </c>
      <c r="D17" s="142"/>
      <c r="E17" s="737">
        <v>38</v>
      </c>
      <c r="F17" s="150"/>
      <c r="G17" s="152" t="s">
        <v>52</v>
      </c>
      <c r="H17" s="67">
        <f>(100*H16)/100</f>
        <v>2.2000000000000002</v>
      </c>
      <c r="I17" s="67">
        <f>(100*I16)/100</f>
        <v>1.4</v>
      </c>
      <c r="J17" s="67"/>
      <c r="K17" s="67"/>
      <c r="L17" s="67"/>
      <c r="M17" s="67">
        <f>(100*M16)/100</f>
        <v>1.4</v>
      </c>
      <c r="N17" s="67"/>
      <c r="O17" s="67">
        <f>(100*O16)/100</f>
        <v>1.4</v>
      </c>
      <c r="P17" s="67"/>
      <c r="Q17" s="67"/>
      <c r="R17" s="67">
        <f>(100*R16)/100</f>
        <v>2</v>
      </c>
      <c r="S17" s="67"/>
      <c r="T17" s="67">
        <f>(100*T16)/100</f>
        <v>2.4</v>
      </c>
      <c r="U17" s="67">
        <f>(100*U16)/100</f>
        <v>1.4</v>
      </c>
      <c r="V17" s="67">
        <f>(100*V16)/100</f>
        <v>1</v>
      </c>
      <c r="W17" s="99"/>
    </row>
    <row r="18" spans="1:24" s="4" customFormat="1" ht="25" customHeight="1">
      <c r="A18" s="45">
        <v>8</v>
      </c>
      <c r="B18" s="831">
        <v>170301200016</v>
      </c>
      <c r="C18" s="737">
        <v>34</v>
      </c>
      <c r="D18" s="142"/>
      <c r="E18" s="737">
        <v>34</v>
      </c>
      <c r="F18" s="150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4" s="4" customFormat="1" ht="41" customHeight="1">
      <c r="A19" s="45">
        <v>9</v>
      </c>
      <c r="B19" s="831">
        <v>170301200027</v>
      </c>
      <c r="C19" s="737">
        <v>34</v>
      </c>
      <c r="D19" s="142"/>
      <c r="E19" s="737">
        <v>34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4" s="4" customFormat="1" ht="25" customHeight="1">
      <c r="A20" s="45">
        <v>10</v>
      </c>
      <c r="B20" s="831">
        <v>170301200002</v>
      </c>
      <c r="C20" s="737">
        <v>43</v>
      </c>
      <c r="D20" s="142"/>
      <c r="E20" s="737">
        <v>43</v>
      </c>
      <c r="F20" s="142"/>
      <c r="G20" s="45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4" s="4" customFormat="1" ht="25" customHeight="1">
      <c r="A21" s="45">
        <v>11</v>
      </c>
      <c r="B21" s="831">
        <v>170301200004</v>
      </c>
      <c r="C21" s="737">
        <v>43</v>
      </c>
      <c r="D21" s="142"/>
      <c r="E21" s="737">
        <v>43</v>
      </c>
      <c r="F21" s="142"/>
      <c r="G21" s="45"/>
      <c r="H21" s="99"/>
      <c r="I21" s="99"/>
      <c r="J21" s="99"/>
      <c r="W21" s="99"/>
    </row>
    <row r="22" spans="1:24" s="4" customFormat="1" ht="25" customHeight="1">
      <c r="A22" s="45">
        <v>12</v>
      </c>
      <c r="B22" s="831">
        <v>170301200013</v>
      </c>
      <c r="C22" s="737">
        <v>41</v>
      </c>
      <c r="D22" s="142"/>
      <c r="E22" s="737">
        <v>41</v>
      </c>
      <c r="F22" s="142"/>
      <c r="G22" s="45"/>
      <c r="I22" s="104"/>
      <c r="J22" s="105"/>
      <c r="K22" s="105"/>
    </row>
    <row r="23" spans="1:24" s="4" customFormat="1" ht="31.5" customHeight="1">
      <c r="A23" s="45">
        <v>13</v>
      </c>
      <c r="B23" s="831">
        <v>170301200022</v>
      </c>
      <c r="C23" s="737">
        <v>44</v>
      </c>
      <c r="D23" s="142"/>
      <c r="E23" s="737">
        <v>44</v>
      </c>
      <c r="F23" s="142"/>
      <c r="G23" s="45"/>
      <c r="H23" s="71"/>
      <c r="I23" s="855"/>
      <c r="J23" s="855"/>
      <c r="M23" s="55"/>
      <c r="N23" s="55"/>
      <c r="O23" s="55"/>
      <c r="P23" s="55"/>
      <c r="Q23" s="55"/>
    </row>
    <row r="24" spans="1:24" s="4" customFormat="1" ht="25" customHeight="1">
      <c r="A24" s="45">
        <v>14</v>
      </c>
      <c r="B24" s="831">
        <v>170301200023</v>
      </c>
      <c r="C24" s="737">
        <v>43</v>
      </c>
      <c r="D24" s="142"/>
      <c r="E24" s="737">
        <v>43</v>
      </c>
      <c r="F24" s="142"/>
      <c r="G24" s="45"/>
      <c r="H24" s="106"/>
      <c r="I24" s="107"/>
      <c r="J24" s="107"/>
      <c r="M24" s="55"/>
      <c r="N24" s="55"/>
      <c r="O24" s="55"/>
      <c r="P24" s="55"/>
      <c r="Q24" s="55"/>
    </row>
    <row r="25" spans="1:24" s="4" customFormat="1" ht="25" customHeight="1">
      <c r="A25" s="45">
        <v>15</v>
      </c>
      <c r="B25" s="831">
        <v>170301200003</v>
      </c>
      <c r="C25" s="737">
        <v>46</v>
      </c>
      <c r="D25" s="142"/>
      <c r="E25" s="737">
        <v>46</v>
      </c>
      <c r="F25" s="142"/>
      <c r="G25" s="45"/>
      <c r="H25" s="108"/>
      <c r="I25" s="99"/>
      <c r="J25" s="99"/>
      <c r="K25" s="99"/>
      <c r="L25" s="99"/>
      <c r="M25" s="99"/>
      <c r="N25" s="105"/>
      <c r="O25" s="105"/>
      <c r="P25" s="105"/>
      <c r="Q25" s="105"/>
      <c r="R25" s="105"/>
      <c r="S25" s="99"/>
      <c r="T25" s="99"/>
      <c r="U25" s="99"/>
      <c r="V25" s="99"/>
      <c r="W25" s="99"/>
      <c r="X25" s="99"/>
    </row>
    <row r="26" spans="1:24" s="4" customFormat="1" ht="25" customHeight="1">
      <c r="A26" s="45">
        <v>16</v>
      </c>
      <c r="B26" s="831">
        <v>170301200010</v>
      </c>
      <c r="C26" s="737">
        <v>46</v>
      </c>
      <c r="D26" s="732"/>
      <c r="E26" s="737">
        <v>46</v>
      </c>
      <c r="F26" s="142"/>
      <c r="G26" s="4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170301200011</v>
      </c>
      <c r="C27" s="737">
        <v>46</v>
      </c>
      <c r="D27" s="142"/>
      <c r="E27" s="737">
        <v>46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170301200018</v>
      </c>
      <c r="C28" s="737">
        <v>46</v>
      </c>
      <c r="D28" s="142"/>
      <c r="E28" s="737">
        <v>46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170301200019</v>
      </c>
      <c r="C29" s="737">
        <v>46</v>
      </c>
      <c r="D29" s="142"/>
      <c r="E29" s="737">
        <v>46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170301200020</v>
      </c>
      <c r="C30" s="737">
        <v>46</v>
      </c>
      <c r="D30" s="142"/>
      <c r="E30" s="737">
        <v>46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 ht="25" customHeight="1">
      <c r="A31" s="45">
        <v>21</v>
      </c>
      <c r="B31" s="831">
        <v>170301200026</v>
      </c>
      <c r="C31" s="737">
        <v>48</v>
      </c>
      <c r="D31" s="142"/>
      <c r="E31" s="737">
        <v>48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s="4" customFormat="1" ht="25" customHeight="1">
      <c r="A32" s="45">
        <v>22</v>
      </c>
      <c r="B32" s="831">
        <v>170301200030</v>
      </c>
      <c r="C32" s="737">
        <v>46</v>
      </c>
      <c r="D32" s="142"/>
      <c r="E32" s="737">
        <v>46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s="4" customFormat="1" ht="25" customHeight="1">
      <c r="A33" s="45">
        <v>23</v>
      </c>
      <c r="B33" s="831">
        <v>170301200033</v>
      </c>
      <c r="C33" s="737">
        <v>46</v>
      </c>
      <c r="D33" s="142"/>
      <c r="E33" s="737">
        <v>46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s="4" customFormat="1" ht="15.5">
      <c r="A34" s="82"/>
      <c r="B34" s="82"/>
      <c r="C34" s="82"/>
      <c r="D34" s="82"/>
      <c r="E34" s="82"/>
      <c r="F34" s="82"/>
      <c r="G34" s="82"/>
      <c r="H34"/>
      <c r="I34"/>
      <c r="W34" s="83"/>
    </row>
    <row r="35" spans="1:24" s="4" customFormat="1" ht="15.5">
      <c r="A35" s="82"/>
      <c r="B35" s="82"/>
      <c r="C35" s="82"/>
      <c r="D35" s="82"/>
      <c r="E35" s="82"/>
      <c r="F35" s="82"/>
      <c r="G35" s="82"/>
      <c r="H35"/>
      <c r="I3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4" s="4" customFormat="1">
      <c r="A36" s="82"/>
      <c r="B36" s="82"/>
      <c r="C36" s="82"/>
      <c r="D36" s="82"/>
      <c r="E36" s="82"/>
      <c r="F36" s="82"/>
      <c r="G36" s="82"/>
      <c r="H36"/>
      <c r="I36"/>
    </row>
    <row r="37" spans="1:24" s="4" customFormat="1">
      <c r="A37" s="82"/>
      <c r="B37" s="82"/>
      <c r="C37" s="82"/>
      <c r="D37" s="82"/>
      <c r="E37" s="82"/>
      <c r="F37" s="82"/>
      <c r="G37" s="82"/>
      <c r="H37"/>
      <c r="I37"/>
    </row>
    <row r="38" spans="1:24" s="4" customFormat="1">
      <c r="A38" s="82"/>
      <c r="B38" s="82"/>
      <c r="C38" s="82"/>
      <c r="D38" s="82"/>
      <c r="E38" s="82"/>
      <c r="F38" s="82"/>
      <c r="G38" s="82"/>
      <c r="H38"/>
      <c r="I38"/>
    </row>
    <row r="39" spans="1:24" s="4" customFormat="1">
      <c r="A39" s="82"/>
      <c r="B39" s="82"/>
      <c r="C39" s="82"/>
      <c r="D39" s="82"/>
      <c r="E39" s="82"/>
      <c r="F39" s="82"/>
      <c r="G39" s="82"/>
      <c r="H39"/>
      <c r="I39"/>
    </row>
    <row r="40" spans="1:24" s="4" customFormat="1">
      <c r="A40" s="82"/>
      <c r="B40" s="82"/>
      <c r="C40" s="82"/>
      <c r="D40" s="82"/>
      <c r="E40" s="82"/>
      <c r="F40" s="82"/>
      <c r="G40" s="82"/>
      <c r="H40"/>
      <c r="I40"/>
    </row>
    <row r="41" spans="1:24" s="83" customFormat="1" ht="15.5">
      <c r="A41" s="82"/>
      <c r="B41" s="82"/>
      <c r="C41" s="82"/>
      <c r="D41" s="82"/>
      <c r="E41" s="82"/>
      <c r="F41" s="82"/>
      <c r="G41" s="82"/>
      <c r="H41"/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4" s="4" customFormat="1" ht="15.5">
      <c r="A42" s="82"/>
      <c r="B42" s="82"/>
      <c r="C42" s="82"/>
      <c r="D42" s="82"/>
      <c r="E42" s="82"/>
      <c r="F42" s="82"/>
      <c r="G42" s="82"/>
      <c r="H42"/>
      <c r="I42"/>
      <c r="W42" s="83"/>
    </row>
    <row r="43" spans="1:24" s="4" customFormat="1" ht="15.5">
      <c r="A43" s="82"/>
      <c r="B43" s="82"/>
      <c r="C43" s="82"/>
      <c r="D43" s="82"/>
      <c r="E43" s="82"/>
      <c r="F43" s="82"/>
      <c r="G43" s="82"/>
      <c r="H43"/>
      <c r="I4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4" s="4" customFormat="1">
      <c r="A44" s="82"/>
      <c r="B44" s="82"/>
      <c r="C44" s="82"/>
      <c r="D44" s="82"/>
      <c r="E44" s="82"/>
      <c r="F44" s="82"/>
      <c r="G44" s="82"/>
      <c r="H44"/>
      <c r="I44"/>
    </row>
    <row r="45" spans="1:24" s="4" customFormat="1">
      <c r="A45" s="45"/>
      <c r="B45" s="45"/>
      <c r="C45" s="45"/>
      <c r="D45" s="45"/>
      <c r="E45" s="45"/>
      <c r="F45" s="45"/>
      <c r="G45" s="82"/>
      <c r="H45"/>
      <c r="I45"/>
    </row>
    <row r="46" spans="1:24" s="4" customFormat="1">
      <c r="A46" s="45"/>
      <c r="B46" s="45"/>
      <c r="C46" s="45"/>
      <c r="D46" s="45"/>
      <c r="E46" s="45"/>
      <c r="F46" s="45"/>
      <c r="G46" s="45"/>
      <c r="H46"/>
      <c r="I46"/>
    </row>
  </sheetData>
  <mergeCells count="7">
    <mergeCell ref="O3:W7"/>
    <mergeCell ref="A4:E4"/>
    <mergeCell ref="I23:J23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5"/>
  <sheetViews>
    <sheetView topLeftCell="L1" zoomScale="86" zoomScaleNormal="86" workbookViewId="0">
      <selection activeCell="H14" sqref="H14:V14"/>
    </sheetView>
  </sheetViews>
  <sheetFormatPr defaultColWidth="5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632812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266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(48/52)*100</f>
        <v>92.307692307692307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(48/52)*100</f>
        <v>92.307692307692307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92.307692307692307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264</v>
      </c>
      <c r="D8" s="125"/>
      <c r="E8" s="125" t="s">
        <v>264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170101120001</v>
      </c>
      <c r="C11" s="737">
        <v>40</v>
      </c>
      <c r="D11" s="142">
        <f>COUNTIF(C11:C62,"&gt;="&amp;D10)</f>
        <v>48</v>
      </c>
      <c r="E11" s="737">
        <v>42</v>
      </c>
      <c r="F11" s="143">
        <f>COUNTIF(E11:E62,"&gt;="&amp;F10)</f>
        <v>48</v>
      </c>
      <c r="G11" s="144" t="s">
        <v>46</v>
      </c>
      <c r="H11" s="742">
        <v>2</v>
      </c>
      <c r="I11" s="742">
        <v>3</v>
      </c>
      <c r="J11" s="101"/>
      <c r="K11" s="101"/>
      <c r="L11" s="100"/>
      <c r="M11" s="100"/>
      <c r="N11" s="44">
        <v>3</v>
      </c>
      <c r="O11" s="44">
        <v>2</v>
      </c>
      <c r="P11" s="100"/>
      <c r="Q11" s="100"/>
      <c r="R11" s="100"/>
      <c r="S11" s="100"/>
      <c r="T11" s="101">
        <v>3</v>
      </c>
      <c r="U11" s="101">
        <v>2</v>
      </c>
      <c r="V11" s="101">
        <v>1</v>
      </c>
      <c r="W11" s="99"/>
    </row>
    <row r="12" spans="1:23" s="4" customFormat="1" ht="25" customHeight="1">
      <c r="A12" s="45">
        <v>2</v>
      </c>
      <c r="B12" s="831">
        <v>170101120002</v>
      </c>
      <c r="C12" s="737">
        <v>42</v>
      </c>
      <c r="D12" s="148">
        <f>(48/52)*100</f>
        <v>92.307692307692307</v>
      </c>
      <c r="E12" s="737">
        <v>36</v>
      </c>
      <c r="F12" s="149">
        <f>(48/52)*100</f>
        <v>92.307692307692307</v>
      </c>
      <c r="G12" s="144" t="s">
        <v>47</v>
      </c>
      <c r="H12" s="742">
        <v>1</v>
      </c>
      <c r="I12" s="742">
        <v>1</v>
      </c>
      <c r="J12" s="101"/>
      <c r="K12" s="101"/>
      <c r="L12" s="100"/>
      <c r="M12" s="100"/>
      <c r="N12" s="44">
        <v>2</v>
      </c>
      <c r="O12" s="44">
        <v>3</v>
      </c>
      <c r="P12" s="100"/>
      <c r="Q12" s="100"/>
      <c r="R12" s="100"/>
      <c r="S12" s="100"/>
      <c r="T12" s="101">
        <v>2</v>
      </c>
      <c r="U12" s="101">
        <v>1</v>
      </c>
      <c r="V12" s="101">
        <v>1</v>
      </c>
      <c r="W12" s="99"/>
    </row>
    <row r="13" spans="1:23" s="4" customFormat="1" ht="35.5" customHeight="1">
      <c r="A13" s="45">
        <v>3</v>
      </c>
      <c r="B13" s="831">
        <v>170101120013</v>
      </c>
      <c r="C13" s="737">
        <v>41</v>
      </c>
      <c r="D13" s="142"/>
      <c r="E13" s="737">
        <v>37</v>
      </c>
      <c r="F13" s="150"/>
      <c r="G13" s="151" t="s">
        <v>51</v>
      </c>
      <c r="H13" s="66">
        <f>AVERAGE(H11:H12)</f>
        <v>1.5</v>
      </c>
      <c r="I13" s="66">
        <f>AVERAGE(I11:I12)</f>
        <v>2</v>
      </c>
      <c r="J13" s="66"/>
      <c r="K13" s="66"/>
      <c r="L13" s="66"/>
      <c r="M13" s="66"/>
      <c r="N13" s="66">
        <f>AVERAGE(N11:N12)</f>
        <v>2.5</v>
      </c>
      <c r="O13" s="66">
        <f>AVERAGE(O11:O12)</f>
        <v>2.5</v>
      </c>
      <c r="P13" s="66"/>
      <c r="Q13" s="66"/>
      <c r="R13" s="66"/>
      <c r="S13" s="66"/>
      <c r="T13" s="66">
        <f>AVERAGE(T11:T12)</f>
        <v>2.5</v>
      </c>
      <c r="U13" s="66">
        <f>AVERAGE(U11:U12)</f>
        <v>1.5</v>
      </c>
      <c r="V13" s="66">
        <f>AVERAGE(V11:V12)</f>
        <v>1</v>
      </c>
      <c r="W13" s="99"/>
    </row>
    <row r="14" spans="1:23" s="4" customFormat="1" ht="38" customHeight="1">
      <c r="A14" s="45">
        <v>4</v>
      </c>
      <c r="B14" s="831">
        <v>170101120016</v>
      </c>
      <c r="C14" s="737">
        <v>35</v>
      </c>
      <c r="D14" s="142"/>
      <c r="E14" s="737">
        <v>39</v>
      </c>
      <c r="F14" s="150"/>
      <c r="G14" s="152" t="s">
        <v>52</v>
      </c>
      <c r="H14" s="67">
        <f>(92.31*H13)/100</f>
        <v>1.3846499999999999</v>
      </c>
      <c r="I14" s="67">
        <f>(92.31*I13)/100</f>
        <v>1.8462000000000001</v>
      </c>
      <c r="J14" s="67"/>
      <c r="K14" s="67"/>
      <c r="L14" s="67"/>
      <c r="M14" s="67"/>
      <c r="N14" s="67">
        <f>(92.31*N13)/100</f>
        <v>2.30775</v>
      </c>
      <c r="O14" s="67">
        <f>(92.31*O13)/100</f>
        <v>2.30775</v>
      </c>
      <c r="P14" s="67"/>
      <c r="Q14" s="67"/>
      <c r="R14" s="67"/>
      <c r="S14" s="67"/>
      <c r="T14" s="67">
        <f>(92.31*T13)/100</f>
        <v>2.30775</v>
      </c>
      <c r="U14" s="67">
        <f>(92.31*U13)/100</f>
        <v>1.3846499999999999</v>
      </c>
      <c r="V14" s="67">
        <f>(92.31*V13)/100</f>
        <v>0.92310000000000003</v>
      </c>
      <c r="W14" s="99"/>
    </row>
    <row r="15" spans="1:23" s="4" customFormat="1" ht="25" customHeight="1">
      <c r="A15" s="45">
        <v>5</v>
      </c>
      <c r="B15" s="831">
        <v>170101120046</v>
      </c>
      <c r="C15" s="737">
        <v>42</v>
      </c>
      <c r="D15" s="142"/>
      <c r="E15" s="737">
        <v>36</v>
      </c>
      <c r="F15" s="150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3" s="4" customFormat="1" ht="41" customHeight="1">
      <c r="A16" s="45">
        <v>6</v>
      </c>
      <c r="B16" s="831">
        <v>170101120048</v>
      </c>
      <c r="C16" s="737">
        <v>39</v>
      </c>
      <c r="D16" s="142"/>
      <c r="E16" s="737">
        <v>42</v>
      </c>
      <c r="F16" s="142"/>
      <c r="G16" s="45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4" s="4" customFormat="1" ht="25" customHeight="1">
      <c r="A17" s="45">
        <v>7</v>
      </c>
      <c r="B17" s="831">
        <v>170101120056</v>
      </c>
      <c r="C17" s="737">
        <v>41</v>
      </c>
      <c r="D17" s="142"/>
      <c r="E17" s="737">
        <v>37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4" s="4" customFormat="1" ht="25" customHeight="1">
      <c r="A18" s="45">
        <v>8</v>
      </c>
      <c r="B18" s="831">
        <v>170301120052</v>
      </c>
      <c r="C18" s="737">
        <v>41</v>
      </c>
      <c r="D18" s="142"/>
      <c r="E18" s="737">
        <v>40</v>
      </c>
      <c r="F18" s="142"/>
      <c r="G18" s="45"/>
      <c r="H18" s="99"/>
      <c r="I18" s="99"/>
      <c r="J18" s="99"/>
      <c r="W18" s="99"/>
    </row>
    <row r="19" spans="1:24" s="4" customFormat="1" ht="25" customHeight="1">
      <c r="A19" s="45">
        <v>9</v>
      </c>
      <c r="B19" s="831">
        <v>170301120075</v>
      </c>
      <c r="C19" s="737">
        <v>43</v>
      </c>
      <c r="D19" s="142"/>
      <c r="E19" s="737">
        <v>40</v>
      </c>
      <c r="F19" s="142"/>
      <c r="G19" s="45"/>
      <c r="I19" s="104"/>
      <c r="J19" s="105"/>
      <c r="K19" s="105"/>
    </row>
    <row r="20" spans="1:24" s="4" customFormat="1" ht="31.5" customHeight="1">
      <c r="A20" s="45">
        <v>10</v>
      </c>
      <c r="B20" s="831">
        <v>170301120078</v>
      </c>
      <c r="C20" s="737">
        <v>41</v>
      </c>
      <c r="D20" s="142"/>
      <c r="E20" s="737">
        <v>39</v>
      </c>
      <c r="F20" s="142"/>
      <c r="G20" s="45"/>
      <c r="H20" s="71"/>
      <c r="I20" s="855"/>
      <c r="J20" s="855"/>
      <c r="M20" s="55"/>
      <c r="N20" s="55"/>
      <c r="O20" s="55"/>
      <c r="P20" s="55"/>
      <c r="Q20" s="55"/>
    </row>
    <row r="21" spans="1:24" s="4" customFormat="1" ht="25" customHeight="1">
      <c r="A21" s="45">
        <v>11</v>
      </c>
      <c r="B21" s="831">
        <v>170301120079</v>
      </c>
      <c r="C21" s="737">
        <v>42</v>
      </c>
      <c r="D21" s="142"/>
      <c r="E21" s="737">
        <v>40</v>
      </c>
      <c r="F21" s="142"/>
      <c r="G21" s="45"/>
      <c r="H21" s="106"/>
      <c r="I21" s="107"/>
      <c r="J21" s="107"/>
      <c r="M21" s="55"/>
      <c r="N21" s="55"/>
      <c r="O21" s="55"/>
      <c r="P21" s="55"/>
      <c r="Q21" s="55"/>
    </row>
    <row r="22" spans="1:24" s="4" customFormat="1" ht="25" customHeight="1">
      <c r="A22" s="45">
        <v>12</v>
      </c>
      <c r="B22" s="831">
        <v>170301120080</v>
      </c>
      <c r="C22" s="737">
        <v>37</v>
      </c>
      <c r="D22" s="142"/>
      <c r="E22" s="737">
        <v>36</v>
      </c>
      <c r="F22" s="142"/>
      <c r="G22" s="45"/>
      <c r="H22" s="108"/>
      <c r="I22" s="99"/>
      <c r="J22" s="99"/>
      <c r="K22" s="99"/>
      <c r="L22" s="99"/>
      <c r="M22" s="99"/>
      <c r="N22" s="105"/>
      <c r="O22" s="105"/>
      <c r="P22" s="105"/>
      <c r="Q22" s="105"/>
      <c r="R22" s="105"/>
      <c r="S22" s="99"/>
      <c r="T22" s="99"/>
      <c r="U22" s="99"/>
      <c r="V22" s="99"/>
      <c r="W22" s="99"/>
      <c r="X22" s="99"/>
    </row>
    <row r="23" spans="1:24" s="4" customFormat="1" ht="25" customHeight="1">
      <c r="A23" s="45">
        <v>13</v>
      </c>
      <c r="B23" s="831">
        <v>170301120121</v>
      </c>
      <c r="C23" s="737">
        <v>40</v>
      </c>
      <c r="D23" s="732"/>
      <c r="E23" s="737">
        <v>40</v>
      </c>
      <c r="F23" s="142"/>
      <c r="G23" s="4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99"/>
      <c r="X23" s="99"/>
    </row>
    <row r="24" spans="1:24" s="4" customFormat="1" ht="25" customHeight="1">
      <c r="A24" s="45">
        <v>14</v>
      </c>
      <c r="B24" s="831">
        <v>170301120145</v>
      </c>
      <c r="C24" s="737">
        <v>41</v>
      </c>
      <c r="D24" s="142"/>
      <c r="E24" s="737">
        <v>34</v>
      </c>
      <c r="F24" s="142"/>
      <c r="G24" s="109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  <c r="X24" s="99"/>
    </row>
    <row r="25" spans="1:24" s="4" customFormat="1" ht="25" customHeight="1">
      <c r="A25" s="45">
        <v>15</v>
      </c>
      <c r="B25" s="831">
        <v>170301120152</v>
      </c>
      <c r="C25" s="737">
        <v>39</v>
      </c>
      <c r="D25" s="142"/>
      <c r="E25" s="737">
        <v>38</v>
      </c>
      <c r="F25" s="142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s="4" customFormat="1" ht="25" customHeight="1">
      <c r="A26" s="45">
        <v>16</v>
      </c>
      <c r="B26" s="831">
        <v>170301120163</v>
      </c>
      <c r="C26" s="737">
        <v>39</v>
      </c>
      <c r="D26" s="142"/>
      <c r="E26" s="737">
        <v>37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170301120170</v>
      </c>
      <c r="C27" s="737">
        <v>39</v>
      </c>
      <c r="D27" s="142"/>
      <c r="E27" s="737">
        <v>39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170101120020</v>
      </c>
      <c r="C28" s="737">
        <v>31</v>
      </c>
      <c r="D28" s="142"/>
      <c r="E28" s="737">
        <v>39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170301120040</v>
      </c>
      <c r="C29" s="737">
        <v>34</v>
      </c>
      <c r="D29" s="142"/>
      <c r="E29" s="737">
        <v>36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170301120057</v>
      </c>
      <c r="C30" s="737">
        <v>34</v>
      </c>
      <c r="D30" s="142"/>
      <c r="E30" s="737">
        <v>37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 ht="25" customHeight="1">
      <c r="A31" s="45">
        <v>21</v>
      </c>
      <c r="B31" s="831">
        <v>170301120162</v>
      </c>
      <c r="C31" s="737">
        <v>34</v>
      </c>
      <c r="D31" s="142"/>
      <c r="E31" s="737">
        <v>36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s="4" customFormat="1" ht="25" customHeight="1">
      <c r="A32" s="45">
        <v>22</v>
      </c>
      <c r="B32" s="831">
        <v>170301120174</v>
      </c>
      <c r="C32" s="737">
        <v>36</v>
      </c>
      <c r="D32" s="142"/>
      <c r="E32" s="737">
        <v>33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s="4" customFormat="1" ht="25" customHeight="1">
      <c r="A33" s="45">
        <v>23</v>
      </c>
      <c r="B33" s="831">
        <v>170101120003</v>
      </c>
      <c r="C33" s="737">
        <v>44</v>
      </c>
      <c r="D33" s="142"/>
      <c r="E33" s="737">
        <v>40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99"/>
    </row>
    <row r="34" spans="1:24" s="4" customFormat="1" ht="25" customHeight="1">
      <c r="A34" s="45">
        <v>24</v>
      </c>
      <c r="B34" s="831">
        <v>170101120011</v>
      </c>
      <c r="C34" s="737">
        <v>44</v>
      </c>
      <c r="D34" s="142"/>
      <c r="E34" s="737">
        <v>41</v>
      </c>
      <c r="F34" s="142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99"/>
      <c r="X34" s="99"/>
    </row>
    <row r="35" spans="1:24" s="4" customFormat="1" ht="25" customHeight="1">
      <c r="A35" s="45">
        <v>25</v>
      </c>
      <c r="B35" s="831">
        <v>170101120015</v>
      </c>
      <c r="C35" s="737">
        <v>45</v>
      </c>
      <c r="D35" s="142"/>
      <c r="E35" s="737">
        <v>40</v>
      </c>
      <c r="F35" s="142"/>
      <c r="G35" s="108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</row>
    <row r="36" spans="1:24" s="4" customFormat="1" ht="25" customHeight="1">
      <c r="A36" s="45">
        <v>26</v>
      </c>
      <c r="B36" s="831">
        <v>170101120019</v>
      </c>
      <c r="C36" s="737">
        <v>46</v>
      </c>
      <c r="D36" s="142"/>
      <c r="E36" s="737">
        <v>43</v>
      </c>
      <c r="F36" s="142"/>
      <c r="G36" s="10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s="4" customFormat="1" ht="25" customHeight="1">
      <c r="A37" s="45">
        <v>27</v>
      </c>
      <c r="B37" s="831">
        <v>170101120023</v>
      </c>
      <c r="C37" s="737">
        <v>44</v>
      </c>
      <c r="D37" s="142"/>
      <c r="E37" s="737">
        <v>40</v>
      </c>
      <c r="F37" s="142"/>
      <c r="G37" s="109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99"/>
      <c r="X37" s="99"/>
    </row>
    <row r="38" spans="1:24" s="4" customFormat="1" ht="25" customHeight="1">
      <c r="A38" s="45">
        <v>28</v>
      </c>
      <c r="B38" s="831">
        <v>170101120028</v>
      </c>
      <c r="C38" s="737">
        <v>43</v>
      </c>
      <c r="D38" s="142"/>
      <c r="E38" s="737">
        <v>44</v>
      </c>
      <c r="F38" s="142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99"/>
      <c r="X38" s="99"/>
    </row>
    <row r="39" spans="1:24" s="4" customFormat="1" ht="25" customHeight="1">
      <c r="A39" s="45">
        <v>29</v>
      </c>
      <c r="B39" s="831">
        <v>170101120029</v>
      </c>
      <c r="C39" s="737">
        <v>41</v>
      </c>
      <c r="D39" s="142"/>
      <c r="E39" s="737">
        <v>44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s="4" customFormat="1" ht="25" customHeight="1">
      <c r="A40" s="45">
        <v>30</v>
      </c>
      <c r="B40" s="831">
        <v>170101120038</v>
      </c>
      <c r="C40" s="737">
        <v>44</v>
      </c>
      <c r="D40" s="142"/>
      <c r="E40" s="737">
        <v>42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s="4" customFormat="1" ht="25" customHeight="1">
      <c r="A41" s="45">
        <v>31</v>
      </c>
      <c r="B41" s="831">
        <v>170101120039</v>
      </c>
      <c r="C41" s="737">
        <v>42</v>
      </c>
      <c r="D41" s="142"/>
      <c r="E41" s="737">
        <v>42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s="4" customFormat="1" ht="25" customHeight="1">
      <c r="A42" s="45">
        <v>32</v>
      </c>
      <c r="B42" s="831">
        <v>170101120064</v>
      </c>
      <c r="C42" s="737">
        <v>44</v>
      </c>
      <c r="D42" s="142"/>
      <c r="E42" s="737">
        <v>42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s="4" customFormat="1" ht="25" customHeight="1">
      <c r="A43" s="45">
        <v>33</v>
      </c>
      <c r="B43" s="831">
        <v>170101120067</v>
      </c>
      <c r="C43" s="737">
        <v>46</v>
      </c>
      <c r="D43" s="142"/>
      <c r="E43" s="737">
        <v>43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s="4" customFormat="1" ht="25" customHeight="1">
      <c r="A44" s="45">
        <v>34</v>
      </c>
      <c r="B44" s="831">
        <v>170101120071</v>
      </c>
      <c r="C44" s="737">
        <v>42</v>
      </c>
      <c r="D44" s="142"/>
      <c r="E44" s="737">
        <v>44</v>
      </c>
      <c r="F44" s="142"/>
      <c r="G44" s="10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99"/>
      <c r="X44" s="99"/>
    </row>
    <row r="45" spans="1:24" s="4" customFormat="1" ht="25" customHeight="1">
      <c r="A45" s="45">
        <v>35</v>
      </c>
      <c r="B45" s="831">
        <v>170301120006</v>
      </c>
      <c r="C45" s="737">
        <v>46</v>
      </c>
      <c r="D45" s="142"/>
      <c r="E45" s="737">
        <v>42</v>
      </c>
      <c r="F45" s="142"/>
      <c r="G45" s="109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99"/>
      <c r="X45" s="99"/>
    </row>
    <row r="46" spans="1:24" s="4" customFormat="1" ht="25" customHeight="1">
      <c r="A46" s="45">
        <v>36</v>
      </c>
      <c r="B46" s="831">
        <v>170301120019</v>
      </c>
      <c r="C46" s="737">
        <v>45</v>
      </c>
      <c r="D46" s="142"/>
      <c r="E46" s="737">
        <v>40</v>
      </c>
      <c r="F46" s="142"/>
      <c r="G46" s="10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99"/>
      <c r="X46" s="99"/>
    </row>
    <row r="47" spans="1:24" s="4" customFormat="1" ht="25" customHeight="1">
      <c r="A47" s="45">
        <v>37</v>
      </c>
      <c r="B47" s="831">
        <v>170301120035</v>
      </c>
      <c r="C47" s="737">
        <v>46</v>
      </c>
      <c r="D47" s="142"/>
      <c r="E47" s="737">
        <v>39</v>
      </c>
      <c r="F47" s="142"/>
      <c r="G47" s="10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99"/>
      <c r="X47" s="99"/>
    </row>
    <row r="48" spans="1:24" s="4" customFormat="1" ht="25" customHeight="1">
      <c r="A48" s="45">
        <v>38</v>
      </c>
      <c r="B48" s="831">
        <v>170301120036</v>
      </c>
      <c r="C48" s="737">
        <v>46</v>
      </c>
      <c r="D48" s="142"/>
      <c r="E48" s="737">
        <v>42</v>
      </c>
      <c r="F48" s="142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99"/>
      <c r="X48" s="99"/>
    </row>
    <row r="49" spans="1:24" s="4" customFormat="1" ht="25" customHeight="1">
      <c r="A49" s="45">
        <v>39</v>
      </c>
      <c r="B49" s="831">
        <v>170301120050</v>
      </c>
      <c r="C49" s="737">
        <v>43</v>
      </c>
      <c r="D49" s="142"/>
      <c r="E49" s="737">
        <v>40</v>
      </c>
      <c r="F49" s="142"/>
      <c r="G49" s="108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s="4" customFormat="1" ht="25" customHeight="1">
      <c r="A50" s="45">
        <v>40</v>
      </c>
      <c r="B50" s="831">
        <v>170301120054</v>
      </c>
      <c r="C50" s="737">
        <v>46</v>
      </c>
      <c r="D50" s="732"/>
      <c r="E50" s="737">
        <v>46</v>
      </c>
      <c r="F50" s="142"/>
      <c r="G50" s="10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  <row r="51" spans="1:24" s="4" customFormat="1" ht="25" customHeight="1">
      <c r="A51" s="45">
        <v>41</v>
      </c>
      <c r="B51" s="831">
        <v>170301120058</v>
      </c>
      <c r="C51" s="737">
        <v>46</v>
      </c>
      <c r="D51" s="732"/>
      <c r="E51" s="737">
        <v>42</v>
      </c>
      <c r="F51" s="142"/>
      <c r="G51" s="109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99"/>
      <c r="X51" s="99"/>
    </row>
    <row r="52" spans="1:24" s="4" customFormat="1" ht="25" customHeight="1">
      <c r="A52" s="45">
        <v>42</v>
      </c>
      <c r="B52" s="831">
        <v>170301120060</v>
      </c>
      <c r="C52" s="737">
        <v>45</v>
      </c>
      <c r="D52" s="142"/>
      <c r="E52" s="737">
        <v>44</v>
      </c>
      <c r="F52" s="142"/>
      <c r="G52" s="109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99"/>
      <c r="X52" s="99"/>
    </row>
    <row r="53" spans="1:24" s="4" customFormat="1" ht="25" customHeight="1">
      <c r="A53" s="45">
        <v>43</v>
      </c>
      <c r="B53" s="831">
        <v>170301120065</v>
      </c>
      <c r="C53" s="737">
        <v>46</v>
      </c>
      <c r="D53" s="142"/>
      <c r="E53" s="737">
        <v>42</v>
      </c>
      <c r="F53" s="142"/>
      <c r="G53" s="109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99"/>
      <c r="X53" s="99"/>
    </row>
    <row r="54" spans="1:24" s="4" customFormat="1" ht="25" customHeight="1">
      <c r="A54" s="45">
        <v>44</v>
      </c>
      <c r="B54" s="831">
        <v>170301120069</v>
      </c>
      <c r="C54" s="737">
        <v>41</v>
      </c>
      <c r="D54" s="142"/>
      <c r="E54" s="737">
        <v>42</v>
      </c>
      <c r="F54" s="142"/>
      <c r="G54" s="109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9"/>
      <c r="X54" s="99"/>
    </row>
    <row r="55" spans="1:24" s="4" customFormat="1" ht="25" customHeight="1">
      <c r="A55" s="45">
        <v>45</v>
      </c>
      <c r="B55" s="831">
        <v>170301120071</v>
      </c>
      <c r="C55" s="737">
        <v>43</v>
      </c>
      <c r="D55" s="142"/>
      <c r="E55" s="737">
        <v>40</v>
      </c>
      <c r="F55" s="142"/>
      <c r="G55" s="109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99"/>
      <c r="X55" s="99"/>
    </row>
    <row r="56" spans="1:24" s="4" customFormat="1" ht="25" customHeight="1">
      <c r="A56" s="45">
        <v>46</v>
      </c>
      <c r="B56" s="831">
        <v>170301120073</v>
      </c>
      <c r="C56" s="737">
        <v>46</v>
      </c>
      <c r="D56" s="142"/>
      <c r="E56" s="737">
        <v>41</v>
      </c>
      <c r="F56" s="142"/>
      <c r="G56" s="109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99"/>
      <c r="X56" s="99"/>
    </row>
    <row r="57" spans="1:24" s="4" customFormat="1" ht="25" customHeight="1">
      <c r="A57" s="45">
        <v>47</v>
      </c>
      <c r="B57" s="831">
        <v>170301120088</v>
      </c>
      <c r="C57" s="737">
        <v>44</v>
      </c>
      <c r="D57" s="142"/>
      <c r="E57" s="737">
        <v>41</v>
      </c>
      <c r="F57" s="142"/>
      <c r="G57" s="109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99"/>
      <c r="X57" s="99"/>
    </row>
    <row r="58" spans="1:24" s="4" customFormat="1" ht="25" customHeight="1">
      <c r="A58" s="45">
        <v>48</v>
      </c>
      <c r="B58" s="831">
        <v>170301120074</v>
      </c>
      <c r="C58" s="737">
        <v>46</v>
      </c>
      <c r="D58" s="142"/>
      <c r="E58" s="737">
        <v>47</v>
      </c>
      <c r="F58" s="142"/>
      <c r="G58" s="109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99"/>
      <c r="X58" s="99"/>
    </row>
    <row r="59" spans="1:24" s="4" customFormat="1" ht="25" customHeight="1">
      <c r="A59" s="45">
        <v>49</v>
      </c>
      <c r="B59" s="831">
        <v>170101120045</v>
      </c>
      <c r="C59" s="737">
        <v>23</v>
      </c>
      <c r="D59" s="142"/>
      <c r="E59" s="737">
        <v>0</v>
      </c>
      <c r="F59" s="142"/>
      <c r="G59" s="10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99"/>
      <c r="X59" s="99"/>
    </row>
    <row r="60" spans="1:24" s="4" customFormat="1" ht="25" customHeight="1">
      <c r="A60" s="45">
        <v>50</v>
      </c>
      <c r="B60" s="831">
        <v>170101120059</v>
      </c>
      <c r="C60" s="737">
        <v>0</v>
      </c>
      <c r="D60" s="142"/>
      <c r="E60" s="737">
        <v>0</v>
      </c>
      <c r="F60" s="142"/>
      <c r="G60" s="109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99"/>
      <c r="X60" s="99"/>
    </row>
    <row r="61" spans="1:24" s="4" customFormat="1" ht="25" customHeight="1">
      <c r="A61" s="45">
        <v>51</v>
      </c>
      <c r="B61" s="831">
        <v>170301120081</v>
      </c>
      <c r="C61" s="737">
        <v>1</v>
      </c>
      <c r="D61" s="142"/>
      <c r="E61" s="737">
        <v>0</v>
      </c>
      <c r="F61" s="142"/>
      <c r="G61" s="109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99"/>
      <c r="X61" s="99"/>
    </row>
    <row r="62" spans="1:24" s="4" customFormat="1" ht="25" customHeight="1">
      <c r="A62" s="45">
        <v>52</v>
      </c>
      <c r="B62" s="831">
        <v>170301120096</v>
      </c>
      <c r="C62" s="737">
        <v>6</v>
      </c>
      <c r="D62" s="142"/>
      <c r="E62" s="737">
        <v>4</v>
      </c>
      <c r="F62" s="142"/>
      <c r="G62" s="108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4" customFormat="1" ht="15.5">
      <c r="A63" s="82"/>
      <c r="B63" s="82"/>
      <c r="C63" s="82"/>
      <c r="D63" s="82"/>
      <c r="E63" s="82"/>
      <c r="F63" s="82"/>
      <c r="G63" s="82"/>
      <c r="H63"/>
      <c r="I63"/>
      <c r="W63" s="83"/>
    </row>
    <row r="64" spans="1:24" s="4" customFormat="1" ht="15.5">
      <c r="A64" s="82"/>
      <c r="B64" s="82"/>
      <c r="C64" s="82"/>
      <c r="D64" s="82"/>
      <c r="E64" s="82"/>
      <c r="F64" s="82"/>
      <c r="G64" s="82"/>
      <c r="H64"/>
      <c r="I64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spans="1:23" s="4" customFormat="1">
      <c r="A65" s="82"/>
      <c r="B65" s="82"/>
      <c r="C65" s="82"/>
      <c r="D65" s="82"/>
      <c r="E65" s="82"/>
      <c r="F65" s="82"/>
      <c r="G65" s="82"/>
      <c r="H65"/>
      <c r="I65"/>
    </row>
    <row r="66" spans="1:23" s="4" customFormat="1">
      <c r="A66" s="82"/>
      <c r="B66" s="82"/>
      <c r="C66" s="82"/>
      <c r="D66" s="82"/>
      <c r="E66" s="82"/>
      <c r="F66" s="82"/>
      <c r="G66" s="82"/>
      <c r="H66"/>
      <c r="I66"/>
    </row>
    <row r="67" spans="1:23" s="4" customFormat="1">
      <c r="A67" s="82"/>
      <c r="B67" s="82"/>
      <c r="C67" s="82"/>
      <c r="D67" s="82"/>
      <c r="E67" s="82"/>
      <c r="F67" s="82"/>
      <c r="G67" s="82"/>
      <c r="H67"/>
      <c r="I67"/>
    </row>
    <row r="68" spans="1:23" s="4" customFormat="1">
      <c r="A68" s="82"/>
      <c r="B68" s="82"/>
      <c r="C68" s="82"/>
      <c r="D68" s="82"/>
      <c r="E68" s="82"/>
      <c r="F68" s="82"/>
      <c r="G68" s="82"/>
      <c r="H68"/>
      <c r="I68"/>
    </row>
    <row r="69" spans="1:23" s="4" customFormat="1">
      <c r="A69" s="82"/>
      <c r="B69" s="82"/>
      <c r="C69" s="82"/>
      <c r="D69" s="82"/>
      <c r="E69" s="82"/>
      <c r="F69" s="82"/>
      <c r="G69" s="82"/>
      <c r="H69"/>
      <c r="I69"/>
    </row>
    <row r="70" spans="1:23" s="83" customFormat="1" ht="15.5">
      <c r="A70" s="82"/>
      <c r="B70" s="82"/>
      <c r="C70" s="82"/>
      <c r="D70" s="82"/>
      <c r="E70" s="82"/>
      <c r="F70" s="82"/>
      <c r="G70" s="82"/>
      <c r="H70"/>
      <c r="I7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4" customFormat="1" ht="15.5">
      <c r="A71" s="82"/>
      <c r="B71" s="82"/>
      <c r="C71" s="82"/>
      <c r="D71" s="82"/>
      <c r="E71" s="82"/>
      <c r="F71" s="82"/>
      <c r="G71" s="82"/>
      <c r="H71"/>
      <c r="I71"/>
      <c r="W71" s="83"/>
    </row>
    <row r="72" spans="1:23" s="4" customFormat="1" ht="15.5">
      <c r="A72" s="82"/>
      <c r="B72" s="82"/>
      <c r="C72" s="82"/>
      <c r="D72" s="82"/>
      <c r="E72" s="82"/>
      <c r="F72" s="82"/>
      <c r="G72" s="82"/>
      <c r="H72"/>
      <c r="I72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</row>
    <row r="73" spans="1:23" s="4" customFormat="1">
      <c r="A73" s="82"/>
      <c r="B73" s="82"/>
      <c r="C73" s="82"/>
      <c r="D73" s="82"/>
      <c r="E73" s="82"/>
      <c r="F73" s="82"/>
      <c r="G73" s="82"/>
      <c r="H73"/>
      <c r="I73"/>
    </row>
    <row r="74" spans="1:23" s="4" customFormat="1">
      <c r="A74" s="45"/>
      <c r="B74" s="45"/>
      <c r="C74" s="45"/>
      <c r="D74" s="45"/>
      <c r="E74" s="45"/>
      <c r="F74" s="45"/>
      <c r="G74" s="82"/>
      <c r="H74"/>
      <c r="I74"/>
    </row>
    <row r="75" spans="1:23" s="4" customFormat="1">
      <c r="A75" s="45"/>
      <c r="B75" s="45"/>
      <c r="C75" s="45"/>
      <c r="D75" s="45"/>
      <c r="E75" s="45"/>
      <c r="F75" s="45"/>
      <c r="G75" s="45"/>
      <c r="H75"/>
      <c r="I75"/>
    </row>
  </sheetData>
  <mergeCells count="7">
    <mergeCell ref="O3:W7"/>
    <mergeCell ref="A4:E4"/>
    <mergeCell ref="I20:J20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topLeftCell="L1" zoomScale="86" zoomScaleNormal="86" workbookViewId="0">
      <selection activeCell="H15" sqref="H15:V15"/>
    </sheetView>
  </sheetViews>
  <sheetFormatPr defaultColWidth="5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632812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267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(33/33)*100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(33/33)*100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94</v>
      </c>
      <c r="D8" s="125"/>
      <c r="E8" s="125" t="s">
        <v>268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170101120024</v>
      </c>
      <c r="C11" s="737">
        <v>38</v>
      </c>
      <c r="D11" s="142">
        <f>COUNTIF(C11:C43,"&gt;="&amp;D10)</f>
        <v>33</v>
      </c>
      <c r="E11" s="737">
        <v>39</v>
      </c>
      <c r="F11" s="143">
        <f>COUNTIF(E11:E43,"&gt;="&amp;F10)</f>
        <v>33</v>
      </c>
      <c r="G11" s="144" t="s">
        <v>46</v>
      </c>
      <c r="H11" s="742">
        <v>2</v>
      </c>
      <c r="I11" s="742">
        <v>3</v>
      </c>
      <c r="J11" s="101"/>
      <c r="K11" s="101"/>
      <c r="L11" s="100"/>
      <c r="M11" s="833">
        <v>3</v>
      </c>
      <c r="N11" s="44">
        <v>3</v>
      </c>
      <c r="O11" s="44">
        <v>2</v>
      </c>
      <c r="P11" s="833">
        <v>3</v>
      </c>
      <c r="Q11" s="742">
        <v>2</v>
      </c>
      <c r="R11" s="742">
        <v>1</v>
      </c>
      <c r="S11" s="44">
        <v>3</v>
      </c>
      <c r="T11" s="101">
        <v>3</v>
      </c>
      <c r="U11" s="101">
        <v>2</v>
      </c>
      <c r="V11" s="101">
        <v>1</v>
      </c>
      <c r="W11" s="99"/>
    </row>
    <row r="12" spans="1:23" s="4" customFormat="1" ht="25" customHeight="1">
      <c r="A12" s="45">
        <v>2</v>
      </c>
      <c r="B12" s="831">
        <v>170101120026</v>
      </c>
      <c r="C12" s="737">
        <v>38</v>
      </c>
      <c r="D12" s="148">
        <f>(33/33)*100</f>
        <v>100</v>
      </c>
      <c r="E12" s="737">
        <v>39</v>
      </c>
      <c r="F12" s="149">
        <f>(33/33)*100</f>
        <v>100</v>
      </c>
      <c r="G12" s="144" t="s">
        <v>47</v>
      </c>
      <c r="H12" s="742">
        <v>3</v>
      </c>
      <c r="I12" s="742">
        <v>1</v>
      </c>
      <c r="J12" s="101"/>
      <c r="K12" s="101"/>
      <c r="L12" s="100"/>
      <c r="M12" s="100">
        <v>2</v>
      </c>
      <c r="N12" s="44">
        <v>2</v>
      </c>
      <c r="O12" s="44">
        <v>3</v>
      </c>
      <c r="P12" s="100">
        <v>2</v>
      </c>
      <c r="Q12" s="742">
        <v>2</v>
      </c>
      <c r="R12" s="742">
        <v>2</v>
      </c>
      <c r="S12" s="44">
        <v>3</v>
      </c>
      <c r="T12" s="101">
        <v>2</v>
      </c>
      <c r="U12" s="101">
        <v>1</v>
      </c>
      <c r="V12" s="101">
        <v>1</v>
      </c>
      <c r="W12" s="99"/>
    </row>
    <row r="13" spans="1:23" s="4" customFormat="1" ht="25" customHeight="1">
      <c r="A13" s="45">
        <v>3</v>
      </c>
      <c r="B13" s="831">
        <v>170101121073</v>
      </c>
      <c r="C13" s="737">
        <v>38</v>
      </c>
      <c r="D13" s="142"/>
      <c r="E13" s="737">
        <v>39</v>
      </c>
      <c r="F13" s="150"/>
      <c r="G13" s="144" t="s">
        <v>162</v>
      </c>
      <c r="H13" s="742">
        <v>1</v>
      </c>
      <c r="I13" s="742">
        <v>1</v>
      </c>
      <c r="J13" s="101"/>
      <c r="K13" s="101"/>
      <c r="L13" s="100"/>
      <c r="M13" s="100">
        <v>3</v>
      </c>
      <c r="N13" s="44">
        <v>1</v>
      </c>
      <c r="O13" s="44">
        <v>1</v>
      </c>
      <c r="P13" s="100">
        <v>3</v>
      </c>
      <c r="Q13" s="742">
        <v>3</v>
      </c>
      <c r="R13" s="742">
        <v>2</v>
      </c>
      <c r="S13" s="44">
        <v>3</v>
      </c>
      <c r="T13" s="101">
        <v>3</v>
      </c>
      <c r="U13" s="101">
        <v>1</v>
      </c>
      <c r="V13" s="101">
        <v>1</v>
      </c>
      <c r="W13" s="99"/>
    </row>
    <row r="14" spans="1:23" s="4" customFormat="1" ht="35.5" customHeight="1">
      <c r="A14" s="45">
        <v>4</v>
      </c>
      <c r="B14" s="831">
        <v>170301120114</v>
      </c>
      <c r="C14" s="737">
        <v>38</v>
      </c>
      <c r="D14" s="142"/>
      <c r="E14" s="737">
        <v>39</v>
      </c>
      <c r="F14" s="150"/>
      <c r="G14" s="151" t="s">
        <v>51</v>
      </c>
      <c r="H14" s="66">
        <f>AVERAGE(H11:H13)</f>
        <v>2</v>
      </c>
      <c r="I14" s="66">
        <f>AVERAGE(I11:I13)</f>
        <v>1.6666666666666667</v>
      </c>
      <c r="J14" s="66"/>
      <c r="K14" s="66"/>
      <c r="L14" s="66"/>
      <c r="M14" s="66">
        <f t="shared" ref="M14:V14" si="0">AVERAGE(M11:M13)</f>
        <v>2.6666666666666665</v>
      </c>
      <c r="N14" s="66">
        <f t="shared" si="0"/>
        <v>2</v>
      </c>
      <c r="O14" s="66">
        <f t="shared" si="0"/>
        <v>2</v>
      </c>
      <c r="P14" s="66">
        <f t="shared" si="0"/>
        <v>2.6666666666666665</v>
      </c>
      <c r="Q14" s="66">
        <f t="shared" si="0"/>
        <v>2.3333333333333335</v>
      </c>
      <c r="R14" s="66">
        <f t="shared" si="0"/>
        <v>1.6666666666666667</v>
      </c>
      <c r="S14" s="66">
        <f t="shared" si="0"/>
        <v>3</v>
      </c>
      <c r="T14" s="66">
        <f t="shared" si="0"/>
        <v>2.6666666666666665</v>
      </c>
      <c r="U14" s="66">
        <f t="shared" si="0"/>
        <v>1.3333333333333333</v>
      </c>
      <c r="V14" s="66">
        <f t="shared" si="0"/>
        <v>1</v>
      </c>
      <c r="W14" s="99"/>
    </row>
    <row r="15" spans="1:23" s="4" customFormat="1" ht="38" customHeight="1">
      <c r="A15" s="45">
        <v>5</v>
      </c>
      <c r="B15" s="831">
        <v>170301120126</v>
      </c>
      <c r="C15" s="737">
        <v>38</v>
      </c>
      <c r="D15" s="142"/>
      <c r="E15" s="737">
        <v>39</v>
      </c>
      <c r="F15" s="150"/>
      <c r="G15" s="152" t="s">
        <v>52</v>
      </c>
      <c r="H15" s="67">
        <f>(100*H14)/100</f>
        <v>2</v>
      </c>
      <c r="I15" s="67">
        <f>(100*I14)/100</f>
        <v>1.666666666666667</v>
      </c>
      <c r="J15" s="67"/>
      <c r="K15" s="67"/>
      <c r="L15" s="67"/>
      <c r="M15" s="67">
        <f t="shared" ref="M15:V15" si="1">(100*M14)/100</f>
        <v>2.6666666666666661</v>
      </c>
      <c r="N15" s="67">
        <f t="shared" si="1"/>
        <v>2</v>
      </c>
      <c r="O15" s="67">
        <f t="shared" si="1"/>
        <v>2</v>
      </c>
      <c r="P15" s="67">
        <f t="shared" si="1"/>
        <v>2.6666666666666661</v>
      </c>
      <c r="Q15" s="67">
        <f t="shared" si="1"/>
        <v>2.3333333333333335</v>
      </c>
      <c r="R15" s="67">
        <f t="shared" si="1"/>
        <v>1.666666666666667</v>
      </c>
      <c r="S15" s="67">
        <f t="shared" si="1"/>
        <v>3</v>
      </c>
      <c r="T15" s="67">
        <f t="shared" si="1"/>
        <v>2.6666666666666661</v>
      </c>
      <c r="U15" s="67">
        <f t="shared" si="1"/>
        <v>1.333333333333333</v>
      </c>
      <c r="V15" s="67">
        <f t="shared" si="1"/>
        <v>1</v>
      </c>
      <c r="W15" s="99"/>
    </row>
    <row r="16" spans="1:23" s="4" customFormat="1" ht="25" customHeight="1">
      <c r="A16" s="45">
        <v>6</v>
      </c>
      <c r="B16" s="831">
        <v>170101120032</v>
      </c>
      <c r="C16" s="737">
        <v>34</v>
      </c>
      <c r="D16" s="142"/>
      <c r="E16" s="737">
        <v>35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4" s="4" customFormat="1" ht="41" customHeight="1">
      <c r="A17" s="45">
        <v>7</v>
      </c>
      <c r="B17" s="831">
        <v>170301120055</v>
      </c>
      <c r="C17" s="737">
        <v>34</v>
      </c>
      <c r="D17" s="142"/>
      <c r="E17" s="737">
        <v>35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s="4" customFormat="1" ht="25" customHeight="1">
      <c r="A18" s="45">
        <v>8</v>
      </c>
      <c r="B18" s="831">
        <v>170301120076</v>
      </c>
      <c r="C18" s="737">
        <v>34</v>
      </c>
      <c r="D18" s="142"/>
      <c r="E18" s="737">
        <v>35</v>
      </c>
      <c r="F18" s="142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4" s="4" customFormat="1" ht="25" customHeight="1">
      <c r="A19" s="45">
        <v>9</v>
      </c>
      <c r="B19" s="831">
        <v>170301120115</v>
      </c>
      <c r="C19" s="737">
        <v>34</v>
      </c>
      <c r="D19" s="142"/>
      <c r="E19" s="737">
        <v>35</v>
      </c>
      <c r="F19" s="142"/>
      <c r="G19" s="45"/>
      <c r="H19" s="99"/>
      <c r="I19" s="99"/>
      <c r="J19" s="99"/>
      <c r="W19" s="99"/>
    </row>
    <row r="20" spans="1:24" s="4" customFormat="1" ht="25" customHeight="1">
      <c r="A20" s="45">
        <v>10</v>
      </c>
      <c r="B20" s="831">
        <v>170301120125</v>
      </c>
      <c r="C20" s="737">
        <v>34</v>
      </c>
      <c r="D20" s="142"/>
      <c r="E20" s="737">
        <v>35</v>
      </c>
      <c r="F20" s="142"/>
      <c r="G20" s="45"/>
      <c r="I20" s="104"/>
      <c r="J20" s="105"/>
      <c r="K20" s="105"/>
    </row>
    <row r="21" spans="1:24" s="4" customFormat="1" ht="31.5" customHeight="1">
      <c r="A21" s="45">
        <v>11</v>
      </c>
      <c r="B21" s="831">
        <v>170301120158</v>
      </c>
      <c r="C21" s="737">
        <v>34</v>
      </c>
      <c r="D21" s="142"/>
      <c r="E21" s="737">
        <v>35</v>
      </c>
      <c r="F21" s="142"/>
      <c r="G21" s="45"/>
      <c r="H21" s="71"/>
      <c r="I21" s="855"/>
      <c r="J21" s="855"/>
      <c r="M21" s="55"/>
      <c r="N21" s="55"/>
      <c r="O21" s="55"/>
      <c r="P21" s="55"/>
      <c r="Q21" s="55"/>
    </row>
    <row r="22" spans="1:24" s="4" customFormat="1" ht="25" customHeight="1">
      <c r="A22" s="45">
        <v>12</v>
      </c>
      <c r="B22" s="831">
        <v>170301120173</v>
      </c>
      <c r="C22" s="737">
        <v>34</v>
      </c>
      <c r="D22" s="142"/>
      <c r="E22" s="737">
        <v>35</v>
      </c>
      <c r="F22" s="142"/>
      <c r="G22" s="45"/>
      <c r="H22" s="106"/>
      <c r="I22" s="107"/>
      <c r="J22" s="107"/>
      <c r="M22" s="55"/>
      <c r="N22" s="55"/>
      <c r="O22" s="55"/>
      <c r="P22" s="55"/>
      <c r="Q22" s="55"/>
    </row>
    <row r="23" spans="1:24" s="4" customFormat="1" ht="25" customHeight="1">
      <c r="A23" s="45">
        <v>13</v>
      </c>
      <c r="B23" s="831">
        <v>170101120017</v>
      </c>
      <c r="C23" s="737">
        <v>42</v>
      </c>
      <c r="D23" s="142"/>
      <c r="E23" s="737">
        <v>43</v>
      </c>
      <c r="F23" s="142"/>
      <c r="G23" s="45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  <c r="X23" s="99"/>
    </row>
    <row r="24" spans="1:24" s="4" customFormat="1" ht="25" customHeight="1">
      <c r="A24" s="45">
        <v>14</v>
      </c>
      <c r="B24" s="831">
        <v>170101120034</v>
      </c>
      <c r="C24" s="737">
        <v>42</v>
      </c>
      <c r="D24" s="732"/>
      <c r="E24" s="737">
        <v>43</v>
      </c>
      <c r="F24" s="142"/>
      <c r="G24" s="4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  <c r="X24" s="99"/>
    </row>
    <row r="25" spans="1:24" s="4" customFormat="1" ht="25" customHeight="1">
      <c r="A25" s="45">
        <v>15</v>
      </c>
      <c r="B25" s="831">
        <v>170101120035</v>
      </c>
      <c r="C25" s="737">
        <v>42</v>
      </c>
      <c r="D25" s="142"/>
      <c r="E25" s="737">
        <v>43</v>
      </c>
      <c r="F25" s="142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s="4" customFormat="1" ht="25" customHeight="1">
      <c r="A26" s="45">
        <v>16</v>
      </c>
      <c r="B26" s="831">
        <v>170101120070</v>
      </c>
      <c r="C26" s="737">
        <v>42</v>
      </c>
      <c r="D26" s="142"/>
      <c r="E26" s="737">
        <v>43</v>
      </c>
      <c r="F26" s="142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170301120108</v>
      </c>
      <c r="C27" s="737">
        <v>43</v>
      </c>
      <c r="D27" s="142"/>
      <c r="E27" s="737">
        <v>45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170301120110</v>
      </c>
      <c r="C28" s="737">
        <v>42</v>
      </c>
      <c r="D28" s="142"/>
      <c r="E28" s="737">
        <v>43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170301120123</v>
      </c>
      <c r="C29" s="737">
        <v>42</v>
      </c>
      <c r="D29" s="142"/>
      <c r="E29" s="737">
        <v>43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170301120154</v>
      </c>
      <c r="C30" s="737">
        <v>41</v>
      </c>
      <c r="D30" s="142"/>
      <c r="E30" s="737">
        <v>43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 ht="25" customHeight="1">
      <c r="A31" s="45">
        <v>21</v>
      </c>
      <c r="B31" s="831">
        <v>170301120175</v>
      </c>
      <c r="C31" s="737">
        <v>41</v>
      </c>
      <c r="D31" s="142"/>
      <c r="E31" s="737">
        <v>43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s="4" customFormat="1" ht="25" customHeight="1">
      <c r="A32" s="45">
        <v>22</v>
      </c>
      <c r="B32" s="831">
        <v>170301121177</v>
      </c>
      <c r="C32" s="737">
        <v>43</v>
      </c>
      <c r="D32" s="142"/>
      <c r="E32" s="737">
        <v>45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s="4" customFormat="1" ht="25" customHeight="1">
      <c r="A33" s="45">
        <v>23</v>
      </c>
      <c r="B33" s="831">
        <v>170101120006</v>
      </c>
      <c r="C33" s="737">
        <v>46</v>
      </c>
      <c r="D33" s="142"/>
      <c r="E33" s="737">
        <v>47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s="4" customFormat="1" ht="25" customHeight="1">
      <c r="A34" s="45">
        <v>24</v>
      </c>
      <c r="B34" s="831">
        <v>170101120044</v>
      </c>
      <c r="C34" s="737">
        <v>46</v>
      </c>
      <c r="D34" s="142"/>
      <c r="E34" s="737">
        <v>47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99"/>
    </row>
    <row r="35" spans="1:24" s="4" customFormat="1" ht="25" customHeight="1">
      <c r="A35" s="45">
        <v>25</v>
      </c>
      <c r="B35" s="831">
        <v>170301120056</v>
      </c>
      <c r="C35" s="737">
        <v>46</v>
      </c>
      <c r="D35" s="142"/>
      <c r="E35" s="737">
        <v>47</v>
      </c>
      <c r="F35" s="14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99"/>
      <c r="X35" s="99"/>
    </row>
    <row r="36" spans="1:24" s="4" customFormat="1" ht="25" customHeight="1">
      <c r="A36" s="45">
        <v>26</v>
      </c>
      <c r="B36" s="831">
        <v>170301120072</v>
      </c>
      <c r="C36" s="737">
        <v>46</v>
      </c>
      <c r="D36" s="142"/>
      <c r="E36" s="737">
        <v>47</v>
      </c>
      <c r="F36" s="142"/>
      <c r="G36" s="10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s="4" customFormat="1" ht="25" customHeight="1">
      <c r="A37" s="45">
        <v>27</v>
      </c>
      <c r="B37" s="831">
        <v>170301120101</v>
      </c>
      <c r="C37" s="737">
        <v>46</v>
      </c>
      <c r="D37" s="142"/>
      <c r="E37" s="737">
        <v>47</v>
      </c>
      <c r="F37" s="142"/>
      <c r="G37" s="10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s="4" customFormat="1" ht="25" customHeight="1">
      <c r="A38" s="45">
        <v>28</v>
      </c>
      <c r="B38" s="831">
        <v>170301120113</v>
      </c>
      <c r="C38" s="737">
        <v>46</v>
      </c>
      <c r="D38" s="142"/>
      <c r="E38" s="737">
        <v>47</v>
      </c>
      <c r="F38" s="142"/>
      <c r="G38" s="10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99"/>
      <c r="X38" s="99"/>
    </row>
    <row r="39" spans="1:24" s="4" customFormat="1" ht="25" customHeight="1">
      <c r="A39" s="45">
        <v>29</v>
      </c>
      <c r="B39" s="831">
        <v>170301120116</v>
      </c>
      <c r="C39" s="737">
        <v>46</v>
      </c>
      <c r="D39" s="142"/>
      <c r="E39" s="737">
        <v>47</v>
      </c>
      <c r="F39" s="142"/>
      <c r="G39" s="10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99"/>
      <c r="X39" s="99"/>
    </row>
    <row r="40" spans="1:24" s="4" customFormat="1" ht="25" customHeight="1">
      <c r="A40" s="45">
        <v>30</v>
      </c>
      <c r="B40" s="831">
        <v>170301120128</v>
      </c>
      <c r="C40" s="737">
        <v>46</v>
      </c>
      <c r="D40" s="142"/>
      <c r="E40" s="737">
        <v>47</v>
      </c>
      <c r="F40" s="142"/>
      <c r="G40" s="109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99"/>
      <c r="X40" s="99"/>
    </row>
    <row r="41" spans="1:24" s="4" customFormat="1" ht="25" customHeight="1">
      <c r="A41" s="45">
        <v>31</v>
      </c>
      <c r="B41" s="831">
        <v>170301120134</v>
      </c>
      <c r="C41" s="737">
        <v>46</v>
      </c>
      <c r="D41" s="142"/>
      <c r="E41" s="737">
        <v>47</v>
      </c>
      <c r="F41" s="142"/>
      <c r="G41" s="10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99"/>
      <c r="X41" s="99"/>
    </row>
    <row r="42" spans="1:24" s="4" customFormat="1" ht="25" customHeight="1">
      <c r="A42" s="45">
        <v>32</v>
      </c>
      <c r="B42" s="831">
        <v>170301120135</v>
      </c>
      <c r="C42" s="737">
        <v>46</v>
      </c>
      <c r="D42" s="142"/>
      <c r="E42" s="737">
        <v>47</v>
      </c>
      <c r="F42" s="142"/>
      <c r="G42" s="109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99"/>
      <c r="X42" s="99"/>
    </row>
    <row r="43" spans="1:24" s="4" customFormat="1" ht="25" customHeight="1">
      <c r="A43" s="45">
        <v>33</v>
      </c>
      <c r="B43" s="831">
        <v>170301120147</v>
      </c>
      <c r="C43" s="737">
        <v>46</v>
      </c>
      <c r="D43" s="142"/>
      <c r="E43" s="737">
        <v>47</v>
      </c>
      <c r="F43" s="142"/>
      <c r="G43" s="10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99"/>
      <c r="X43" s="99"/>
    </row>
    <row r="44" spans="1:24" s="4" customFormat="1" ht="15.5">
      <c r="A44" s="82"/>
      <c r="B44" s="82"/>
      <c r="C44" s="82"/>
      <c r="D44" s="82"/>
      <c r="E44" s="82"/>
      <c r="F44" s="82"/>
      <c r="G44" s="82"/>
      <c r="H44"/>
      <c r="I44"/>
      <c r="W44" s="83"/>
    </row>
    <row r="45" spans="1:24" s="4" customFormat="1" ht="15.5">
      <c r="A45" s="82"/>
      <c r="B45" s="82"/>
      <c r="C45" s="82"/>
      <c r="D45" s="82"/>
      <c r="E45" s="82"/>
      <c r="F45" s="82"/>
      <c r="G45" s="82"/>
      <c r="H45"/>
      <c r="I45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spans="1:24" s="4" customFormat="1">
      <c r="A46" s="82"/>
      <c r="B46" s="82"/>
      <c r="C46" s="82"/>
      <c r="D46" s="82"/>
      <c r="E46" s="82"/>
      <c r="F46" s="82"/>
      <c r="G46" s="82"/>
      <c r="H46"/>
      <c r="I46"/>
    </row>
    <row r="47" spans="1:24" s="4" customFormat="1">
      <c r="A47" s="82"/>
      <c r="B47" s="82"/>
      <c r="C47" s="82"/>
      <c r="D47" s="82"/>
      <c r="E47" s="82"/>
      <c r="F47" s="82"/>
      <c r="G47" s="82"/>
      <c r="H47"/>
      <c r="I47"/>
    </row>
    <row r="48" spans="1:24" s="4" customFormat="1">
      <c r="A48" s="82"/>
      <c r="B48" s="82"/>
      <c r="C48" s="82"/>
      <c r="D48" s="82"/>
      <c r="E48" s="82"/>
      <c r="F48" s="82"/>
      <c r="G48" s="82"/>
      <c r="H48"/>
      <c r="I48"/>
    </row>
    <row r="49" spans="1:23" s="4" customFormat="1">
      <c r="A49" s="82"/>
      <c r="B49" s="82"/>
      <c r="C49" s="82"/>
      <c r="D49" s="82"/>
      <c r="E49" s="82"/>
      <c r="F49" s="82"/>
      <c r="G49" s="82"/>
      <c r="H49"/>
      <c r="I49"/>
    </row>
    <row r="50" spans="1:23" s="4" customFormat="1">
      <c r="A50" s="82"/>
      <c r="B50" s="82"/>
      <c r="C50" s="82"/>
      <c r="D50" s="82"/>
      <c r="E50" s="82"/>
      <c r="F50" s="82"/>
      <c r="G50" s="82"/>
      <c r="H50"/>
      <c r="I50"/>
    </row>
    <row r="51" spans="1:23" s="83" customFormat="1" ht="15.5">
      <c r="A51" s="82"/>
      <c r="B51" s="82"/>
      <c r="C51" s="82"/>
      <c r="D51" s="82"/>
      <c r="E51" s="82"/>
      <c r="F51" s="82"/>
      <c r="G51" s="82"/>
      <c r="H51"/>
      <c r="I5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4" customFormat="1" ht="15.5">
      <c r="A52" s="82"/>
      <c r="B52" s="82"/>
      <c r="C52" s="82"/>
      <c r="D52" s="82"/>
      <c r="E52" s="82"/>
      <c r="F52" s="82"/>
      <c r="G52" s="82"/>
      <c r="H52"/>
      <c r="I52"/>
      <c r="W52" s="83"/>
    </row>
    <row r="53" spans="1:23" s="4" customFormat="1" ht="15.5">
      <c r="A53" s="82"/>
      <c r="B53" s="82"/>
      <c r="C53" s="82"/>
      <c r="D53" s="82"/>
      <c r="E53" s="82"/>
      <c r="F53" s="82"/>
      <c r="G53" s="82"/>
      <c r="H53"/>
      <c r="I5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  <row r="54" spans="1:23" s="4" customFormat="1">
      <c r="A54" s="82"/>
      <c r="B54" s="82"/>
      <c r="C54" s="82"/>
      <c r="D54" s="82"/>
      <c r="E54" s="82"/>
      <c r="F54" s="82"/>
      <c r="G54" s="82"/>
      <c r="H54"/>
      <c r="I54"/>
    </row>
    <row r="55" spans="1:23" s="4" customFormat="1">
      <c r="A55" s="45"/>
      <c r="B55" s="45"/>
      <c r="C55" s="45"/>
      <c r="D55" s="45"/>
      <c r="E55" s="45"/>
      <c r="F55" s="45"/>
      <c r="G55" s="82"/>
      <c r="H55"/>
      <c r="I55"/>
    </row>
    <row r="56" spans="1:23" s="4" customFormat="1">
      <c r="A56" s="45"/>
      <c r="B56" s="45"/>
      <c r="C56" s="45"/>
      <c r="D56" s="45"/>
      <c r="E56" s="45"/>
      <c r="F56" s="45"/>
      <c r="G56" s="45"/>
      <c r="H56"/>
      <c r="I56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topLeftCell="M1" zoomScale="86" zoomScaleNormal="86" workbookViewId="0">
      <selection activeCell="H17" sqref="H17:V17"/>
    </sheetView>
  </sheetViews>
  <sheetFormatPr defaultColWidth="5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632812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83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269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150">
        <f>(29/29)*100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150">
        <f>(29/29)*100</f>
        <v>100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270</v>
      </c>
      <c r="D8" s="125"/>
      <c r="E8" s="125" t="s">
        <v>264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88</v>
      </c>
      <c r="D9" s="125"/>
      <c r="E9" s="125" t="s">
        <v>88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170101120022</v>
      </c>
      <c r="C11" s="737">
        <v>36</v>
      </c>
      <c r="D11" s="142">
        <f>COUNTIF(C11:C39,"&gt;="&amp;D10)</f>
        <v>29</v>
      </c>
      <c r="E11" s="737">
        <v>34</v>
      </c>
      <c r="F11" s="143">
        <f>COUNTIF(E11:E39,"&gt;="&amp;F10)</f>
        <v>29</v>
      </c>
      <c r="G11" s="144" t="s">
        <v>46</v>
      </c>
      <c r="H11" s="742">
        <v>2</v>
      </c>
      <c r="I11" s="742">
        <v>3</v>
      </c>
      <c r="J11" s="101"/>
      <c r="K11" s="101"/>
      <c r="L11" s="100"/>
      <c r="M11" s="833">
        <v>3</v>
      </c>
      <c r="N11" s="100"/>
      <c r="O11" s="742">
        <v>2</v>
      </c>
      <c r="P11" s="833">
        <v>3</v>
      </c>
      <c r="Q11" s="742">
        <v>2</v>
      </c>
      <c r="R11" s="742">
        <v>1</v>
      </c>
      <c r="S11" s="742">
        <v>3</v>
      </c>
      <c r="T11" s="100">
        <v>3</v>
      </c>
      <c r="U11" s="100">
        <v>2</v>
      </c>
      <c r="V11" s="100">
        <v>1</v>
      </c>
      <c r="W11" s="99"/>
    </row>
    <row r="12" spans="1:23" s="4" customFormat="1" ht="25" customHeight="1">
      <c r="A12" s="45">
        <v>2</v>
      </c>
      <c r="B12" s="831">
        <v>170101120040</v>
      </c>
      <c r="C12" s="737">
        <v>36</v>
      </c>
      <c r="D12" s="148">
        <f>(29/29)*100</f>
        <v>100</v>
      </c>
      <c r="E12" s="737">
        <v>35</v>
      </c>
      <c r="F12" s="149">
        <f>(29/29)*100</f>
        <v>100</v>
      </c>
      <c r="G12" s="144" t="s">
        <v>47</v>
      </c>
      <c r="H12" s="742">
        <v>3</v>
      </c>
      <c r="I12" s="742">
        <v>1</v>
      </c>
      <c r="J12" s="101"/>
      <c r="K12" s="101"/>
      <c r="L12" s="100"/>
      <c r="M12" s="100">
        <v>2</v>
      </c>
      <c r="N12" s="100"/>
      <c r="O12" s="742">
        <v>3</v>
      </c>
      <c r="P12" s="100">
        <v>2</v>
      </c>
      <c r="Q12" s="742">
        <v>2</v>
      </c>
      <c r="R12" s="742">
        <v>2</v>
      </c>
      <c r="S12" s="742">
        <v>3</v>
      </c>
      <c r="T12" s="100">
        <v>2</v>
      </c>
      <c r="U12" s="100">
        <v>1</v>
      </c>
      <c r="V12" s="100">
        <v>1</v>
      </c>
      <c r="W12" s="99"/>
    </row>
    <row r="13" spans="1:23" s="4" customFormat="1" ht="25" customHeight="1">
      <c r="A13" s="45">
        <v>3</v>
      </c>
      <c r="B13" s="831">
        <v>170101120058</v>
      </c>
      <c r="C13" s="737">
        <v>36</v>
      </c>
      <c r="D13" s="142"/>
      <c r="E13" s="737">
        <v>35</v>
      </c>
      <c r="F13" s="150"/>
      <c r="G13" s="144" t="s">
        <v>48</v>
      </c>
      <c r="H13" s="742">
        <v>1</v>
      </c>
      <c r="I13" s="742">
        <v>1</v>
      </c>
      <c r="J13" s="101"/>
      <c r="K13" s="101"/>
      <c r="L13" s="100"/>
      <c r="M13" s="100">
        <v>3</v>
      </c>
      <c r="N13" s="100"/>
      <c r="O13" s="742">
        <v>1</v>
      </c>
      <c r="P13" s="100">
        <v>3</v>
      </c>
      <c r="Q13" s="742">
        <v>3</v>
      </c>
      <c r="R13" s="742">
        <v>2</v>
      </c>
      <c r="S13" s="742">
        <v>3</v>
      </c>
      <c r="T13" s="100">
        <v>3</v>
      </c>
      <c r="U13" s="100">
        <v>1</v>
      </c>
      <c r="V13" s="100">
        <v>1</v>
      </c>
      <c r="W13" s="99"/>
    </row>
    <row r="14" spans="1:23" s="4" customFormat="1" ht="35.5" customHeight="1">
      <c r="A14" s="45">
        <v>4</v>
      </c>
      <c r="B14" s="831">
        <v>170301120002</v>
      </c>
      <c r="C14" s="737">
        <v>34</v>
      </c>
      <c r="D14" s="142"/>
      <c r="E14" s="737">
        <v>36</v>
      </c>
      <c r="F14" s="150"/>
      <c r="G14" s="151" t="s">
        <v>49</v>
      </c>
      <c r="H14" s="742">
        <v>3</v>
      </c>
      <c r="I14" s="742">
        <v>2</v>
      </c>
      <c r="J14" s="832"/>
      <c r="K14" s="832"/>
      <c r="L14" s="832"/>
      <c r="M14" s="742">
        <v>2</v>
      </c>
      <c r="N14" s="832"/>
      <c r="O14" s="742">
        <v>1</v>
      </c>
      <c r="P14" s="100">
        <v>3</v>
      </c>
      <c r="Q14" s="742">
        <v>3</v>
      </c>
      <c r="R14" s="742">
        <v>3</v>
      </c>
      <c r="S14" s="742">
        <v>2</v>
      </c>
      <c r="T14" s="100">
        <v>3</v>
      </c>
      <c r="U14" s="100">
        <v>2</v>
      </c>
      <c r="V14" s="100">
        <v>1</v>
      </c>
      <c r="W14" s="99"/>
    </row>
    <row r="15" spans="1:23" s="4" customFormat="1" ht="35.5" customHeight="1">
      <c r="A15" s="45">
        <v>5</v>
      </c>
      <c r="B15" s="831">
        <v>170301120010</v>
      </c>
      <c r="C15" s="737">
        <v>36</v>
      </c>
      <c r="D15" s="142"/>
      <c r="E15" s="737">
        <v>34</v>
      </c>
      <c r="F15" s="150"/>
      <c r="G15" s="151" t="s">
        <v>50</v>
      </c>
      <c r="H15" s="742">
        <v>1</v>
      </c>
      <c r="I15" s="742">
        <v>1</v>
      </c>
      <c r="J15" s="832"/>
      <c r="K15" s="832"/>
      <c r="L15" s="832"/>
      <c r="M15" s="742">
        <v>1</v>
      </c>
      <c r="N15" s="832"/>
      <c r="O15" s="742">
        <v>1</v>
      </c>
      <c r="P15" s="100">
        <v>1</v>
      </c>
      <c r="Q15" s="742">
        <v>3</v>
      </c>
      <c r="R15" s="742">
        <v>2</v>
      </c>
      <c r="S15" s="834">
        <v>2</v>
      </c>
      <c r="T15" s="100">
        <v>1</v>
      </c>
      <c r="U15" s="100">
        <v>1</v>
      </c>
      <c r="V15" s="100">
        <v>1</v>
      </c>
      <c r="W15" s="99"/>
    </row>
    <row r="16" spans="1:23" s="4" customFormat="1" ht="35.5" customHeight="1">
      <c r="A16" s="45">
        <v>6</v>
      </c>
      <c r="B16" s="831">
        <v>170301120068</v>
      </c>
      <c r="C16" s="737">
        <v>36</v>
      </c>
      <c r="D16" s="142"/>
      <c r="E16" s="737">
        <v>36</v>
      </c>
      <c r="F16" s="150"/>
      <c r="G16" s="151" t="s">
        <v>51</v>
      </c>
      <c r="H16" s="66">
        <f>AVERAGE(H11:H15)</f>
        <v>2</v>
      </c>
      <c r="I16" s="66">
        <f>AVERAGE(I11:I15)</f>
        <v>1.6</v>
      </c>
      <c r="J16" s="66"/>
      <c r="K16" s="66"/>
      <c r="L16" s="66"/>
      <c r="M16" s="66">
        <f>AVERAGE(M11:M15)</f>
        <v>2.2000000000000002</v>
      </c>
      <c r="N16" s="66"/>
      <c r="O16" s="66">
        <f t="shared" ref="O16:V16" si="0">AVERAGE(O11:O15)</f>
        <v>1.6</v>
      </c>
      <c r="P16" s="66">
        <f t="shared" si="0"/>
        <v>2.4</v>
      </c>
      <c r="Q16" s="66">
        <f t="shared" si="0"/>
        <v>2.6</v>
      </c>
      <c r="R16" s="66">
        <f t="shared" si="0"/>
        <v>2</v>
      </c>
      <c r="S16" s="66">
        <f t="shared" si="0"/>
        <v>2.6</v>
      </c>
      <c r="T16" s="66">
        <f t="shared" si="0"/>
        <v>2.4</v>
      </c>
      <c r="U16" s="66">
        <f t="shared" si="0"/>
        <v>1.4</v>
      </c>
      <c r="V16" s="66">
        <f t="shared" si="0"/>
        <v>1</v>
      </c>
      <c r="W16" s="99"/>
    </row>
    <row r="17" spans="1:24" s="4" customFormat="1" ht="38" customHeight="1">
      <c r="A17" s="45">
        <v>7</v>
      </c>
      <c r="B17" s="831">
        <v>170301120095</v>
      </c>
      <c r="C17" s="737">
        <v>36</v>
      </c>
      <c r="D17" s="142"/>
      <c r="E17" s="737">
        <v>34</v>
      </c>
      <c r="F17" s="150"/>
      <c r="G17" s="152" t="s">
        <v>52</v>
      </c>
      <c r="H17" s="67">
        <f>(100*H16)/100</f>
        <v>2</v>
      </c>
      <c r="I17" s="67">
        <f>(100*I16)/100</f>
        <v>1.6</v>
      </c>
      <c r="J17" s="67"/>
      <c r="K17" s="67"/>
      <c r="L17" s="67"/>
      <c r="M17" s="67">
        <f>(100*M16)/100</f>
        <v>2.2000000000000002</v>
      </c>
      <c r="N17" s="67"/>
      <c r="O17" s="67">
        <f t="shared" ref="O17:V17" si="1">(100*O16)/100</f>
        <v>1.6</v>
      </c>
      <c r="P17" s="67">
        <f t="shared" si="1"/>
        <v>2.4</v>
      </c>
      <c r="Q17" s="67">
        <f t="shared" si="1"/>
        <v>2.6</v>
      </c>
      <c r="R17" s="67">
        <f t="shared" si="1"/>
        <v>2</v>
      </c>
      <c r="S17" s="67">
        <f t="shared" si="1"/>
        <v>2.6</v>
      </c>
      <c r="T17" s="67">
        <f t="shared" si="1"/>
        <v>2.4</v>
      </c>
      <c r="U17" s="67">
        <f t="shared" si="1"/>
        <v>1.4</v>
      </c>
      <c r="V17" s="67">
        <f t="shared" si="1"/>
        <v>1</v>
      </c>
      <c r="W17" s="99"/>
    </row>
    <row r="18" spans="1:24" s="4" customFormat="1" ht="25" customHeight="1">
      <c r="A18" s="45">
        <v>8</v>
      </c>
      <c r="B18" s="831">
        <v>170301120023</v>
      </c>
      <c r="C18" s="737">
        <v>32</v>
      </c>
      <c r="D18" s="142"/>
      <c r="E18" s="737">
        <v>32</v>
      </c>
      <c r="F18" s="150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4" s="4" customFormat="1" ht="41" customHeight="1">
      <c r="A19" s="45">
        <v>9</v>
      </c>
      <c r="B19" s="831">
        <v>170301120032</v>
      </c>
      <c r="C19" s="737">
        <v>32</v>
      </c>
      <c r="D19" s="142"/>
      <c r="E19" s="737">
        <v>34</v>
      </c>
      <c r="F19" s="142"/>
      <c r="G19" s="4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4" s="4" customFormat="1" ht="25" customHeight="1">
      <c r="A20" s="45">
        <v>10</v>
      </c>
      <c r="B20" s="831">
        <v>170301120039</v>
      </c>
      <c r="C20" s="737">
        <v>32</v>
      </c>
      <c r="D20" s="142"/>
      <c r="E20" s="737">
        <v>34</v>
      </c>
      <c r="F20" s="142"/>
      <c r="G20" s="45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4" s="4" customFormat="1" ht="25" customHeight="1">
      <c r="A21" s="45">
        <v>11</v>
      </c>
      <c r="B21" s="831">
        <v>170301120043</v>
      </c>
      <c r="C21" s="737">
        <v>34</v>
      </c>
      <c r="D21" s="142"/>
      <c r="E21" s="737">
        <v>32</v>
      </c>
      <c r="F21" s="142"/>
      <c r="G21" s="45"/>
      <c r="H21" s="99"/>
      <c r="I21" s="99"/>
      <c r="J21" s="99"/>
      <c r="W21" s="99"/>
    </row>
    <row r="22" spans="1:24" s="4" customFormat="1" ht="25" customHeight="1">
      <c r="A22" s="45">
        <v>12</v>
      </c>
      <c r="B22" s="831">
        <v>170301120046</v>
      </c>
      <c r="C22" s="737">
        <v>30</v>
      </c>
      <c r="D22" s="142"/>
      <c r="E22" s="737">
        <v>32</v>
      </c>
      <c r="F22" s="142"/>
      <c r="G22" s="45"/>
      <c r="I22" s="104"/>
      <c r="J22" s="105"/>
      <c r="K22" s="105"/>
    </row>
    <row r="23" spans="1:24" s="4" customFormat="1" ht="31.5" customHeight="1">
      <c r="A23" s="45">
        <v>13</v>
      </c>
      <c r="B23" s="831">
        <v>170301120066</v>
      </c>
      <c r="C23" s="737">
        <v>32</v>
      </c>
      <c r="D23" s="142"/>
      <c r="E23" s="737">
        <v>34</v>
      </c>
      <c r="F23" s="142"/>
      <c r="G23" s="45"/>
      <c r="H23" s="71"/>
      <c r="I23" s="855"/>
      <c r="J23" s="855"/>
      <c r="M23" s="55"/>
      <c r="N23" s="55"/>
      <c r="O23" s="55"/>
      <c r="P23" s="55"/>
      <c r="Q23" s="55"/>
    </row>
    <row r="24" spans="1:24" s="4" customFormat="1" ht="25" customHeight="1">
      <c r="A24" s="45">
        <v>14</v>
      </c>
      <c r="B24" s="831">
        <v>170301120082</v>
      </c>
      <c r="C24" s="737">
        <v>32</v>
      </c>
      <c r="D24" s="142"/>
      <c r="E24" s="737">
        <v>32</v>
      </c>
      <c r="F24" s="142"/>
      <c r="G24" s="45"/>
      <c r="H24" s="106"/>
      <c r="I24" s="107"/>
      <c r="J24" s="107"/>
      <c r="M24" s="55"/>
      <c r="N24" s="55"/>
      <c r="O24" s="55"/>
      <c r="P24" s="55"/>
      <c r="Q24" s="55"/>
    </row>
    <row r="25" spans="1:24" s="4" customFormat="1" ht="25" customHeight="1">
      <c r="A25" s="45">
        <v>15</v>
      </c>
      <c r="B25" s="831">
        <v>170101120036</v>
      </c>
      <c r="C25" s="737">
        <v>42</v>
      </c>
      <c r="D25" s="142"/>
      <c r="E25" s="737">
        <v>41</v>
      </c>
      <c r="F25" s="142"/>
      <c r="G25" s="45"/>
      <c r="H25" s="108"/>
      <c r="I25" s="99"/>
      <c r="J25" s="99"/>
      <c r="K25" s="99"/>
      <c r="L25" s="99"/>
      <c r="M25" s="99"/>
      <c r="N25" s="105"/>
      <c r="O25" s="105"/>
      <c r="P25" s="105"/>
      <c r="Q25" s="105"/>
      <c r="R25" s="105"/>
      <c r="S25" s="99"/>
      <c r="T25" s="99"/>
      <c r="U25" s="99"/>
      <c r="V25" s="99"/>
      <c r="W25" s="99"/>
      <c r="X25" s="99"/>
    </row>
    <row r="26" spans="1:24" s="4" customFormat="1" ht="25" customHeight="1">
      <c r="A26" s="45">
        <v>16</v>
      </c>
      <c r="B26" s="831">
        <v>170101120043</v>
      </c>
      <c r="C26" s="737">
        <v>42</v>
      </c>
      <c r="D26" s="732"/>
      <c r="E26" s="737">
        <v>41</v>
      </c>
      <c r="F26" s="142"/>
      <c r="G26" s="4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170301120061</v>
      </c>
      <c r="C27" s="737">
        <v>42</v>
      </c>
      <c r="D27" s="142"/>
      <c r="E27" s="737">
        <v>44</v>
      </c>
      <c r="F27" s="142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170301120097</v>
      </c>
      <c r="C28" s="737">
        <v>42</v>
      </c>
      <c r="D28" s="142"/>
      <c r="E28" s="737">
        <v>44</v>
      </c>
      <c r="F28" s="142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170101120007</v>
      </c>
      <c r="C29" s="737">
        <v>44</v>
      </c>
      <c r="D29" s="142"/>
      <c r="E29" s="737">
        <v>46</v>
      </c>
      <c r="F29" s="142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170101120012</v>
      </c>
      <c r="C30" s="737">
        <v>46</v>
      </c>
      <c r="D30" s="142"/>
      <c r="E30" s="737">
        <v>48</v>
      </c>
      <c r="F30" s="142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 ht="25" customHeight="1">
      <c r="A31" s="45">
        <v>21</v>
      </c>
      <c r="B31" s="831">
        <v>170101120021</v>
      </c>
      <c r="C31" s="737">
        <v>46</v>
      </c>
      <c r="D31" s="142"/>
      <c r="E31" s="737">
        <v>46</v>
      </c>
      <c r="F31" s="142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s="4" customFormat="1" ht="25" customHeight="1">
      <c r="A32" s="45">
        <v>22</v>
      </c>
      <c r="B32" s="831">
        <v>170301120015</v>
      </c>
      <c r="C32" s="737">
        <v>44</v>
      </c>
      <c r="D32" s="142"/>
      <c r="E32" s="737">
        <v>46</v>
      </c>
      <c r="F32" s="142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s="4" customFormat="1" ht="25" customHeight="1">
      <c r="A33" s="45">
        <v>23</v>
      </c>
      <c r="B33" s="831">
        <v>170301120024</v>
      </c>
      <c r="C33" s="737">
        <v>44</v>
      </c>
      <c r="D33" s="142"/>
      <c r="E33" s="737">
        <v>46</v>
      </c>
      <c r="F33" s="142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 s="4" customFormat="1" ht="25" customHeight="1">
      <c r="A34" s="45">
        <v>24</v>
      </c>
      <c r="B34" s="831">
        <v>170301120062</v>
      </c>
      <c r="C34" s="737">
        <v>46</v>
      </c>
      <c r="D34" s="142"/>
      <c r="E34" s="737">
        <v>46</v>
      </c>
      <c r="F34" s="142"/>
      <c r="G34" s="109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99"/>
      <c r="X34" s="99"/>
    </row>
    <row r="35" spans="1:24" s="4" customFormat="1" ht="25" customHeight="1">
      <c r="A35" s="45">
        <v>25</v>
      </c>
      <c r="B35" s="831">
        <v>170301120098</v>
      </c>
      <c r="C35" s="737">
        <v>46</v>
      </c>
      <c r="D35" s="142"/>
      <c r="E35" s="737">
        <v>44</v>
      </c>
      <c r="F35" s="142"/>
      <c r="G35" s="10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99"/>
      <c r="X35" s="99"/>
    </row>
    <row r="36" spans="1:24" s="4" customFormat="1" ht="25" customHeight="1">
      <c r="A36" s="45">
        <v>26</v>
      </c>
      <c r="B36" s="831">
        <v>170301120138</v>
      </c>
      <c r="C36" s="737">
        <v>44</v>
      </c>
      <c r="D36" s="142"/>
      <c r="E36" s="737">
        <v>46</v>
      </c>
      <c r="F36" s="142"/>
      <c r="G36" s="109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99"/>
    </row>
    <row r="37" spans="1:24" s="4" customFormat="1" ht="25" customHeight="1">
      <c r="A37" s="45">
        <v>27</v>
      </c>
      <c r="B37" s="831">
        <v>170301120140</v>
      </c>
      <c r="C37" s="737">
        <v>44</v>
      </c>
      <c r="D37" s="142"/>
      <c r="E37" s="737">
        <v>46</v>
      </c>
      <c r="F37" s="14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99"/>
      <c r="X37" s="99"/>
    </row>
    <row r="38" spans="1:24" s="4" customFormat="1" ht="25" customHeight="1">
      <c r="A38" s="45">
        <v>28</v>
      </c>
      <c r="B38" s="831">
        <v>170301120142</v>
      </c>
      <c r="C38" s="737">
        <v>46</v>
      </c>
      <c r="D38" s="142"/>
      <c r="E38" s="737">
        <v>48</v>
      </c>
      <c r="F38" s="142"/>
      <c r="G38" s="10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s="4" customFormat="1" ht="25" customHeight="1">
      <c r="A39" s="45">
        <v>29</v>
      </c>
      <c r="B39" s="831">
        <v>170301120166</v>
      </c>
      <c r="C39" s="737">
        <v>46</v>
      </c>
      <c r="D39" s="142"/>
      <c r="E39" s="737">
        <v>46</v>
      </c>
      <c r="F39" s="142"/>
      <c r="G39" s="108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0" spans="1:24" s="4" customFormat="1" ht="15.5">
      <c r="A40" s="82"/>
      <c r="B40" s="82"/>
      <c r="C40" s="82"/>
      <c r="D40" s="82"/>
      <c r="E40" s="82"/>
      <c r="F40" s="82"/>
      <c r="G40" s="82"/>
      <c r="H40"/>
      <c r="I40"/>
      <c r="W40" s="83"/>
    </row>
    <row r="41" spans="1:24" s="4" customFormat="1" ht="15.5">
      <c r="A41" s="82"/>
      <c r="B41" s="82"/>
      <c r="C41" s="82"/>
      <c r="D41" s="82"/>
      <c r="E41" s="82"/>
      <c r="F41" s="82"/>
      <c r="G41" s="82"/>
      <c r="H41"/>
      <c r="I41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1:24" s="4" customFormat="1">
      <c r="A42" s="82"/>
      <c r="B42" s="82"/>
      <c r="C42" s="82"/>
      <c r="D42" s="82"/>
      <c r="E42" s="82"/>
      <c r="F42" s="82"/>
      <c r="G42" s="82"/>
      <c r="H42"/>
      <c r="I42"/>
    </row>
    <row r="43" spans="1:24" s="4" customFormat="1">
      <c r="A43" s="82"/>
      <c r="B43" s="82"/>
      <c r="C43" s="82"/>
      <c r="D43" s="82"/>
      <c r="E43" s="82"/>
      <c r="F43" s="82"/>
      <c r="G43" s="82"/>
      <c r="H43"/>
      <c r="I43"/>
    </row>
    <row r="44" spans="1:24" s="4" customFormat="1">
      <c r="A44" s="82"/>
      <c r="B44" s="82"/>
      <c r="C44" s="82"/>
      <c r="D44" s="82"/>
      <c r="E44" s="82"/>
      <c r="F44" s="82"/>
      <c r="G44" s="82"/>
      <c r="H44"/>
      <c r="I44"/>
    </row>
    <row r="45" spans="1:24" s="4" customFormat="1">
      <c r="A45" s="82"/>
      <c r="B45" s="82"/>
      <c r="C45" s="82"/>
      <c r="D45" s="82"/>
      <c r="E45" s="82"/>
      <c r="F45" s="82"/>
      <c r="G45" s="82"/>
      <c r="H45"/>
      <c r="I45"/>
    </row>
    <row r="46" spans="1:24" s="4" customFormat="1">
      <c r="A46" s="82"/>
      <c r="B46" s="82"/>
      <c r="C46" s="82"/>
      <c r="D46" s="82"/>
      <c r="E46" s="82"/>
      <c r="F46" s="82"/>
      <c r="G46" s="82"/>
      <c r="H46"/>
      <c r="I46"/>
    </row>
    <row r="47" spans="1:24" s="83" customFormat="1" ht="15.5">
      <c r="A47" s="82"/>
      <c r="B47" s="82"/>
      <c r="C47" s="82"/>
      <c r="D47" s="82"/>
      <c r="E47" s="82"/>
      <c r="F47" s="82"/>
      <c r="G47" s="82"/>
      <c r="H47"/>
      <c r="I4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4" s="4" customFormat="1" ht="15.5">
      <c r="A48" s="82"/>
      <c r="B48" s="82"/>
      <c r="C48" s="82"/>
      <c r="D48" s="82"/>
      <c r="E48" s="82"/>
      <c r="F48" s="82"/>
      <c r="G48" s="82"/>
      <c r="H48"/>
      <c r="I48"/>
      <c r="W48" s="83"/>
    </row>
    <row r="49" spans="1:22" s="4" customFormat="1" ht="15.5">
      <c r="A49" s="82"/>
      <c r="B49" s="82"/>
      <c r="C49" s="82"/>
      <c r="D49" s="82"/>
      <c r="E49" s="82"/>
      <c r="F49" s="82"/>
      <c r="G49" s="82"/>
      <c r="H49"/>
      <c r="I49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s="4" customFormat="1">
      <c r="A50" s="82"/>
      <c r="B50" s="82"/>
      <c r="C50" s="82"/>
      <c r="D50" s="82"/>
      <c r="E50" s="82"/>
      <c r="F50" s="82"/>
      <c r="G50" s="82"/>
      <c r="H50"/>
      <c r="I50"/>
    </row>
    <row r="51" spans="1:22" s="4" customFormat="1">
      <c r="A51" s="45"/>
      <c r="B51" s="45"/>
      <c r="C51" s="45"/>
      <c r="D51" s="45"/>
      <c r="E51" s="45"/>
      <c r="F51" s="45"/>
      <c r="G51" s="82"/>
      <c r="H51"/>
      <c r="I51"/>
    </row>
    <row r="52" spans="1:22" s="4" customFormat="1">
      <c r="A52" s="45"/>
      <c r="B52" s="45"/>
      <c r="C52" s="45"/>
      <c r="D52" s="45"/>
      <c r="E52" s="45"/>
      <c r="F52" s="45"/>
      <c r="G52" s="45"/>
      <c r="H52"/>
      <c r="I52"/>
    </row>
  </sheetData>
  <mergeCells count="7">
    <mergeCell ref="O3:W7"/>
    <mergeCell ref="A4:E4"/>
    <mergeCell ref="I23:J23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topLeftCell="L1" zoomScale="86" zoomScaleNormal="86" workbookViewId="0">
      <selection activeCell="H15" sqref="H15:V15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ht="44" customHeight="1">
      <c r="A3" s="859" t="s">
        <v>271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32.5" customHeight="1">
      <c r="A4" s="859" t="s">
        <v>272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835">
        <f>23/23*100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49" customHeight="1"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836">
        <f>22/23*100</f>
        <v>95.652173913043484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42.75" customHeight="1"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97.826086956521749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25" customHeight="1">
      <c r="B8" s="132" t="s">
        <v>24</v>
      </c>
      <c r="C8" s="125" t="s">
        <v>270</v>
      </c>
      <c r="D8" s="125"/>
      <c r="E8" s="125" t="s">
        <v>99</v>
      </c>
      <c r="F8" s="125"/>
      <c r="G8" s="53" t="s">
        <v>27</v>
      </c>
      <c r="H8" s="32" t="s">
        <v>87</v>
      </c>
      <c r="I8" s="3"/>
    </row>
    <row r="9" spans="1:23" ht="25" customHeight="1">
      <c r="B9" s="132" t="s">
        <v>28</v>
      </c>
      <c r="C9" s="125" t="s">
        <v>82</v>
      </c>
      <c r="D9" s="125"/>
      <c r="E9" s="125" t="s">
        <v>82</v>
      </c>
      <c r="F9" s="137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/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25" customHeight="1">
      <c r="A11" s="45">
        <v>1</v>
      </c>
      <c r="B11" s="831">
        <v>170301200001</v>
      </c>
      <c r="C11" s="737">
        <v>40</v>
      </c>
      <c r="D11" s="142">
        <f>COUNTIF(C11:C33,"&gt;="&amp;D10)</f>
        <v>23</v>
      </c>
      <c r="E11" s="737">
        <v>36</v>
      </c>
      <c r="F11" s="143">
        <f>COUNTIF(E11:E33,"&gt;="&amp;F10)</f>
        <v>22</v>
      </c>
      <c r="G11" s="144" t="s">
        <v>46</v>
      </c>
      <c r="H11" s="837">
        <v>3</v>
      </c>
      <c r="I11" s="838">
        <v>3</v>
      </c>
      <c r="J11" s="839">
        <v>2</v>
      </c>
      <c r="K11" s="840">
        <v>3</v>
      </c>
      <c r="L11" s="839"/>
      <c r="M11" s="839">
        <v>3</v>
      </c>
      <c r="N11" s="839"/>
      <c r="O11" s="839">
        <v>3</v>
      </c>
      <c r="P11" s="839"/>
      <c r="Q11" s="839">
        <v>3</v>
      </c>
      <c r="R11" s="839"/>
      <c r="S11" s="839">
        <v>3</v>
      </c>
      <c r="T11" s="839">
        <v>3</v>
      </c>
      <c r="U11" s="839">
        <v>2</v>
      </c>
      <c r="V11" s="839">
        <v>3</v>
      </c>
      <c r="W11" s="99"/>
    </row>
    <row r="12" spans="1:23" ht="25" customHeight="1">
      <c r="A12" s="45">
        <v>2</v>
      </c>
      <c r="B12" s="831">
        <v>170301200021</v>
      </c>
      <c r="C12" s="737">
        <v>38</v>
      </c>
      <c r="D12" s="148">
        <f>(23/23)*100</f>
        <v>100</v>
      </c>
      <c r="E12" s="737">
        <v>36</v>
      </c>
      <c r="F12" s="149">
        <f>(22/23)*100</f>
        <v>95.652173913043484</v>
      </c>
      <c r="G12" s="144" t="s">
        <v>47</v>
      </c>
      <c r="H12" s="66">
        <v>3</v>
      </c>
      <c r="I12" s="841">
        <v>3</v>
      </c>
      <c r="J12" s="842">
        <v>2</v>
      </c>
      <c r="K12" s="839">
        <v>3</v>
      </c>
      <c r="L12" s="842"/>
      <c r="M12" s="842">
        <v>2</v>
      </c>
      <c r="N12" s="842"/>
      <c r="O12" s="842">
        <v>2</v>
      </c>
      <c r="P12" s="842"/>
      <c r="Q12" s="842">
        <v>3</v>
      </c>
      <c r="R12" s="842"/>
      <c r="S12" s="842">
        <v>3</v>
      </c>
      <c r="T12" s="842">
        <v>2</v>
      </c>
      <c r="U12" s="842">
        <v>3</v>
      </c>
      <c r="V12" s="842">
        <v>2</v>
      </c>
      <c r="W12" s="99"/>
    </row>
    <row r="13" spans="1:23" ht="25" customHeight="1">
      <c r="A13" s="45">
        <v>3</v>
      </c>
      <c r="B13" s="831">
        <v>170301200025</v>
      </c>
      <c r="C13" s="737">
        <v>35</v>
      </c>
      <c r="D13" s="142"/>
      <c r="E13" s="737">
        <v>40</v>
      </c>
      <c r="F13" s="150"/>
      <c r="G13" s="144" t="s">
        <v>48</v>
      </c>
      <c r="H13" s="66">
        <v>2</v>
      </c>
      <c r="I13" s="841">
        <v>2</v>
      </c>
      <c r="J13" s="842">
        <v>3</v>
      </c>
      <c r="K13" s="842">
        <v>3</v>
      </c>
      <c r="L13" s="842"/>
      <c r="M13" s="842">
        <v>3</v>
      </c>
      <c r="N13" s="842"/>
      <c r="O13" s="842">
        <v>3</v>
      </c>
      <c r="P13" s="842"/>
      <c r="Q13" s="842">
        <v>2</v>
      </c>
      <c r="R13" s="842"/>
      <c r="S13" s="842">
        <v>2</v>
      </c>
      <c r="T13" s="842">
        <v>3</v>
      </c>
      <c r="U13" s="842">
        <v>3</v>
      </c>
      <c r="V13" s="842">
        <v>3</v>
      </c>
      <c r="W13" s="99"/>
    </row>
    <row r="14" spans="1:23" ht="35.5" customHeight="1">
      <c r="A14" s="45">
        <v>4</v>
      </c>
      <c r="B14" s="831">
        <v>170301200027</v>
      </c>
      <c r="C14" s="737">
        <v>36</v>
      </c>
      <c r="D14" s="142"/>
      <c r="E14" s="737">
        <v>41</v>
      </c>
      <c r="F14" s="150"/>
      <c r="G14" s="151" t="s">
        <v>51</v>
      </c>
      <c r="H14" s="66">
        <f>AVERAGE(H11:H13)</f>
        <v>2.6666666666666665</v>
      </c>
      <c r="I14" s="66">
        <f>AVERAGE(I11:I13)</f>
        <v>2.6666666666666665</v>
      </c>
      <c r="J14" s="66">
        <f>AVERAGE(J11:J13)</f>
        <v>2.3333333333333335</v>
      </c>
      <c r="K14" s="66">
        <f>AVERAGE(K11:K13)</f>
        <v>3</v>
      </c>
      <c r="L14" s="66"/>
      <c r="M14" s="66">
        <f>AVERAGE(M11:M13)</f>
        <v>2.6666666666666665</v>
      </c>
      <c r="N14" s="66"/>
      <c r="O14" s="66">
        <f>AVERAGE(O11:O13)</f>
        <v>2.6666666666666665</v>
      </c>
      <c r="P14" s="66"/>
      <c r="Q14" s="66">
        <f>AVERAGE(Q11:Q13)</f>
        <v>2.6666666666666665</v>
      </c>
      <c r="R14" s="66"/>
      <c r="S14" s="66">
        <f>AVERAGE(S11:S13)</f>
        <v>2.6666666666666665</v>
      </c>
      <c r="T14" s="66">
        <f>AVERAGE(T11:T13)</f>
        <v>2.6666666666666665</v>
      </c>
      <c r="U14" s="66">
        <f>AVERAGE(U11:U13)</f>
        <v>2.6666666666666665</v>
      </c>
      <c r="V14" s="66">
        <f>AVERAGE(V11:V13)</f>
        <v>2.6666666666666665</v>
      </c>
      <c r="W14" s="99"/>
    </row>
    <row r="15" spans="1:23" ht="38" customHeight="1">
      <c r="A15" s="45">
        <v>5</v>
      </c>
      <c r="B15" s="831">
        <v>170301200029</v>
      </c>
      <c r="C15" s="737">
        <v>37</v>
      </c>
      <c r="D15" s="142"/>
      <c r="E15" s="737">
        <v>38</v>
      </c>
      <c r="F15" s="150"/>
      <c r="G15" s="152" t="s">
        <v>52</v>
      </c>
      <c r="H15" s="67">
        <f>(97.83*H14)/100</f>
        <v>2.6088</v>
      </c>
      <c r="I15" s="67">
        <f>(97.83*I14)/100</f>
        <v>2.6088</v>
      </c>
      <c r="J15" s="67">
        <f>(97.83*J14)/100</f>
        <v>2.2827000000000002</v>
      </c>
      <c r="K15" s="67">
        <f>(97.83*K14)/100</f>
        <v>2.9349000000000003</v>
      </c>
      <c r="L15" s="67"/>
      <c r="M15" s="67">
        <f>(97.83*M14)/100</f>
        <v>2.6088</v>
      </c>
      <c r="N15" s="67"/>
      <c r="O15" s="67">
        <f>(97.83*O14)/100</f>
        <v>2.6088</v>
      </c>
      <c r="P15" s="67"/>
      <c r="Q15" s="67">
        <f>(97.83*Q14)/100</f>
        <v>2.6088</v>
      </c>
      <c r="R15" s="67"/>
      <c r="S15" s="67">
        <f>(97.83*S14)/100</f>
        <v>2.6088</v>
      </c>
      <c r="T15" s="67">
        <f>(97.83*T14)/100</f>
        <v>2.6088</v>
      </c>
      <c r="U15" s="67">
        <f>(97.83*U14)/100</f>
        <v>2.6088</v>
      </c>
      <c r="V15" s="67">
        <f>(97.83*V14)/100</f>
        <v>2.6088</v>
      </c>
      <c r="W15" s="99"/>
    </row>
    <row r="16" spans="1:23" ht="25" customHeight="1">
      <c r="A16" s="45">
        <v>6</v>
      </c>
      <c r="B16" s="831">
        <v>170301200032</v>
      </c>
      <c r="C16" s="737">
        <v>35</v>
      </c>
      <c r="D16" s="142"/>
      <c r="E16" s="737">
        <v>35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4" ht="41" customHeight="1">
      <c r="A17" s="45">
        <v>7</v>
      </c>
      <c r="B17" s="831">
        <v>170301200009</v>
      </c>
      <c r="C17" s="737">
        <v>34</v>
      </c>
      <c r="D17" s="142"/>
      <c r="E17" s="737">
        <v>33</v>
      </c>
      <c r="F17" s="142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ht="25" customHeight="1">
      <c r="A18" s="45">
        <v>8</v>
      </c>
      <c r="B18" s="831">
        <v>170301200002</v>
      </c>
      <c r="C18" s="737">
        <v>41</v>
      </c>
      <c r="D18" s="142"/>
      <c r="E18" s="737">
        <v>42</v>
      </c>
      <c r="F18" s="843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4" ht="25" customHeight="1">
      <c r="A19" s="45">
        <v>9</v>
      </c>
      <c r="B19" s="831">
        <v>170301200004</v>
      </c>
      <c r="C19" s="737">
        <v>44</v>
      </c>
      <c r="D19" s="142"/>
      <c r="E19" s="737">
        <v>38</v>
      </c>
      <c r="F19" s="843"/>
      <c r="H19" s="99"/>
      <c r="I19" s="99"/>
      <c r="J19" s="99"/>
      <c r="W19" s="99"/>
    </row>
    <row r="20" spans="1:24" ht="25" customHeight="1">
      <c r="A20" s="45">
        <v>10</v>
      </c>
      <c r="B20" s="831">
        <v>170301200010</v>
      </c>
      <c r="C20" s="737">
        <v>45</v>
      </c>
      <c r="D20" s="142"/>
      <c r="E20" s="737">
        <v>44</v>
      </c>
      <c r="F20" s="843"/>
      <c r="I20" s="104"/>
      <c r="J20" s="105"/>
      <c r="K20" s="105"/>
    </row>
    <row r="21" spans="1:24" ht="31.5" customHeight="1">
      <c r="A21" s="45">
        <v>11</v>
      </c>
      <c r="B21" s="831">
        <v>170301200011</v>
      </c>
      <c r="C21" s="737">
        <v>44</v>
      </c>
      <c r="D21" s="142"/>
      <c r="E21" s="737">
        <v>44</v>
      </c>
      <c r="F21" s="843"/>
      <c r="H21" s="71"/>
      <c r="I21" s="855"/>
      <c r="J21" s="855"/>
      <c r="M21" s="55"/>
      <c r="N21" s="55"/>
      <c r="O21" s="55"/>
      <c r="P21" s="55"/>
      <c r="Q21" s="55"/>
    </row>
    <row r="22" spans="1:24" ht="25" customHeight="1">
      <c r="A22" s="45">
        <v>12</v>
      </c>
      <c r="B22" s="831">
        <v>170301200013</v>
      </c>
      <c r="C22" s="737">
        <v>42</v>
      </c>
      <c r="D22" s="142"/>
      <c r="E22" s="737">
        <v>40</v>
      </c>
      <c r="F22" s="843"/>
      <c r="H22" s="106"/>
      <c r="I22" s="107"/>
      <c r="J22" s="107"/>
      <c r="M22" s="55"/>
      <c r="N22" s="55"/>
      <c r="O22" s="55"/>
      <c r="P22" s="55"/>
      <c r="Q22" s="55"/>
    </row>
    <row r="23" spans="1:24" ht="25" customHeight="1">
      <c r="A23" s="45">
        <v>13</v>
      </c>
      <c r="B23" s="831">
        <v>170301200020</v>
      </c>
      <c r="C23" s="737">
        <v>46</v>
      </c>
      <c r="D23" s="142"/>
      <c r="E23" s="737">
        <v>38</v>
      </c>
      <c r="F23" s="843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  <c r="X23" s="99"/>
    </row>
    <row r="24" spans="1:24" ht="25" customHeight="1">
      <c r="A24" s="45">
        <v>14</v>
      </c>
      <c r="B24" s="831">
        <v>170301200022</v>
      </c>
      <c r="C24" s="737">
        <v>46</v>
      </c>
      <c r="D24" s="142"/>
      <c r="E24" s="737">
        <v>39</v>
      </c>
      <c r="F24" s="843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  <c r="X24" s="99"/>
    </row>
    <row r="25" spans="1:24" ht="25" customHeight="1">
      <c r="A25" s="45">
        <v>15</v>
      </c>
      <c r="B25" s="831">
        <v>170301200024</v>
      </c>
      <c r="C25" s="737">
        <v>36</v>
      </c>
      <c r="D25" s="732"/>
      <c r="E25" s="737">
        <v>42</v>
      </c>
      <c r="F25" s="84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ht="25" customHeight="1">
      <c r="A26" s="45">
        <v>16</v>
      </c>
      <c r="B26" s="831">
        <v>170301200033</v>
      </c>
      <c r="C26" s="737">
        <v>46</v>
      </c>
      <c r="D26" s="142"/>
      <c r="E26" s="737">
        <v>42</v>
      </c>
      <c r="F26" s="843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ht="25" customHeight="1">
      <c r="A27" s="45">
        <v>17</v>
      </c>
      <c r="B27" s="831">
        <v>170301200003</v>
      </c>
      <c r="C27" s="737">
        <v>47</v>
      </c>
      <c r="D27" s="142"/>
      <c r="E27" s="737">
        <v>44</v>
      </c>
      <c r="F27" s="843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ht="25" customHeight="1">
      <c r="A28" s="45">
        <v>18</v>
      </c>
      <c r="B28" s="831">
        <v>170301200018</v>
      </c>
      <c r="C28" s="737">
        <v>47</v>
      </c>
      <c r="D28" s="142"/>
      <c r="E28" s="737">
        <v>44</v>
      </c>
      <c r="F28" s="843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ht="25" customHeight="1">
      <c r="A29" s="45">
        <v>19</v>
      </c>
      <c r="B29" s="831">
        <v>170301200019</v>
      </c>
      <c r="C29" s="737">
        <v>47</v>
      </c>
      <c r="D29" s="142"/>
      <c r="E29" s="737">
        <v>47</v>
      </c>
      <c r="F29" s="843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ht="25" customHeight="1">
      <c r="A30" s="45">
        <v>20</v>
      </c>
      <c r="B30" s="831">
        <v>170301200023</v>
      </c>
      <c r="C30" s="737">
        <v>46</v>
      </c>
      <c r="D30" s="142"/>
      <c r="E30" s="737">
        <v>45</v>
      </c>
      <c r="F30" s="843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ht="25" customHeight="1">
      <c r="A31" s="45">
        <v>21</v>
      </c>
      <c r="B31" s="831">
        <v>170301200026</v>
      </c>
      <c r="C31" s="737">
        <v>47</v>
      </c>
      <c r="D31" s="142"/>
      <c r="E31" s="737">
        <v>46</v>
      </c>
      <c r="F31" s="843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  <c r="X31" s="99"/>
    </row>
    <row r="32" spans="1:24" ht="25" customHeight="1">
      <c r="A32" s="45">
        <v>22</v>
      </c>
      <c r="B32" s="831">
        <v>170301200030</v>
      </c>
      <c r="C32" s="737">
        <v>47</v>
      </c>
      <c r="D32" s="142"/>
      <c r="E32" s="737">
        <v>44</v>
      </c>
      <c r="F32" s="843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  <c r="X32" s="99"/>
    </row>
    <row r="33" spans="1:24" ht="25" customHeight="1">
      <c r="A33" s="45">
        <v>23</v>
      </c>
      <c r="B33" s="831">
        <v>170301200016</v>
      </c>
      <c r="C33" s="737">
        <v>34</v>
      </c>
      <c r="D33" s="142"/>
      <c r="E33" s="737">
        <v>23</v>
      </c>
      <c r="F33" s="843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  <c r="X33" s="99"/>
    </row>
    <row r="34" spans="1:24">
      <c r="A34" s="82"/>
      <c r="B34" s="82"/>
      <c r="C34" s="82"/>
      <c r="D34" s="82"/>
      <c r="E34" s="82"/>
      <c r="F34" s="82"/>
      <c r="G34" s="110"/>
      <c r="H34" s="111"/>
      <c r="I34" s="111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s="83" customFormat="1" ht="15.5">
      <c r="A35" s="82"/>
      <c r="B35" s="82"/>
      <c r="C35" s="845"/>
      <c r="D35" s="845"/>
      <c r="E35" s="845"/>
      <c r="F35" s="845"/>
      <c r="G35" s="82"/>
      <c r="H35"/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4" ht="15.5">
      <c r="A36" s="82"/>
      <c r="B36" s="82"/>
      <c r="C36" s="82"/>
      <c r="D36" s="82"/>
      <c r="E36" s="82"/>
      <c r="F36" s="82"/>
      <c r="G36" s="82"/>
      <c r="H36"/>
      <c r="I36"/>
      <c r="W36" s="83"/>
    </row>
    <row r="37" spans="1:24" ht="15.5">
      <c r="A37" s="82"/>
      <c r="B37" s="82"/>
      <c r="C37" s="846"/>
      <c r="D37" s="846"/>
      <c r="E37" s="846"/>
      <c r="F37" s="846"/>
      <c r="G37" s="82"/>
      <c r="H37"/>
      <c r="I3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1:24">
      <c r="A38" s="82"/>
      <c r="B38" s="82"/>
      <c r="C38" s="82"/>
      <c r="D38" s="82"/>
      <c r="E38" s="82"/>
      <c r="F38" s="82"/>
      <c r="G38" s="82"/>
      <c r="H38"/>
      <c r="I38"/>
    </row>
    <row r="39" spans="1:24">
      <c r="A39" s="82"/>
      <c r="B39" s="82"/>
      <c r="C39" s="82"/>
      <c r="D39" s="82"/>
      <c r="E39" s="82"/>
      <c r="F39" s="82"/>
      <c r="G39" s="82"/>
      <c r="H39"/>
      <c r="I39"/>
    </row>
    <row r="40" spans="1:24">
      <c r="A40" s="82"/>
      <c r="B40" s="82"/>
      <c r="C40" s="82"/>
      <c r="D40" s="82"/>
      <c r="E40" s="82"/>
      <c r="F40" s="82"/>
      <c r="G40" s="82"/>
      <c r="H40"/>
      <c r="I40"/>
    </row>
    <row r="41" spans="1:24">
      <c r="A41" s="82"/>
      <c r="B41" s="82"/>
      <c r="C41" s="82"/>
      <c r="D41" s="82"/>
      <c r="E41" s="82"/>
      <c r="F41" s="82"/>
      <c r="G41" s="82"/>
      <c r="H41"/>
      <c r="I41"/>
    </row>
    <row r="42" spans="1:24" s="83" customFormat="1" ht="15.5">
      <c r="A42" s="82"/>
      <c r="B42" s="82"/>
      <c r="C42" s="82"/>
      <c r="D42" s="82"/>
      <c r="E42" s="82"/>
      <c r="F42" s="82"/>
      <c r="G42" s="82"/>
      <c r="H42"/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4" ht="15.5">
      <c r="A43" s="82"/>
      <c r="B43" s="82"/>
      <c r="C43" s="82"/>
      <c r="D43" s="82"/>
      <c r="E43" s="82"/>
      <c r="F43" s="82"/>
      <c r="G43" s="82"/>
      <c r="H43"/>
      <c r="I43"/>
      <c r="W43" s="83"/>
    </row>
    <row r="44" spans="1:24" ht="15.5">
      <c r="A44" s="82"/>
      <c r="B44" s="82"/>
      <c r="C44" s="82"/>
      <c r="D44" s="82"/>
      <c r="E44" s="82"/>
      <c r="F44" s="82"/>
      <c r="G44" s="82"/>
      <c r="H44"/>
      <c r="I44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1:24">
      <c r="A45" s="82"/>
      <c r="B45" s="82"/>
      <c r="C45" s="82"/>
      <c r="D45" s="82"/>
      <c r="E45" s="82"/>
      <c r="F45" s="82"/>
      <c r="G45" s="82"/>
      <c r="H45"/>
      <c r="I45"/>
    </row>
    <row r="46" spans="1:24">
      <c r="A46" s="82"/>
      <c r="B46" s="82"/>
      <c r="C46" s="82"/>
      <c r="D46" s="82"/>
      <c r="E46" s="82"/>
      <c r="F46" s="82"/>
      <c r="G46" s="82"/>
      <c r="H46"/>
      <c r="I46"/>
    </row>
    <row r="47" spans="1:24">
      <c r="A47" s="82"/>
      <c r="B47" s="82"/>
      <c r="C47" s="82"/>
      <c r="D47" s="82"/>
      <c r="E47" s="82"/>
      <c r="F47" s="82"/>
      <c r="G47" s="82"/>
      <c r="H47"/>
      <c r="I47"/>
    </row>
    <row r="48" spans="1:24">
      <c r="A48" s="82"/>
      <c r="B48" s="82"/>
      <c r="C48" s="82"/>
      <c r="D48" s="82"/>
      <c r="E48" s="82"/>
      <c r="F48" s="82"/>
      <c r="G48" s="82"/>
      <c r="H48"/>
      <c r="I48"/>
    </row>
    <row r="49" spans="1:23">
      <c r="A49" s="82"/>
      <c r="B49" s="82"/>
      <c r="C49" s="82"/>
      <c r="D49" s="82"/>
      <c r="E49" s="82"/>
      <c r="F49" s="82"/>
      <c r="G49" s="82"/>
      <c r="H49"/>
      <c r="I49"/>
    </row>
    <row r="50" spans="1:23" s="83" customFormat="1" ht="15.5">
      <c r="A50" s="82"/>
      <c r="B50" s="82"/>
      <c r="C50" s="82"/>
      <c r="D50" s="82"/>
      <c r="E50" s="82"/>
      <c r="F50" s="82"/>
      <c r="G50" s="82"/>
      <c r="H50"/>
      <c r="I5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5">
      <c r="A51" s="82"/>
      <c r="B51" s="82"/>
      <c r="C51" s="82"/>
      <c r="D51" s="82"/>
      <c r="E51" s="82"/>
      <c r="F51" s="82"/>
      <c r="G51" s="82"/>
      <c r="H51"/>
      <c r="I51"/>
      <c r="W51" s="83"/>
    </row>
    <row r="52" spans="1:23" ht="15.5">
      <c r="A52" s="82"/>
      <c r="B52" s="82"/>
      <c r="C52" s="82"/>
      <c r="D52" s="82"/>
      <c r="E52" s="82"/>
      <c r="F52" s="82"/>
      <c r="G52" s="82"/>
      <c r="H52"/>
      <c r="I5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spans="1:23">
      <c r="A53" s="82"/>
      <c r="B53" s="82"/>
      <c r="C53" s="82"/>
      <c r="D53" s="82"/>
      <c r="E53" s="82"/>
      <c r="F53" s="82"/>
      <c r="G53" s="82"/>
      <c r="H53"/>
      <c r="I53"/>
    </row>
    <row r="54" spans="1:23">
      <c r="G54" s="82"/>
      <c r="H54"/>
      <c r="I54"/>
    </row>
    <row r="55" spans="1:23">
      <c r="H55"/>
      <c r="I55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topLeftCell="Q1" zoomScale="86" zoomScaleNormal="86" workbookViewId="0">
      <selection activeCell="H15" sqref="H15:V15"/>
    </sheetView>
  </sheetViews>
  <sheetFormatPr defaultColWidth="5.81640625" defaultRowHeight="14.5"/>
  <cols>
    <col min="1" max="1" width="12.54296875" style="45" customWidth="1"/>
    <col min="2" max="2" width="20.81640625" style="45" customWidth="1"/>
    <col min="3" max="4" width="17.08984375" style="45" customWidth="1"/>
    <col min="5" max="6" width="25.81640625" style="45" customWidth="1"/>
    <col min="7" max="7" width="26.3632812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5429687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 customWidth="1"/>
    <col min="247" max="247" width="24.54296875" style="4" customWidth="1"/>
    <col min="248" max="248" width="6" style="4" customWidth="1"/>
    <col min="249" max="257" width="5.81640625" style="4"/>
  </cols>
  <sheetData>
    <row r="1" spans="1:23" s="4" customFormat="1" ht="20.25" customHeight="1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</row>
    <row r="2" spans="1:23" s="4" customFormat="1" ht="20" customHeight="1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</row>
    <row r="3" spans="1:23" s="4" customFormat="1" ht="44" customHeight="1">
      <c r="A3" s="859" t="s">
        <v>273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s="4" customFormat="1" ht="32.5" customHeight="1">
      <c r="A4" s="859" t="s">
        <v>274</v>
      </c>
      <c r="B4" s="859"/>
      <c r="C4" s="859"/>
      <c r="D4" s="859"/>
      <c r="E4" s="859"/>
      <c r="F4" s="124"/>
      <c r="G4" s="32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s="4" customFormat="1" ht="20.25" customHeight="1">
      <c r="A5" s="122" t="s">
        <v>85</v>
      </c>
      <c r="B5" s="122"/>
      <c r="C5" s="122"/>
      <c r="D5" s="122"/>
      <c r="E5" s="122"/>
      <c r="F5" s="124"/>
      <c r="G5" s="32" t="s">
        <v>14</v>
      </c>
      <c r="H5" s="835">
        <f>20/20*100</f>
        <v>100</v>
      </c>
      <c r="I5" s="3"/>
      <c r="K5" s="126" t="s">
        <v>15</v>
      </c>
      <c r="L5" s="126">
        <v>2</v>
      </c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s="4" customFormat="1" ht="49" customHeight="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836">
        <f>19/20*100</f>
        <v>95</v>
      </c>
      <c r="I6" s="3"/>
      <c r="K6" s="130" t="s">
        <v>19</v>
      </c>
      <c r="L6" s="130">
        <v>1</v>
      </c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s="4" customFormat="1" ht="42.75" customHeight="1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97.5</v>
      </c>
      <c r="I7" s="22">
        <v>0.6</v>
      </c>
      <c r="K7" s="134" t="s">
        <v>23</v>
      </c>
      <c r="L7" s="134">
        <v>0</v>
      </c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 s="4" customFormat="1" ht="25" customHeight="1">
      <c r="A8" s="45"/>
      <c r="B8" s="132" t="s">
        <v>24</v>
      </c>
      <c r="C8" s="125" t="s">
        <v>270</v>
      </c>
      <c r="D8" s="125"/>
      <c r="E8" s="125" t="s">
        <v>99</v>
      </c>
      <c r="F8" s="125"/>
      <c r="G8" s="53" t="s">
        <v>27</v>
      </c>
      <c r="H8" s="32" t="s">
        <v>87</v>
      </c>
      <c r="I8" s="3"/>
    </row>
    <row r="9" spans="1:23" s="4" customFormat="1" ht="25" customHeight="1">
      <c r="A9" s="45"/>
      <c r="B9" s="132" t="s">
        <v>28</v>
      </c>
      <c r="C9" s="125" t="s">
        <v>275</v>
      </c>
      <c r="D9" s="125"/>
      <c r="E9" s="125" t="s">
        <v>276</v>
      </c>
      <c r="F9" s="137"/>
      <c r="G9" s="45"/>
      <c r="H9" s="55"/>
      <c r="I9" s="55"/>
      <c r="W9" s="99"/>
    </row>
    <row r="10" spans="1:23" s="4" customFormat="1" ht="25" customHeight="1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/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s="4" customFormat="1" ht="25" customHeight="1">
      <c r="A11" s="45">
        <v>1</v>
      </c>
      <c r="B11" s="831">
        <v>170301120027</v>
      </c>
      <c r="C11" s="737">
        <v>42</v>
      </c>
      <c r="D11" s="142">
        <f>COUNTIF(C11:C30,"&gt;="&amp;D10)</f>
        <v>20</v>
      </c>
      <c r="E11" s="737">
        <v>34</v>
      </c>
      <c r="F11" s="143">
        <f>COUNTIF(E11:E30,"&gt;="&amp;F10)</f>
        <v>19</v>
      </c>
      <c r="G11" s="144" t="s">
        <v>47</v>
      </c>
      <c r="H11" s="837">
        <v>3</v>
      </c>
      <c r="I11" s="838">
        <v>3</v>
      </c>
      <c r="J11" s="839"/>
      <c r="K11" s="840">
        <v>2</v>
      </c>
      <c r="L11" s="839"/>
      <c r="M11" s="839">
        <v>3</v>
      </c>
      <c r="N11" s="839"/>
      <c r="O11" s="839">
        <v>3</v>
      </c>
      <c r="P11" s="839"/>
      <c r="Q11" s="839">
        <v>2</v>
      </c>
      <c r="R11" s="839"/>
      <c r="S11" s="839">
        <v>3</v>
      </c>
      <c r="T11" s="839">
        <v>3</v>
      </c>
      <c r="U11" s="839">
        <v>2</v>
      </c>
      <c r="V11" s="839">
        <v>2</v>
      </c>
      <c r="W11" s="99"/>
    </row>
    <row r="12" spans="1:23" s="4" customFormat="1" ht="25" customHeight="1">
      <c r="A12" s="45">
        <v>2</v>
      </c>
      <c r="B12" s="831">
        <v>170301120064</v>
      </c>
      <c r="C12" s="737">
        <v>41</v>
      </c>
      <c r="D12" s="148">
        <f>(20/20)*100</f>
        <v>100</v>
      </c>
      <c r="E12" s="737">
        <v>34</v>
      </c>
      <c r="F12" s="149">
        <f>(19/20)*100</f>
        <v>95</v>
      </c>
      <c r="G12" s="144" t="s">
        <v>50</v>
      </c>
      <c r="H12" s="66">
        <v>2</v>
      </c>
      <c r="I12" s="841">
        <v>2</v>
      </c>
      <c r="J12" s="842"/>
      <c r="K12" s="839">
        <v>3</v>
      </c>
      <c r="L12" s="842"/>
      <c r="M12" s="842">
        <v>3</v>
      </c>
      <c r="N12" s="842"/>
      <c r="O12" s="842">
        <v>3</v>
      </c>
      <c r="P12" s="842"/>
      <c r="Q12" s="842">
        <v>3</v>
      </c>
      <c r="R12" s="842"/>
      <c r="S12" s="842">
        <v>3</v>
      </c>
      <c r="T12" s="842">
        <v>3</v>
      </c>
      <c r="U12" s="842">
        <v>3</v>
      </c>
      <c r="V12" s="842">
        <v>3</v>
      </c>
      <c r="W12" s="99"/>
    </row>
    <row r="13" spans="1:23" s="4" customFormat="1" ht="25" customHeight="1">
      <c r="A13" s="45">
        <v>3</v>
      </c>
      <c r="B13" s="831">
        <v>170301120105</v>
      </c>
      <c r="C13" s="737">
        <v>45</v>
      </c>
      <c r="D13" s="142"/>
      <c r="E13" s="737">
        <v>34</v>
      </c>
      <c r="F13" s="150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99"/>
    </row>
    <row r="14" spans="1:23" s="4" customFormat="1" ht="35.5" customHeight="1">
      <c r="A14" s="45">
        <v>4</v>
      </c>
      <c r="B14" s="831">
        <v>170301120129</v>
      </c>
      <c r="C14" s="737">
        <v>40</v>
      </c>
      <c r="D14" s="142"/>
      <c r="E14" s="737">
        <v>31</v>
      </c>
      <c r="F14" s="150"/>
      <c r="G14" s="151" t="s">
        <v>51</v>
      </c>
      <c r="H14" s="66">
        <f>AVERAGE(H11:H13)</f>
        <v>2.5</v>
      </c>
      <c r="I14" s="66">
        <f>AVERAGE(I11:I13)</f>
        <v>2.5</v>
      </c>
      <c r="J14" s="66"/>
      <c r="K14" s="66">
        <f>AVERAGE(K11:K13)</f>
        <v>2.5</v>
      </c>
      <c r="L14" s="66"/>
      <c r="M14" s="66">
        <f>AVERAGE(M11:M13)</f>
        <v>3</v>
      </c>
      <c r="N14" s="66"/>
      <c r="O14" s="66">
        <f>AVERAGE(O11:O13)</f>
        <v>3</v>
      </c>
      <c r="P14" s="66"/>
      <c r="Q14" s="66">
        <f>AVERAGE(Q11:Q13)</f>
        <v>2.5</v>
      </c>
      <c r="R14" s="66"/>
      <c r="S14" s="66">
        <f>AVERAGE(S11:S13)</f>
        <v>3</v>
      </c>
      <c r="T14" s="66">
        <f>AVERAGE(T11:T13)</f>
        <v>3</v>
      </c>
      <c r="U14" s="66">
        <f>AVERAGE(U11:U13)</f>
        <v>2.5</v>
      </c>
      <c r="V14" s="66">
        <v>2</v>
      </c>
      <c r="W14" s="99"/>
    </row>
    <row r="15" spans="1:23" s="4" customFormat="1" ht="38" customHeight="1">
      <c r="A15" s="45">
        <v>5</v>
      </c>
      <c r="B15" s="831">
        <v>170301120130</v>
      </c>
      <c r="C15" s="737">
        <v>39</v>
      </c>
      <c r="D15" s="142"/>
      <c r="E15" s="737">
        <v>35</v>
      </c>
      <c r="F15" s="150"/>
      <c r="G15" s="152" t="s">
        <v>52</v>
      </c>
      <c r="H15" s="67">
        <f>(97.5*H14)/100</f>
        <v>2.4375</v>
      </c>
      <c r="I15" s="67">
        <f>(97.5*I14)/100</f>
        <v>2.4375</v>
      </c>
      <c r="J15" s="67"/>
      <c r="K15" s="67">
        <f>(97.5*K14)/100</f>
        <v>2.4375</v>
      </c>
      <c r="L15" s="67"/>
      <c r="M15" s="67">
        <f>(97.5*M14)/100</f>
        <v>2.9249999999999998</v>
      </c>
      <c r="N15" s="67"/>
      <c r="O15" s="67">
        <f>(97.5*O14)/100</f>
        <v>2.9249999999999998</v>
      </c>
      <c r="P15" s="67"/>
      <c r="Q15" s="67">
        <f>(97.5*Q14)/100</f>
        <v>2.4375</v>
      </c>
      <c r="R15" s="67"/>
      <c r="S15" s="67">
        <f>(97.5*S14)/100</f>
        <v>2.9249999999999998</v>
      </c>
      <c r="T15" s="67">
        <f>(97.5*T14)/100</f>
        <v>2.9249999999999998</v>
      </c>
      <c r="U15" s="67">
        <f>(97.5*U14)/100</f>
        <v>2.4375</v>
      </c>
      <c r="V15" s="67">
        <f>(97.5*V14)/100</f>
        <v>1.95</v>
      </c>
      <c r="W15" s="99"/>
    </row>
    <row r="16" spans="1:23" s="4" customFormat="1" ht="25" customHeight="1">
      <c r="A16" s="45">
        <v>6</v>
      </c>
      <c r="B16" s="831">
        <v>170301120153</v>
      </c>
      <c r="C16" s="737">
        <v>40</v>
      </c>
      <c r="D16" s="142"/>
      <c r="E16" s="737">
        <v>35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4" s="4" customFormat="1" ht="41" customHeight="1">
      <c r="A17" s="45">
        <v>7</v>
      </c>
      <c r="B17" s="831">
        <v>170301120155</v>
      </c>
      <c r="C17" s="737">
        <v>44</v>
      </c>
      <c r="D17" s="142"/>
      <c r="E17" s="737">
        <v>36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4" s="4" customFormat="1" ht="25" customHeight="1">
      <c r="A18" s="45">
        <v>8</v>
      </c>
      <c r="B18" s="831">
        <v>170301120159</v>
      </c>
      <c r="C18" s="737">
        <v>43</v>
      </c>
      <c r="D18" s="142"/>
      <c r="E18" s="737">
        <v>37</v>
      </c>
      <c r="F18" s="843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4" s="4" customFormat="1" ht="25" customHeight="1">
      <c r="A19" s="45">
        <v>9</v>
      </c>
      <c r="B19" s="831">
        <v>170301120161</v>
      </c>
      <c r="C19" s="737">
        <v>43</v>
      </c>
      <c r="D19" s="142"/>
      <c r="E19" s="737">
        <v>34</v>
      </c>
      <c r="F19" s="843"/>
      <c r="G19" s="45"/>
      <c r="H19" s="99"/>
      <c r="I19" s="99"/>
      <c r="J19" s="99"/>
      <c r="W19" s="99"/>
    </row>
    <row r="20" spans="1:24" s="4" customFormat="1" ht="25" customHeight="1">
      <c r="A20" s="45">
        <v>10</v>
      </c>
      <c r="B20" s="831">
        <v>170301120169</v>
      </c>
      <c r="C20" s="737">
        <v>44</v>
      </c>
      <c r="D20" s="142"/>
      <c r="E20" s="737">
        <v>32</v>
      </c>
      <c r="F20" s="843"/>
      <c r="G20" s="45"/>
      <c r="I20" s="104"/>
      <c r="J20" s="105"/>
      <c r="K20" s="105"/>
    </row>
    <row r="21" spans="1:24" s="4" customFormat="1" ht="31.5" customHeight="1">
      <c r="A21" s="45">
        <v>11</v>
      </c>
      <c r="B21" s="831">
        <v>170301120051</v>
      </c>
      <c r="C21" s="737">
        <v>34</v>
      </c>
      <c r="D21" s="142"/>
      <c r="E21" s="737">
        <v>32</v>
      </c>
      <c r="F21" s="843"/>
      <c r="G21" s="45"/>
      <c r="H21" s="71"/>
      <c r="I21" s="855"/>
      <c r="J21" s="855"/>
      <c r="M21" s="55"/>
      <c r="N21" s="55"/>
      <c r="O21" s="55"/>
      <c r="P21" s="55"/>
      <c r="Q21" s="55"/>
    </row>
    <row r="22" spans="1:24" s="4" customFormat="1" ht="25" customHeight="1">
      <c r="A22" s="45">
        <v>12</v>
      </c>
      <c r="B22" s="831">
        <v>170301120122</v>
      </c>
      <c r="C22" s="737">
        <v>40</v>
      </c>
      <c r="D22" s="142"/>
      <c r="E22" s="737">
        <v>25</v>
      </c>
      <c r="F22" s="843"/>
      <c r="G22" s="45"/>
      <c r="H22" s="106"/>
      <c r="I22" s="107"/>
      <c r="J22" s="107"/>
      <c r="M22" s="55"/>
      <c r="N22" s="55"/>
      <c r="O22" s="55"/>
      <c r="P22" s="55"/>
      <c r="Q22" s="55"/>
    </row>
    <row r="23" spans="1:24" s="4" customFormat="1" ht="25" customHeight="1">
      <c r="A23" s="45">
        <v>13</v>
      </c>
      <c r="B23" s="831">
        <v>170301120132</v>
      </c>
      <c r="C23" s="737">
        <v>40</v>
      </c>
      <c r="D23" s="142"/>
      <c r="E23" s="737">
        <v>30</v>
      </c>
      <c r="F23" s="843"/>
      <c r="G23" s="45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  <c r="X23" s="99"/>
    </row>
    <row r="24" spans="1:24" s="4" customFormat="1" ht="25" customHeight="1">
      <c r="A24" s="45">
        <v>14</v>
      </c>
      <c r="B24" s="831">
        <v>170301120009</v>
      </c>
      <c r="C24" s="737">
        <v>44</v>
      </c>
      <c r="D24" s="142"/>
      <c r="E24" s="737">
        <v>41</v>
      </c>
      <c r="F24" s="843"/>
      <c r="G24" s="4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  <c r="X24" s="99"/>
    </row>
    <row r="25" spans="1:24" s="4" customFormat="1" ht="25" customHeight="1">
      <c r="A25" s="45">
        <v>15</v>
      </c>
      <c r="B25" s="831">
        <v>170301120021</v>
      </c>
      <c r="C25" s="737">
        <v>42</v>
      </c>
      <c r="D25" s="732"/>
      <c r="E25" s="737">
        <v>39</v>
      </c>
      <c r="F25" s="84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  <c r="X25" s="99"/>
    </row>
    <row r="26" spans="1:24" s="4" customFormat="1" ht="25" customHeight="1">
      <c r="A26" s="45">
        <v>16</v>
      </c>
      <c r="B26" s="831">
        <v>170301120053</v>
      </c>
      <c r="C26" s="737">
        <v>46</v>
      </c>
      <c r="D26" s="142"/>
      <c r="E26" s="737">
        <v>42</v>
      </c>
      <c r="F26" s="843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  <c r="X26" s="99"/>
    </row>
    <row r="27" spans="1:24" s="4" customFormat="1" ht="25" customHeight="1">
      <c r="A27" s="45">
        <v>17</v>
      </c>
      <c r="B27" s="831">
        <v>170301120127</v>
      </c>
      <c r="C27" s="737">
        <v>47</v>
      </c>
      <c r="D27" s="142"/>
      <c r="E27" s="737">
        <v>36</v>
      </c>
      <c r="F27" s="843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  <c r="X27" s="99"/>
    </row>
    <row r="28" spans="1:24" s="4" customFormat="1" ht="25" customHeight="1">
      <c r="A28" s="45">
        <v>18</v>
      </c>
      <c r="B28" s="831">
        <v>170301120146</v>
      </c>
      <c r="C28" s="737">
        <v>46</v>
      </c>
      <c r="D28" s="142"/>
      <c r="E28" s="737">
        <v>35</v>
      </c>
      <c r="F28" s="843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  <c r="X28" s="99"/>
    </row>
    <row r="29" spans="1:24" s="4" customFormat="1" ht="25" customHeight="1">
      <c r="A29" s="45">
        <v>19</v>
      </c>
      <c r="B29" s="831">
        <v>170301120156</v>
      </c>
      <c r="C29" s="737">
        <v>46</v>
      </c>
      <c r="D29" s="142"/>
      <c r="E29" s="737">
        <v>36</v>
      </c>
      <c r="F29" s="843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  <c r="X29" s="99"/>
    </row>
    <row r="30" spans="1:24" s="4" customFormat="1" ht="25" customHeight="1">
      <c r="A30" s="45">
        <v>20</v>
      </c>
      <c r="B30" s="831">
        <v>170301120164</v>
      </c>
      <c r="C30" s="737">
        <v>46</v>
      </c>
      <c r="D30" s="142"/>
      <c r="E30" s="737">
        <v>36</v>
      </c>
      <c r="F30" s="843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  <c r="X30" s="99"/>
    </row>
    <row r="31" spans="1:24" s="4" customFormat="1">
      <c r="A31" s="82"/>
      <c r="B31" s="82"/>
      <c r="C31" s="82"/>
      <c r="D31" s="82"/>
      <c r="E31" s="82"/>
      <c r="F31" s="82"/>
      <c r="G31" s="110"/>
      <c r="H31" s="111"/>
      <c r="I31" s="111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s="83" customFormat="1" ht="15.5">
      <c r="A32" s="82"/>
      <c r="B32" s="82"/>
      <c r="C32" s="845"/>
      <c r="D32" s="845"/>
      <c r="E32" s="845"/>
      <c r="F32" s="845"/>
      <c r="G32" s="82"/>
      <c r="H32"/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4" customFormat="1" ht="15.5">
      <c r="A33" s="82"/>
      <c r="B33" s="82"/>
      <c r="C33" s="82"/>
      <c r="D33" s="82"/>
      <c r="E33" s="82"/>
      <c r="F33" s="82"/>
      <c r="G33" s="82"/>
      <c r="H33"/>
      <c r="I33"/>
      <c r="W33" s="83"/>
    </row>
    <row r="34" spans="1:23" s="4" customFormat="1" ht="15.5">
      <c r="A34" s="82"/>
      <c r="B34" s="82"/>
      <c r="C34" s="846"/>
      <c r="D34" s="846"/>
      <c r="E34" s="846"/>
      <c r="F34" s="846"/>
      <c r="G34" s="82"/>
      <c r="H34"/>
      <c r="I3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3" s="4" customFormat="1">
      <c r="A35" s="82"/>
      <c r="B35" s="82"/>
      <c r="C35" s="82"/>
      <c r="D35" s="82"/>
      <c r="E35" s="82"/>
      <c r="F35" s="82"/>
      <c r="G35" s="82"/>
      <c r="H35"/>
      <c r="I35"/>
    </row>
    <row r="36" spans="1:23" s="4" customFormat="1">
      <c r="A36" s="82"/>
      <c r="B36" s="82"/>
      <c r="C36" s="82"/>
      <c r="D36" s="82"/>
      <c r="E36" s="82"/>
      <c r="F36" s="82"/>
      <c r="G36" s="82"/>
      <c r="H36"/>
      <c r="I36"/>
    </row>
    <row r="37" spans="1:23" s="4" customFormat="1">
      <c r="A37" s="82"/>
      <c r="B37" s="82"/>
      <c r="C37" s="82"/>
      <c r="D37" s="82"/>
      <c r="E37" s="82"/>
      <c r="F37" s="82"/>
      <c r="G37" s="82"/>
      <c r="H37"/>
      <c r="I37"/>
    </row>
    <row r="38" spans="1:23" s="4" customFormat="1">
      <c r="A38" s="82"/>
      <c r="B38" s="82"/>
      <c r="C38" s="82"/>
      <c r="D38" s="82"/>
      <c r="E38" s="82"/>
      <c r="F38" s="82"/>
      <c r="G38" s="82"/>
      <c r="H38"/>
      <c r="I38"/>
    </row>
    <row r="39" spans="1:23" s="83" customFormat="1" ht="15.5">
      <c r="A39" s="82"/>
      <c r="B39" s="82"/>
      <c r="C39" s="82"/>
      <c r="D39" s="82"/>
      <c r="E39" s="82"/>
      <c r="F39" s="82"/>
      <c r="G39" s="82"/>
      <c r="H39"/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4" customFormat="1" ht="15.5">
      <c r="A40" s="82"/>
      <c r="B40" s="82"/>
      <c r="C40" s="82"/>
      <c r="D40" s="82"/>
      <c r="E40" s="82"/>
      <c r="F40" s="82"/>
      <c r="G40" s="82"/>
      <c r="H40"/>
      <c r="I40"/>
      <c r="W40" s="83"/>
    </row>
    <row r="41" spans="1:23" s="4" customFormat="1" ht="15.5">
      <c r="A41" s="82"/>
      <c r="B41" s="82"/>
      <c r="C41" s="82"/>
      <c r="D41" s="82"/>
      <c r="E41" s="82"/>
      <c r="F41" s="82"/>
      <c r="G41" s="82"/>
      <c r="H41"/>
      <c r="I41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1:23" s="4" customFormat="1">
      <c r="A42" s="82"/>
      <c r="B42" s="82"/>
      <c r="C42" s="82"/>
      <c r="D42" s="82"/>
      <c r="E42" s="82"/>
      <c r="F42" s="82"/>
      <c r="G42" s="82"/>
      <c r="H42"/>
      <c r="I42"/>
    </row>
    <row r="43" spans="1:23" s="4" customFormat="1">
      <c r="A43" s="82"/>
      <c r="B43" s="82"/>
      <c r="C43" s="82"/>
      <c r="D43" s="82"/>
      <c r="E43" s="82"/>
      <c r="F43" s="82"/>
      <c r="G43" s="82"/>
      <c r="H43"/>
      <c r="I43"/>
    </row>
    <row r="44" spans="1:23" s="4" customFormat="1">
      <c r="A44" s="82"/>
      <c r="B44" s="82"/>
      <c r="C44" s="82"/>
      <c r="D44" s="82"/>
      <c r="E44" s="82"/>
      <c r="F44" s="82"/>
      <c r="G44" s="82"/>
      <c r="H44"/>
      <c r="I44"/>
    </row>
    <row r="45" spans="1:23" s="4" customFormat="1">
      <c r="A45" s="82"/>
      <c r="B45" s="82"/>
      <c r="C45" s="82"/>
      <c r="D45" s="82"/>
      <c r="E45" s="82"/>
      <c r="F45" s="82"/>
      <c r="G45" s="82"/>
      <c r="H45"/>
      <c r="I45"/>
    </row>
    <row r="46" spans="1:23" s="4" customFormat="1">
      <c r="A46" s="82"/>
      <c r="B46" s="82"/>
      <c r="C46" s="82"/>
      <c r="D46" s="82"/>
      <c r="E46" s="82"/>
      <c r="F46" s="82"/>
      <c r="G46" s="82"/>
      <c r="H46"/>
      <c r="I46"/>
    </row>
    <row r="47" spans="1:23" s="83" customFormat="1" ht="15.5">
      <c r="A47" s="82"/>
      <c r="B47" s="82"/>
      <c r="C47" s="82"/>
      <c r="D47" s="82"/>
      <c r="E47" s="82"/>
      <c r="F47" s="82"/>
      <c r="G47" s="82"/>
      <c r="H47"/>
      <c r="I4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4" customFormat="1" ht="15.5">
      <c r="A48" s="82"/>
      <c r="B48" s="82"/>
      <c r="C48" s="82"/>
      <c r="D48" s="82"/>
      <c r="E48" s="82"/>
      <c r="F48" s="82"/>
      <c r="G48" s="82"/>
      <c r="H48"/>
      <c r="I48"/>
      <c r="W48" s="83"/>
    </row>
    <row r="49" spans="1:22" s="4" customFormat="1" ht="15.5">
      <c r="A49" s="82"/>
      <c r="B49" s="82"/>
      <c r="C49" s="82"/>
      <c r="D49" s="82"/>
      <c r="E49" s="82"/>
      <c r="F49" s="82"/>
      <c r="G49" s="82"/>
      <c r="H49"/>
      <c r="I49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s="4" customFormat="1">
      <c r="A50" s="82"/>
      <c r="B50" s="82"/>
      <c r="C50" s="82"/>
      <c r="D50" s="82"/>
      <c r="E50" s="82"/>
      <c r="F50" s="82"/>
      <c r="G50" s="82"/>
      <c r="H50"/>
      <c r="I50"/>
    </row>
    <row r="51" spans="1:22" s="4" customFormat="1">
      <c r="A51" s="45"/>
      <c r="B51" s="45"/>
      <c r="C51" s="45"/>
      <c r="D51" s="45"/>
      <c r="E51" s="45"/>
      <c r="F51" s="45"/>
      <c r="G51" s="82"/>
      <c r="H51"/>
      <c r="I51"/>
    </row>
    <row r="52" spans="1:22" s="4" customFormat="1">
      <c r="A52" s="45"/>
      <c r="B52" s="45"/>
      <c r="C52" s="45"/>
      <c r="D52" s="45"/>
      <c r="E52" s="45"/>
      <c r="F52" s="45"/>
      <c r="G52" s="45"/>
      <c r="H52"/>
      <c r="I5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opLeftCell="H1" zoomScale="49" zoomScaleNormal="49" workbookViewId="0">
      <selection activeCell="P23" sqref="P23"/>
    </sheetView>
  </sheetViews>
  <sheetFormatPr defaultColWidth="8.81640625" defaultRowHeight="14.5"/>
  <cols>
    <col min="1" max="1" width="12.6328125" style="45" customWidth="1"/>
    <col min="2" max="2" width="20.81640625" style="45" customWidth="1"/>
    <col min="3" max="4" width="17.1796875" style="45" customWidth="1"/>
    <col min="5" max="5" width="25.81640625" style="45" customWidth="1"/>
    <col min="6" max="6" width="31.6328125" style="45" customWidth="1"/>
    <col min="7" max="7" width="54.1796875" style="45" customWidth="1"/>
    <col min="8" max="8" width="16.453125" style="4" customWidth="1"/>
    <col min="9" max="9" width="14.453125" style="4" customWidth="1"/>
    <col min="10" max="10" width="9.453125" style="4" customWidth="1"/>
    <col min="11" max="11" width="16.6328125" style="4" customWidth="1"/>
    <col min="12" max="12" width="12.453125" style="4" customWidth="1"/>
    <col min="13" max="13" width="9.54296875" style="4" customWidth="1"/>
    <col min="14" max="14" width="15.54296875" style="4" customWidth="1"/>
    <col min="15" max="246" width="8.81640625" style="4"/>
    <col min="247" max="247" width="24.6328125" style="4" customWidth="1"/>
    <col min="248" max="248" width="6" style="4" customWidth="1"/>
    <col min="249" max="256" width="5.81640625" style="4" customWidth="1"/>
    <col min="257" max="257" width="12.6328125" style="4" customWidth="1"/>
    <col min="258" max="258" width="20.81640625" style="4" customWidth="1"/>
    <col min="259" max="260" width="17.1796875" style="4" customWidth="1"/>
    <col min="261" max="261" width="25.81640625" style="4" customWidth="1"/>
    <col min="262" max="262" width="31.6328125" style="4" customWidth="1"/>
    <col min="263" max="263" width="54.1796875" style="4" customWidth="1"/>
    <col min="264" max="264" width="16.453125" style="4" customWidth="1"/>
    <col min="265" max="265" width="14.453125" style="4" customWidth="1"/>
    <col min="266" max="266" width="9.453125" style="4" customWidth="1"/>
    <col min="267" max="267" width="16.6328125" style="4" customWidth="1"/>
    <col min="268" max="268" width="12.453125" style="4" customWidth="1"/>
    <col min="269" max="269" width="9.54296875" style="4" customWidth="1"/>
    <col min="270" max="270" width="15.54296875" style="4" customWidth="1"/>
    <col min="271" max="502" width="8.81640625" style="4"/>
    <col min="503" max="503" width="24.6328125" style="4" customWidth="1"/>
    <col min="504" max="504" width="6" style="4" customWidth="1"/>
    <col min="505" max="512" width="5.81640625" style="4" customWidth="1"/>
    <col min="513" max="513" width="12.6328125" style="4" customWidth="1"/>
    <col min="514" max="514" width="20.81640625" style="4" customWidth="1"/>
    <col min="515" max="516" width="17.1796875" style="4" customWidth="1"/>
    <col min="517" max="517" width="25.81640625" style="4" customWidth="1"/>
    <col min="518" max="518" width="31.6328125" style="4" customWidth="1"/>
    <col min="519" max="519" width="54.1796875" style="4" customWidth="1"/>
    <col min="520" max="520" width="16.453125" style="4" customWidth="1"/>
    <col min="521" max="521" width="14.453125" style="4" customWidth="1"/>
    <col min="522" max="522" width="9.453125" style="4" customWidth="1"/>
    <col min="523" max="523" width="16.6328125" style="4" customWidth="1"/>
    <col min="524" max="524" width="12.453125" style="4" customWidth="1"/>
    <col min="525" max="525" width="9.54296875" style="4" customWidth="1"/>
    <col min="526" max="526" width="15.54296875" style="4" customWidth="1"/>
    <col min="527" max="758" width="8.81640625" style="4"/>
    <col min="759" max="759" width="24.6328125" style="4" customWidth="1"/>
    <col min="760" max="760" width="6" style="4" customWidth="1"/>
    <col min="761" max="768" width="5.81640625" style="4" customWidth="1"/>
    <col min="769" max="769" width="12.6328125" style="4" customWidth="1"/>
    <col min="770" max="770" width="20.81640625" style="4" customWidth="1"/>
    <col min="771" max="772" width="17.1796875" style="4" customWidth="1"/>
    <col min="773" max="773" width="25.81640625" style="4" customWidth="1"/>
    <col min="774" max="774" width="31.6328125" style="4" customWidth="1"/>
    <col min="775" max="775" width="54.1796875" style="4" customWidth="1"/>
    <col min="776" max="776" width="16.453125" style="4" customWidth="1"/>
    <col min="777" max="777" width="14.453125" style="4" customWidth="1"/>
    <col min="778" max="778" width="9.453125" style="4" customWidth="1"/>
    <col min="779" max="779" width="16.6328125" style="4" customWidth="1"/>
    <col min="780" max="780" width="12.453125" style="4" customWidth="1"/>
    <col min="781" max="781" width="9.54296875" style="4" customWidth="1"/>
    <col min="782" max="782" width="15.54296875" style="4" customWidth="1"/>
    <col min="783" max="1014" width="8.81640625" style="4"/>
    <col min="1015" max="1015" width="24.6328125" style="4" customWidth="1"/>
    <col min="1016" max="1016" width="6" style="4" customWidth="1"/>
    <col min="1017" max="1024" width="5.81640625" style="4" customWidth="1"/>
  </cols>
  <sheetData>
    <row r="1" spans="1:23">
      <c r="A1" s="854" t="s">
        <v>56</v>
      </c>
      <c r="B1" s="854"/>
      <c r="C1" s="854"/>
      <c r="D1" s="854"/>
      <c r="E1" s="854"/>
      <c r="F1" s="854"/>
      <c r="G1" s="856"/>
      <c r="H1" s="856"/>
      <c r="I1" s="856"/>
      <c r="J1" s="856"/>
      <c r="K1" s="856"/>
      <c r="L1" s="856"/>
      <c r="M1" s="856"/>
    </row>
    <row r="2" spans="1:23">
      <c r="A2" s="854" t="s">
        <v>1</v>
      </c>
      <c r="B2" s="854"/>
      <c r="C2" s="854"/>
      <c r="D2" s="854"/>
      <c r="E2" s="854"/>
      <c r="F2" s="854"/>
      <c r="G2" s="857" t="s">
        <v>2</v>
      </c>
      <c r="H2" s="857"/>
      <c r="I2" s="3"/>
    </row>
    <row r="3" spans="1:23" ht="42.75" customHeight="1">
      <c r="A3" s="858" t="s">
        <v>76</v>
      </c>
      <c r="B3" s="858"/>
      <c r="C3" s="858"/>
      <c r="D3" s="858"/>
      <c r="E3" s="858"/>
      <c r="F3" s="858"/>
      <c r="G3" s="857" t="s">
        <v>4</v>
      </c>
      <c r="H3" s="857"/>
      <c r="I3" s="5" t="s">
        <v>5</v>
      </c>
      <c r="K3" s="6" t="s">
        <v>6</v>
      </c>
      <c r="L3" s="6" t="s">
        <v>7</v>
      </c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8" t="s">
        <v>77</v>
      </c>
      <c r="B4" s="858"/>
      <c r="C4" s="858"/>
      <c r="D4" s="858"/>
      <c r="E4" s="858"/>
      <c r="F4" s="858"/>
      <c r="G4" s="1" t="s">
        <v>11</v>
      </c>
      <c r="H4" s="2"/>
      <c r="I4" s="3"/>
      <c r="K4" s="7" t="s">
        <v>12</v>
      </c>
      <c r="L4" s="7">
        <v>3</v>
      </c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854" t="s">
        <v>78</v>
      </c>
      <c r="B5" s="854"/>
      <c r="C5" s="854"/>
      <c r="D5" s="854"/>
      <c r="E5" s="854"/>
      <c r="F5" s="854"/>
      <c r="G5" s="1" t="s">
        <v>14</v>
      </c>
      <c r="H5" s="47">
        <f>D12</f>
        <v>79.166666666666657</v>
      </c>
      <c r="I5" s="3"/>
      <c r="K5" s="11" t="s">
        <v>15</v>
      </c>
      <c r="L5" s="11">
        <v>2</v>
      </c>
      <c r="N5" s="12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B6" s="48" t="s">
        <v>60</v>
      </c>
      <c r="C6" s="49" t="s">
        <v>16</v>
      </c>
      <c r="D6" s="49" t="s">
        <v>17</v>
      </c>
      <c r="E6" s="49" t="s">
        <v>18</v>
      </c>
      <c r="F6" s="49" t="s">
        <v>17</v>
      </c>
      <c r="G6" s="32" t="s">
        <v>18</v>
      </c>
      <c r="H6" s="47">
        <f>F12</f>
        <v>0</v>
      </c>
      <c r="I6" s="3"/>
      <c r="K6" s="17" t="s">
        <v>19</v>
      </c>
      <c r="L6" s="17">
        <v>1</v>
      </c>
      <c r="N6" s="18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21">
      <c r="B7" s="50" t="s">
        <v>20</v>
      </c>
      <c r="C7" s="51" t="s">
        <v>21</v>
      </c>
      <c r="D7" s="51"/>
      <c r="E7" s="52" t="s">
        <v>21</v>
      </c>
      <c r="F7" s="52"/>
      <c r="G7" s="53" t="s">
        <v>22</v>
      </c>
      <c r="H7" s="21">
        <f>AVERAGE(H5:H6)</f>
        <v>39.583333333333329</v>
      </c>
      <c r="I7" s="22">
        <v>0.6</v>
      </c>
      <c r="K7" s="23" t="s">
        <v>23</v>
      </c>
      <c r="L7" s="23">
        <v>0</v>
      </c>
      <c r="N7" s="24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B8" s="50" t="s">
        <v>24</v>
      </c>
      <c r="C8" s="52" t="s">
        <v>25</v>
      </c>
      <c r="D8" s="52"/>
      <c r="E8" s="52" t="s">
        <v>26</v>
      </c>
      <c r="F8" s="52"/>
      <c r="G8" s="53" t="s">
        <v>27</v>
      </c>
      <c r="H8" s="32" t="str">
        <f>IF(H7&gt;=60, "Achieved", "Not Achieved")</f>
        <v>Not Achieved</v>
      </c>
      <c r="I8" s="3"/>
    </row>
    <row r="9" spans="1:23">
      <c r="B9" s="50" t="s">
        <v>28</v>
      </c>
      <c r="C9" s="52" t="s">
        <v>29</v>
      </c>
      <c r="D9" s="52"/>
      <c r="E9" s="52" t="s">
        <v>29</v>
      </c>
      <c r="F9" s="54"/>
      <c r="H9" s="55"/>
      <c r="I9" s="55"/>
    </row>
    <row r="10" spans="1:23" ht="15.5">
      <c r="B10" s="50" t="s">
        <v>45</v>
      </c>
      <c r="C10" s="52">
        <v>50</v>
      </c>
      <c r="D10" s="56">
        <f>(0.55*50)</f>
        <v>27.500000000000004</v>
      </c>
      <c r="E10" s="52">
        <v>50</v>
      </c>
      <c r="F10" s="57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 t="s">
        <v>38</v>
      </c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</row>
    <row r="11" spans="1:23" ht="15.5">
      <c r="A11" s="45">
        <v>1</v>
      </c>
      <c r="B11" s="34">
        <v>170301200001</v>
      </c>
      <c r="C11" s="62">
        <v>30</v>
      </c>
      <c r="D11" s="62">
        <f>COUNTIF(C11:C34,"&gt;="&amp;D10)</f>
        <v>19</v>
      </c>
      <c r="E11" s="62">
        <v>20</v>
      </c>
      <c r="F11" s="90">
        <f>COUNTIF(E11:E34,"&gt;="&amp;F10)</f>
        <v>0</v>
      </c>
      <c r="G11" s="31" t="s">
        <v>46</v>
      </c>
      <c r="H11" s="32">
        <v>2</v>
      </c>
      <c r="I11" s="32">
        <v>3</v>
      </c>
      <c r="J11" s="32">
        <v>1</v>
      </c>
      <c r="K11" s="32">
        <v>2</v>
      </c>
      <c r="L11" s="32">
        <v>1</v>
      </c>
      <c r="M11" s="32">
        <v>3</v>
      </c>
      <c r="N11" s="32">
        <v>3</v>
      </c>
      <c r="O11" s="32">
        <v>1</v>
      </c>
      <c r="P11" s="32">
        <v>2</v>
      </c>
      <c r="Q11" s="32">
        <v>3</v>
      </c>
      <c r="R11" s="32">
        <v>2</v>
      </c>
      <c r="S11" s="32">
        <v>3</v>
      </c>
      <c r="T11" s="32">
        <v>3</v>
      </c>
      <c r="U11" s="32">
        <v>2</v>
      </c>
      <c r="V11" s="32">
        <v>1</v>
      </c>
    </row>
    <row r="12" spans="1:23" ht="15.5">
      <c r="B12" s="34">
        <v>170301200002</v>
      </c>
      <c r="C12" s="62">
        <v>29</v>
      </c>
      <c r="D12" s="63">
        <f>(D11/COUNT(C11:C34))*100</f>
        <v>79.166666666666657</v>
      </c>
      <c r="E12" s="62">
        <v>11</v>
      </c>
      <c r="F12" s="91">
        <f>(F11/COUNT(E11:E34))*100</f>
        <v>0</v>
      </c>
      <c r="G12" s="31" t="s">
        <v>47</v>
      </c>
      <c r="H12" s="37">
        <v>1</v>
      </c>
      <c r="I12" s="37">
        <v>3</v>
      </c>
      <c r="J12" s="32">
        <v>2</v>
      </c>
      <c r="K12" s="32">
        <v>3</v>
      </c>
      <c r="L12" s="32">
        <v>1</v>
      </c>
      <c r="M12" s="32">
        <v>2</v>
      </c>
      <c r="N12" s="32">
        <v>3</v>
      </c>
      <c r="O12" s="32">
        <v>3</v>
      </c>
      <c r="P12" s="32">
        <v>2</v>
      </c>
      <c r="Q12" s="32">
        <v>1</v>
      </c>
      <c r="R12" s="32">
        <v>1</v>
      </c>
      <c r="S12" s="32">
        <v>2</v>
      </c>
      <c r="T12" s="32">
        <v>1</v>
      </c>
      <c r="U12" s="32">
        <v>2</v>
      </c>
      <c r="V12" s="32">
        <v>3</v>
      </c>
    </row>
    <row r="13" spans="1:23" ht="15.5">
      <c r="B13" s="34">
        <v>170301200003</v>
      </c>
      <c r="C13" s="62">
        <v>33</v>
      </c>
      <c r="D13" s="62"/>
      <c r="E13" s="62">
        <v>21</v>
      </c>
      <c r="F13" s="47"/>
      <c r="G13" s="31" t="s">
        <v>48</v>
      </c>
      <c r="H13" s="37">
        <v>2</v>
      </c>
      <c r="I13" s="37">
        <v>2</v>
      </c>
      <c r="J13" s="32">
        <v>1</v>
      </c>
      <c r="K13" s="32">
        <v>2</v>
      </c>
      <c r="L13" s="32">
        <v>2</v>
      </c>
      <c r="M13" s="32">
        <v>3</v>
      </c>
      <c r="N13" s="32">
        <v>3</v>
      </c>
      <c r="O13" s="32">
        <v>1</v>
      </c>
      <c r="P13" s="32">
        <v>2</v>
      </c>
      <c r="Q13" s="32">
        <v>2</v>
      </c>
      <c r="R13" s="32">
        <v>2</v>
      </c>
      <c r="S13" s="32">
        <v>1</v>
      </c>
      <c r="T13" s="32">
        <v>2</v>
      </c>
      <c r="U13" s="32">
        <v>3</v>
      </c>
      <c r="V13" s="32">
        <v>1</v>
      </c>
    </row>
    <row r="14" spans="1:23" ht="15.5">
      <c r="B14" s="34">
        <v>170301200004</v>
      </c>
      <c r="C14" s="62">
        <v>33</v>
      </c>
      <c r="D14" s="62"/>
      <c r="E14" s="62">
        <v>18</v>
      </c>
      <c r="F14" s="47"/>
      <c r="G14" s="31" t="s">
        <v>49</v>
      </c>
      <c r="H14" s="37">
        <v>2</v>
      </c>
      <c r="I14" s="37">
        <v>3</v>
      </c>
      <c r="J14" s="32">
        <v>2</v>
      </c>
      <c r="K14" s="32">
        <v>1</v>
      </c>
      <c r="L14" s="32">
        <v>1</v>
      </c>
      <c r="M14" s="32">
        <v>1</v>
      </c>
      <c r="N14" s="32">
        <v>2</v>
      </c>
      <c r="O14" s="32">
        <v>3</v>
      </c>
      <c r="P14" s="32">
        <v>1</v>
      </c>
      <c r="Q14" s="32">
        <v>2</v>
      </c>
      <c r="R14" s="32">
        <v>1</v>
      </c>
      <c r="S14" s="32">
        <v>1</v>
      </c>
      <c r="T14" s="32">
        <v>2</v>
      </c>
      <c r="U14" s="32">
        <v>2</v>
      </c>
      <c r="V14" s="32">
        <v>3</v>
      </c>
    </row>
    <row r="15" spans="1:23" ht="15.5">
      <c r="B15" s="34">
        <v>170301200009</v>
      </c>
      <c r="C15" s="62">
        <v>33</v>
      </c>
      <c r="D15" s="62"/>
      <c r="E15" s="62">
        <v>23</v>
      </c>
      <c r="F15" s="47"/>
      <c r="G15" s="31" t="s">
        <v>50</v>
      </c>
      <c r="H15" s="37">
        <v>1</v>
      </c>
      <c r="I15" s="37">
        <v>3</v>
      </c>
      <c r="J15" s="32">
        <v>3</v>
      </c>
      <c r="K15" s="32">
        <v>1</v>
      </c>
      <c r="L15" s="32">
        <v>3</v>
      </c>
      <c r="M15" s="32">
        <v>2</v>
      </c>
      <c r="N15" s="32">
        <v>1</v>
      </c>
      <c r="O15" s="32">
        <v>3</v>
      </c>
      <c r="P15" s="32">
        <v>3</v>
      </c>
      <c r="Q15" s="32">
        <v>2</v>
      </c>
      <c r="R15" s="32">
        <v>1</v>
      </c>
      <c r="S15" s="32">
        <v>1</v>
      </c>
      <c r="T15" s="32">
        <v>2</v>
      </c>
      <c r="U15" s="32">
        <v>3</v>
      </c>
      <c r="V15" s="32">
        <v>3</v>
      </c>
    </row>
    <row r="16" spans="1:23" ht="15.5">
      <c r="B16" s="34">
        <v>170301200010</v>
      </c>
      <c r="C16" s="62">
        <v>30</v>
      </c>
      <c r="D16" s="62"/>
      <c r="E16" s="62">
        <v>20</v>
      </c>
      <c r="F16" s="47"/>
      <c r="G16" s="65" t="s">
        <v>51</v>
      </c>
      <c r="H16" s="66">
        <f t="shared" ref="H16:V16" si="0">AVERAGE(H11:H15)</f>
        <v>1.6</v>
      </c>
      <c r="I16" s="66">
        <f t="shared" si="0"/>
        <v>2.8</v>
      </c>
      <c r="J16" s="66">
        <f t="shared" si="0"/>
        <v>1.8</v>
      </c>
      <c r="K16" s="66">
        <f t="shared" si="0"/>
        <v>1.8</v>
      </c>
      <c r="L16" s="66">
        <f t="shared" si="0"/>
        <v>1.6</v>
      </c>
      <c r="M16" s="66">
        <f t="shared" si="0"/>
        <v>2.2000000000000002</v>
      </c>
      <c r="N16" s="66">
        <f t="shared" si="0"/>
        <v>2.4</v>
      </c>
      <c r="O16" s="66">
        <f t="shared" si="0"/>
        <v>2.2000000000000002</v>
      </c>
      <c r="P16" s="66">
        <f t="shared" si="0"/>
        <v>2</v>
      </c>
      <c r="Q16" s="66">
        <f t="shared" si="0"/>
        <v>2</v>
      </c>
      <c r="R16" s="66">
        <f t="shared" si="0"/>
        <v>1.4</v>
      </c>
      <c r="S16" s="66">
        <f t="shared" si="0"/>
        <v>1.6</v>
      </c>
      <c r="T16" s="66">
        <f t="shared" si="0"/>
        <v>2</v>
      </c>
      <c r="U16" s="66">
        <f t="shared" si="0"/>
        <v>2.4</v>
      </c>
      <c r="V16" s="66">
        <f t="shared" si="0"/>
        <v>2.2000000000000002</v>
      </c>
    </row>
    <row r="17" spans="2:22" ht="15.5">
      <c r="B17" s="34">
        <v>170301200011</v>
      </c>
      <c r="C17" s="62">
        <v>29</v>
      </c>
      <c r="D17" s="62"/>
      <c r="E17" s="62">
        <v>20</v>
      </c>
      <c r="F17" s="47"/>
      <c r="G17" s="92" t="s">
        <v>52</v>
      </c>
      <c r="H17" s="67">
        <f>(H7*H16)/100</f>
        <v>0.6333333333333333</v>
      </c>
      <c r="I17" s="67">
        <f>(H7*I16)/100</f>
        <v>1.1083333333333332</v>
      </c>
      <c r="J17" s="67">
        <f>(H7*J16)/100</f>
        <v>0.71250000000000002</v>
      </c>
      <c r="K17" s="67">
        <f>(H7*K16)/100</f>
        <v>0.71250000000000002</v>
      </c>
      <c r="L17" s="67">
        <f>(H7*L16)/100</f>
        <v>0.6333333333333333</v>
      </c>
      <c r="M17" s="67">
        <f>(H7*M16)/100</f>
        <v>0.87083333333333324</v>
      </c>
      <c r="N17" s="67">
        <f>(H7*N16)/100</f>
        <v>0.94999999999999984</v>
      </c>
      <c r="O17" s="67">
        <f>(H7*O16)/100</f>
        <v>0.87083333333333324</v>
      </c>
      <c r="P17" s="67">
        <f>(H7*P16)/100</f>
        <v>0.79166666666666652</v>
      </c>
      <c r="Q17" s="67">
        <f>(H7*Q16)/100</f>
        <v>0.79166666666666652</v>
      </c>
      <c r="R17" s="67">
        <f>(H7*R16)/100</f>
        <v>0.55416666666666659</v>
      </c>
      <c r="S17" s="67">
        <f>(H7*S16)/100</f>
        <v>0.6333333333333333</v>
      </c>
      <c r="T17" s="67">
        <f>(H7*T16)/100</f>
        <v>0.79166666666666652</v>
      </c>
      <c r="U17" s="67">
        <f>(H7*U16)/100</f>
        <v>0.94999999999999984</v>
      </c>
      <c r="V17" s="67">
        <f>(H7*V16)/100</f>
        <v>0.87083333333333324</v>
      </c>
    </row>
    <row r="18" spans="2:22">
      <c r="B18" s="34">
        <v>170301200013</v>
      </c>
      <c r="C18" s="62">
        <v>31</v>
      </c>
      <c r="D18" s="62"/>
      <c r="E18" s="62">
        <v>23</v>
      </c>
      <c r="F18" s="62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2:22">
      <c r="B19" s="34">
        <v>170301200014</v>
      </c>
      <c r="C19" s="62">
        <v>0</v>
      </c>
      <c r="D19" s="62"/>
      <c r="E19" s="62">
        <v>0</v>
      </c>
      <c r="F19" s="62"/>
    </row>
    <row r="20" spans="2:22">
      <c r="B20" s="34">
        <v>170301200016</v>
      </c>
      <c r="C20" s="62">
        <v>24</v>
      </c>
      <c r="D20" s="62"/>
      <c r="E20" s="62">
        <v>11</v>
      </c>
      <c r="F20" s="62"/>
    </row>
    <row r="21" spans="2:22">
      <c r="B21" s="34">
        <v>170301200018</v>
      </c>
      <c r="C21" s="62">
        <v>33</v>
      </c>
      <c r="D21" s="62"/>
      <c r="E21" s="62">
        <v>22</v>
      </c>
      <c r="F21" s="62"/>
    </row>
    <row r="22" spans="2:22">
      <c r="B22" s="34">
        <v>170301200019</v>
      </c>
      <c r="C22" s="62">
        <v>33</v>
      </c>
      <c r="D22" s="62"/>
      <c r="E22" s="62">
        <v>18</v>
      </c>
      <c r="F22" s="62"/>
      <c r="J22" s="55"/>
      <c r="K22" s="55"/>
    </row>
    <row r="23" spans="2:22">
      <c r="B23" s="34">
        <v>170301200020</v>
      </c>
      <c r="C23" s="62">
        <v>30</v>
      </c>
      <c r="D23" s="62"/>
      <c r="E23" s="62">
        <v>3</v>
      </c>
      <c r="F23" s="62"/>
      <c r="H23" s="70"/>
      <c r="I23" s="855"/>
      <c r="J23" s="855"/>
      <c r="M23" s="55"/>
      <c r="N23" s="55"/>
      <c r="O23" s="55"/>
      <c r="P23" s="55"/>
      <c r="Q23" s="55"/>
    </row>
    <row r="24" spans="2:22">
      <c r="B24" s="34">
        <v>170301200021</v>
      </c>
      <c r="C24" s="62">
        <v>28</v>
      </c>
      <c r="D24" s="62"/>
      <c r="E24" s="62">
        <v>19</v>
      </c>
      <c r="F24" s="62"/>
      <c r="H24" s="72"/>
      <c r="I24" s="73"/>
      <c r="J24" s="73"/>
      <c r="M24" s="55"/>
      <c r="N24" s="55"/>
      <c r="O24" s="55"/>
      <c r="P24" s="55"/>
      <c r="Q24" s="55"/>
    </row>
    <row r="25" spans="2:22">
      <c r="B25" s="34">
        <v>170301200022</v>
      </c>
      <c r="C25" s="62">
        <v>28</v>
      </c>
      <c r="D25" s="74"/>
      <c r="E25" s="62">
        <v>22</v>
      </c>
      <c r="F25" s="62"/>
      <c r="H25" s="45"/>
      <c r="N25" s="55"/>
      <c r="O25" s="55"/>
      <c r="P25" s="55"/>
      <c r="Q25" s="55"/>
      <c r="R25" s="55"/>
    </row>
    <row r="26" spans="2:22">
      <c r="B26" s="34">
        <v>170301200023</v>
      </c>
      <c r="C26" s="62">
        <v>32</v>
      </c>
      <c r="D26" s="62"/>
      <c r="E26" s="62">
        <v>22</v>
      </c>
      <c r="F26" s="62"/>
      <c r="I26" s="72"/>
      <c r="J26" s="72"/>
      <c r="K26" s="72"/>
      <c r="L26" s="72"/>
      <c r="M26" s="72"/>
      <c r="N26" s="72"/>
      <c r="O26" s="72"/>
      <c r="P26" s="72"/>
      <c r="Q26" s="75"/>
      <c r="R26" s="76"/>
      <c r="S26" s="76"/>
      <c r="T26" s="76"/>
      <c r="U26" s="72"/>
      <c r="V26" s="72"/>
    </row>
    <row r="27" spans="2:22" ht="15.5">
      <c r="B27" s="34">
        <v>170301200024</v>
      </c>
      <c r="C27" s="62">
        <v>28</v>
      </c>
      <c r="D27" s="62"/>
      <c r="E27" s="62">
        <v>14</v>
      </c>
      <c r="F27" s="62"/>
      <c r="G27" s="77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2:22" ht="15.5">
      <c r="B28" s="34">
        <v>170301200025</v>
      </c>
      <c r="C28" s="62">
        <v>28</v>
      </c>
      <c r="D28" s="62"/>
      <c r="E28" s="62">
        <v>13</v>
      </c>
      <c r="F28" s="62"/>
      <c r="G28" s="7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2:22" ht="15.5">
      <c r="B29" s="34">
        <v>170301200026</v>
      </c>
      <c r="C29" s="62">
        <v>33</v>
      </c>
      <c r="D29" s="62"/>
      <c r="E29" s="62">
        <v>22</v>
      </c>
      <c r="F29" s="62"/>
      <c r="G29" s="7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2:22" ht="15.5">
      <c r="B30" s="34">
        <v>170301200027</v>
      </c>
      <c r="C30" s="62">
        <v>26</v>
      </c>
      <c r="D30" s="62"/>
      <c r="E30" s="62">
        <v>15</v>
      </c>
      <c r="F30" s="62"/>
      <c r="G30" s="7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2:22" ht="15.5">
      <c r="B31" s="34">
        <v>170301200030</v>
      </c>
      <c r="C31" s="62">
        <v>33</v>
      </c>
      <c r="D31" s="62"/>
      <c r="E31" s="62">
        <v>21</v>
      </c>
      <c r="F31" s="62"/>
      <c r="G31" s="77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2:22" ht="15.5">
      <c r="B32" s="34">
        <v>170301200032</v>
      </c>
      <c r="C32" s="62">
        <v>27</v>
      </c>
      <c r="D32" s="62"/>
      <c r="E32" s="62">
        <v>18</v>
      </c>
      <c r="F32" s="62"/>
      <c r="G32" s="7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5.5">
      <c r="B33" s="34">
        <v>170301200033</v>
      </c>
      <c r="C33" s="62">
        <v>33</v>
      </c>
      <c r="D33" s="62"/>
      <c r="E33" s="62">
        <v>16</v>
      </c>
      <c r="F33" s="62"/>
      <c r="G33" s="77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5.5">
      <c r="B34" s="34">
        <v>170301200029</v>
      </c>
      <c r="C34" s="62">
        <v>21</v>
      </c>
      <c r="D34" s="62"/>
      <c r="E34" s="62">
        <v>3</v>
      </c>
      <c r="F34" s="62"/>
      <c r="G34" s="7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>
      <c r="A35" s="82"/>
      <c r="B35" s="82"/>
      <c r="C35" s="82"/>
      <c r="D35" s="82"/>
      <c r="E35" s="82"/>
      <c r="F35" s="82"/>
      <c r="G35" s="82"/>
    </row>
    <row r="36" spans="1:22" ht="15.5">
      <c r="A36" s="82"/>
      <c r="B36" s="82"/>
      <c r="C36" s="82"/>
      <c r="D36" s="82"/>
      <c r="E36" s="82"/>
      <c r="F36" s="82"/>
      <c r="G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2">
      <c r="G37" s="82"/>
    </row>
    <row r="38" spans="1:22">
      <c r="G38" s="82"/>
    </row>
  </sheetData>
  <mergeCells count="10">
    <mergeCell ref="O3:W7"/>
    <mergeCell ref="A4:F4"/>
    <mergeCell ref="A5:F5"/>
    <mergeCell ref="I23:J23"/>
    <mergeCell ref="A1:F1"/>
    <mergeCell ref="G1:M1"/>
    <mergeCell ref="A2:F2"/>
    <mergeCell ref="G2:H2"/>
    <mergeCell ref="A3:F3"/>
    <mergeCell ref="G3:H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L1" zoomScale="86" zoomScaleNormal="86" workbookViewId="0">
      <selection activeCell="H15" sqref="H15:V15"/>
    </sheetView>
  </sheetViews>
  <sheetFormatPr defaultColWidth="9.08984375" defaultRowHeight="14.5"/>
  <cols>
    <col min="2" max="2" width="16.45312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277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278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835">
        <f>23/23*100</f>
        <v>100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836">
        <f>22/23*100</f>
        <v>95.652173913043484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97.826086956521749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214</v>
      </c>
      <c r="D8" s="125"/>
      <c r="E8" s="125" t="s">
        <v>99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82</v>
      </c>
      <c r="D9" s="125"/>
      <c r="E9" s="125" t="s">
        <v>82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/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831">
        <v>170301200001</v>
      </c>
      <c r="C11" s="737">
        <v>41</v>
      </c>
      <c r="D11" s="142">
        <f>COUNTIF(C11:C33,"&gt;="&amp;D10)</f>
        <v>23</v>
      </c>
      <c r="E11" s="737">
        <v>38</v>
      </c>
      <c r="F11" s="143">
        <f>COUNTIF(E11:E33,"&gt;="&amp;F10)</f>
        <v>22</v>
      </c>
      <c r="G11" s="144" t="s">
        <v>46</v>
      </c>
      <c r="H11" s="847">
        <v>2</v>
      </c>
      <c r="I11" s="848">
        <v>3</v>
      </c>
      <c r="J11" s="839">
        <v>2</v>
      </c>
      <c r="K11" s="840"/>
      <c r="L11" s="839"/>
      <c r="M11" s="839">
        <v>3</v>
      </c>
      <c r="N11" s="839"/>
      <c r="O11" s="839">
        <v>2</v>
      </c>
      <c r="P11" s="839"/>
      <c r="Q11" s="839"/>
      <c r="R11" s="839">
        <v>3</v>
      </c>
      <c r="S11" s="839"/>
      <c r="T11" s="839">
        <v>2</v>
      </c>
      <c r="U11" s="839">
        <v>3</v>
      </c>
      <c r="V11" s="839">
        <v>2</v>
      </c>
      <c r="W11" s="99"/>
    </row>
    <row r="12" spans="1:23" ht="15.5">
      <c r="A12" s="45">
        <v>2</v>
      </c>
      <c r="B12" s="831">
        <v>170301200009</v>
      </c>
      <c r="C12" s="737">
        <v>40</v>
      </c>
      <c r="D12" s="148">
        <f>(23/23)*100</f>
        <v>100</v>
      </c>
      <c r="E12" s="737">
        <v>34</v>
      </c>
      <c r="F12" s="149">
        <f>(22/23)*100</f>
        <v>95.652173913043484</v>
      </c>
      <c r="G12" s="144" t="s">
        <v>47</v>
      </c>
      <c r="H12" s="849">
        <v>3</v>
      </c>
      <c r="I12" s="850">
        <v>2</v>
      </c>
      <c r="J12" s="842">
        <v>2</v>
      </c>
      <c r="K12" s="839"/>
      <c r="L12" s="842"/>
      <c r="M12" s="842">
        <v>3</v>
      </c>
      <c r="N12" s="842"/>
      <c r="O12" s="842">
        <v>3</v>
      </c>
      <c r="P12" s="842"/>
      <c r="Q12" s="842"/>
      <c r="R12" s="842">
        <v>3</v>
      </c>
      <c r="S12" s="842"/>
      <c r="T12" s="842">
        <v>3</v>
      </c>
      <c r="U12" s="842">
        <v>3</v>
      </c>
      <c r="V12" s="842">
        <v>3</v>
      </c>
      <c r="W12" s="99"/>
    </row>
    <row r="13" spans="1:23" ht="15.5">
      <c r="A13" s="45">
        <v>3</v>
      </c>
      <c r="B13" s="831">
        <v>170301200032</v>
      </c>
      <c r="C13" s="737">
        <v>35</v>
      </c>
      <c r="D13" s="142"/>
      <c r="E13" s="737">
        <v>35</v>
      </c>
      <c r="F13" s="150"/>
      <c r="G13" s="144" t="s">
        <v>48</v>
      </c>
      <c r="H13" s="849">
        <v>2</v>
      </c>
      <c r="I13" s="850">
        <v>2</v>
      </c>
      <c r="J13" s="842">
        <v>3</v>
      </c>
      <c r="K13" s="842"/>
      <c r="L13" s="842"/>
      <c r="M13" s="842">
        <v>3</v>
      </c>
      <c r="N13" s="842"/>
      <c r="O13" s="842">
        <v>2</v>
      </c>
      <c r="P13" s="842"/>
      <c r="Q13" s="842"/>
      <c r="R13" s="842">
        <v>3</v>
      </c>
      <c r="S13" s="842"/>
      <c r="T13" s="842">
        <v>2</v>
      </c>
      <c r="U13" s="842">
        <v>3</v>
      </c>
      <c r="V13" s="842">
        <v>3</v>
      </c>
      <c r="W13" s="99"/>
    </row>
    <row r="14" spans="1:23" ht="15.5">
      <c r="A14" s="45">
        <v>4</v>
      </c>
      <c r="B14" s="831">
        <v>170301200004</v>
      </c>
      <c r="C14" s="737">
        <v>46</v>
      </c>
      <c r="D14" s="142"/>
      <c r="E14" s="737">
        <v>21</v>
      </c>
      <c r="F14" s="150"/>
      <c r="G14" s="151" t="s">
        <v>51</v>
      </c>
      <c r="H14" s="66">
        <f>AVERAGE(H11:H13)</f>
        <v>2.3333333333333335</v>
      </c>
      <c r="I14" s="66">
        <f>AVERAGE(I11:I13)</f>
        <v>2.3333333333333335</v>
      </c>
      <c r="J14" s="66">
        <f>AVERAGE(J11:J13)</f>
        <v>2.3333333333333335</v>
      </c>
      <c r="K14" s="66"/>
      <c r="L14" s="66"/>
      <c r="M14" s="66">
        <f>AVERAGE(M11:M13)</f>
        <v>3</v>
      </c>
      <c r="N14" s="66"/>
      <c r="O14" s="66">
        <f>AVERAGE(O11:O13)</f>
        <v>2.3333333333333335</v>
      </c>
      <c r="P14" s="66"/>
      <c r="Q14" s="66"/>
      <c r="R14" s="66">
        <f>AVERAGE(R11:R13)</f>
        <v>3</v>
      </c>
      <c r="S14" s="66"/>
      <c r="T14" s="66">
        <f>AVERAGE(T11:T13)</f>
        <v>2.3333333333333335</v>
      </c>
      <c r="U14" s="66">
        <f>AVERAGE(U11:U13)</f>
        <v>3</v>
      </c>
      <c r="V14" s="66">
        <f>AVERAGE(V11:V13)</f>
        <v>2.6666666666666665</v>
      </c>
      <c r="W14" s="99"/>
    </row>
    <row r="15" spans="1:23" ht="15.5">
      <c r="A15" s="45">
        <v>5</v>
      </c>
      <c r="B15" s="831">
        <v>170301200016</v>
      </c>
      <c r="C15" s="737">
        <v>29</v>
      </c>
      <c r="D15" s="142"/>
      <c r="E15" s="737">
        <v>28</v>
      </c>
      <c r="F15" s="150"/>
      <c r="G15" s="152" t="s">
        <v>52</v>
      </c>
      <c r="H15" s="67">
        <f>(97.83*H14)/100</f>
        <v>2.2827000000000002</v>
      </c>
      <c r="I15" s="67">
        <f>(97.83*I14)/100</f>
        <v>2.2827000000000002</v>
      </c>
      <c r="J15" s="67">
        <f>(97.83*J14)/100</f>
        <v>2.2827000000000002</v>
      </c>
      <c r="K15" s="67"/>
      <c r="L15" s="67"/>
      <c r="M15" s="67">
        <f>(97.83*M14)/100</f>
        <v>2.9349000000000003</v>
      </c>
      <c r="N15" s="67"/>
      <c r="O15" s="67">
        <f>(97.83*O14)/100</f>
        <v>2.2827000000000002</v>
      </c>
      <c r="P15" s="67"/>
      <c r="Q15" s="67"/>
      <c r="R15" s="67">
        <f>(97.83*R14)/100</f>
        <v>2.9349000000000003</v>
      </c>
      <c r="S15" s="67"/>
      <c r="T15" s="67">
        <f>(97.83*T14)/100</f>
        <v>2.2827000000000002</v>
      </c>
      <c r="U15" s="67">
        <f>(97.83*U14)/100</f>
        <v>2.9349000000000003</v>
      </c>
      <c r="V15" s="67">
        <f>(97.83*V14)/100</f>
        <v>2.6088</v>
      </c>
      <c r="W15" s="99"/>
    </row>
    <row r="16" spans="1:23">
      <c r="A16" s="45">
        <v>6</v>
      </c>
      <c r="B16" s="831">
        <v>170301200002</v>
      </c>
      <c r="C16" s="737">
        <v>43</v>
      </c>
      <c r="D16" s="142"/>
      <c r="E16" s="737">
        <v>45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4"/>
    </row>
    <row r="17" spans="1:23">
      <c r="A17" s="45">
        <v>7</v>
      </c>
      <c r="B17" s="831">
        <v>170301200020</v>
      </c>
      <c r="C17" s="737">
        <v>43</v>
      </c>
      <c r="D17" s="142"/>
      <c r="E17" s="737">
        <v>44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4"/>
    </row>
    <row r="18" spans="1:23">
      <c r="A18" s="45">
        <v>8</v>
      </c>
      <c r="B18" s="831">
        <v>170301200021</v>
      </c>
      <c r="C18" s="737">
        <v>41</v>
      </c>
      <c r="D18" s="142"/>
      <c r="E18" s="737">
        <v>45</v>
      </c>
      <c r="F18" s="843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>
      <c r="A19" s="45">
        <v>9</v>
      </c>
      <c r="B19" s="831">
        <v>170301200022</v>
      </c>
      <c r="C19" s="737">
        <v>35</v>
      </c>
      <c r="D19" s="142"/>
      <c r="E19" s="737">
        <v>46</v>
      </c>
      <c r="F19" s="843"/>
      <c r="G19" s="45"/>
      <c r="H19" s="99"/>
      <c r="I19" s="99"/>
      <c r="J19" s="9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9"/>
    </row>
    <row r="20" spans="1:23">
      <c r="A20" s="45">
        <v>10</v>
      </c>
      <c r="B20" s="831">
        <v>170301200023</v>
      </c>
      <c r="C20" s="737">
        <v>42</v>
      </c>
      <c r="D20" s="142"/>
      <c r="E20" s="737">
        <v>45</v>
      </c>
      <c r="F20" s="843"/>
      <c r="G20" s="45"/>
      <c r="H20" s="4"/>
      <c r="I20" s="104"/>
      <c r="J20" s="105"/>
      <c r="K20" s="10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45">
        <v>11</v>
      </c>
      <c r="B21" s="831">
        <v>170301200024</v>
      </c>
      <c r="C21" s="737">
        <v>40</v>
      </c>
      <c r="D21" s="142"/>
      <c r="E21" s="737">
        <v>42</v>
      </c>
      <c r="F21" s="843"/>
      <c r="G21" s="45"/>
      <c r="H21" s="71"/>
      <c r="I21" s="855"/>
      <c r="J21" s="855"/>
      <c r="K21" s="4"/>
      <c r="L21" s="4"/>
      <c r="M21" s="55"/>
      <c r="N21" s="55"/>
      <c r="O21" s="55"/>
      <c r="P21" s="55"/>
      <c r="Q21" s="55"/>
      <c r="R21" s="4"/>
      <c r="S21" s="4"/>
      <c r="T21" s="4"/>
      <c r="U21" s="4"/>
      <c r="V21" s="4"/>
      <c r="W21" s="4"/>
    </row>
    <row r="22" spans="1:23">
      <c r="A22" s="45">
        <v>12</v>
      </c>
      <c r="B22" s="831">
        <v>170301200025</v>
      </c>
      <c r="C22" s="737">
        <v>39</v>
      </c>
      <c r="D22" s="142"/>
      <c r="E22" s="737">
        <v>46</v>
      </c>
      <c r="F22" s="843"/>
      <c r="G22" s="45"/>
      <c r="H22" s="106"/>
      <c r="I22" s="107"/>
      <c r="J22" s="107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831">
        <v>170301200027</v>
      </c>
      <c r="C23" s="737">
        <v>41</v>
      </c>
      <c r="D23" s="142"/>
      <c r="E23" s="737">
        <v>44</v>
      </c>
      <c r="F23" s="843"/>
      <c r="G23" s="45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</row>
    <row r="24" spans="1:23">
      <c r="A24" s="45">
        <v>14</v>
      </c>
      <c r="B24" s="831">
        <v>170301200029</v>
      </c>
      <c r="C24" s="737">
        <v>41</v>
      </c>
      <c r="D24" s="142"/>
      <c r="E24" s="737">
        <v>46</v>
      </c>
      <c r="F24" s="843"/>
      <c r="G24" s="45"/>
      <c r="H24" s="4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</row>
    <row r="25" spans="1:23" ht="15.5">
      <c r="A25" s="45">
        <v>15</v>
      </c>
      <c r="B25" s="831">
        <v>170301200033</v>
      </c>
      <c r="C25" s="737">
        <v>39</v>
      </c>
      <c r="D25" s="732"/>
      <c r="E25" s="737">
        <v>46</v>
      </c>
      <c r="F25" s="84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831">
        <v>170301200003</v>
      </c>
      <c r="C26" s="737">
        <v>46</v>
      </c>
      <c r="D26" s="142"/>
      <c r="E26" s="737">
        <v>46</v>
      </c>
      <c r="F26" s="843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831">
        <v>170301200010</v>
      </c>
      <c r="C27" s="737">
        <v>45</v>
      </c>
      <c r="D27" s="142"/>
      <c r="E27" s="737">
        <v>46</v>
      </c>
      <c r="F27" s="843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831">
        <v>170301200011</v>
      </c>
      <c r="C28" s="737">
        <v>45</v>
      </c>
      <c r="D28" s="142"/>
      <c r="E28" s="737">
        <v>47</v>
      </c>
      <c r="F28" s="843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831">
        <v>170301200013</v>
      </c>
      <c r="C29" s="737">
        <v>44</v>
      </c>
      <c r="D29" s="142"/>
      <c r="E29" s="737">
        <v>47</v>
      </c>
      <c r="F29" s="843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831">
        <v>170301200018</v>
      </c>
      <c r="C30" s="737">
        <v>46</v>
      </c>
      <c r="D30" s="142"/>
      <c r="E30" s="737">
        <v>48</v>
      </c>
      <c r="F30" s="843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831">
        <v>170301200019</v>
      </c>
      <c r="C31" s="737">
        <v>46</v>
      </c>
      <c r="D31" s="142"/>
      <c r="E31" s="737">
        <v>48</v>
      </c>
      <c r="F31" s="843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831">
        <v>170301200026</v>
      </c>
      <c r="C32" s="737">
        <v>47</v>
      </c>
      <c r="D32" s="142"/>
      <c r="E32" s="737">
        <v>48</v>
      </c>
      <c r="F32" s="843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831">
        <v>170301200030</v>
      </c>
      <c r="C33" s="737">
        <v>46</v>
      </c>
      <c r="D33" s="142"/>
      <c r="E33" s="737">
        <v>47</v>
      </c>
      <c r="F33" s="843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M1" zoomScale="86" zoomScaleNormal="86" workbookViewId="0">
      <selection activeCell="H15" sqref="H15:V15"/>
    </sheetView>
  </sheetViews>
  <sheetFormatPr defaultColWidth="9.08984375" defaultRowHeight="14.5"/>
  <cols>
    <col min="2" max="2" width="15.5429687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279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280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835">
        <f>23/23*100</f>
        <v>100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836">
        <f>22/23*100</f>
        <v>95.652173913043484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97.826086956521749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281</v>
      </c>
      <c r="D8" s="125"/>
      <c r="E8" s="125" t="s">
        <v>99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82</v>
      </c>
      <c r="D9" s="125"/>
      <c r="E9" s="125" t="s">
        <v>82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/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831">
        <v>170301200001</v>
      </c>
      <c r="C11" s="737">
        <v>40</v>
      </c>
      <c r="D11" s="142">
        <f>COUNTIF(C11:C33,"&gt;="&amp;D10)</f>
        <v>23</v>
      </c>
      <c r="E11" s="737">
        <v>36</v>
      </c>
      <c r="F11" s="143">
        <f>COUNTIF(E11:E33,"&gt;="&amp;F10)</f>
        <v>22</v>
      </c>
      <c r="G11" s="144" t="s">
        <v>46</v>
      </c>
      <c r="H11" s="847">
        <v>3</v>
      </c>
      <c r="I11" s="848">
        <v>3</v>
      </c>
      <c r="J11" s="839">
        <v>2</v>
      </c>
      <c r="K11" s="840">
        <v>3</v>
      </c>
      <c r="L11" s="839"/>
      <c r="M11" s="839">
        <v>3</v>
      </c>
      <c r="N11" s="839"/>
      <c r="O11" s="839">
        <v>3</v>
      </c>
      <c r="P11" s="839"/>
      <c r="Q11" s="839">
        <v>3</v>
      </c>
      <c r="R11" s="839"/>
      <c r="S11" s="839">
        <v>3</v>
      </c>
      <c r="T11" s="839">
        <v>3</v>
      </c>
      <c r="U11" s="839">
        <v>2</v>
      </c>
      <c r="V11" s="839">
        <v>3</v>
      </c>
      <c r="W11" s="99"/>
    </row>
    <row r="12" spans="1:23" ht="15.5">
      <c r="A12" s="45">
        <v>2</v>
      </c>
      <c r="B12" s="831">
        <v>170301200021</v>
      </c>
      <c r="C12" s="737">
        <v>38</v>
      </c>
      <c r="D12" s="148">
        <f>(23/23)*100</f>
        <v>100</v>
      </c>
      <c r="E12" s="737">
        <v>36</v>
      </c>
      <c r="F12" s="149">
        <f>(22/23)*100</f>
        <v>95.652173913043484</v>
      </c>
      <c r="G12" s="144" t="s">
        <v>47</v>
      </c>
      <c r="H12" s="849">
        <v>3</v>
      </c>
      <c r="I12" s="850">
        <v>3</v>
      </c>
      <c r="J12" s="842">
        <v>3</v>
      </c>
      <c r="K12" s="839">
        <v>3</v>
      </c>
      <c r="L12" s="842"/>
      <c r="M12" s="842">
        <v>2</v>
      </c>
      <c r="N12" s="842"/>
      <c r="O12" s="842">
        <v>2</v>
      </c>
      <c r="P12" s="842"/>
      <c r="Q12" s="842">
        <v>3</v>
      </c>
      <c r="R12" s="842"/>
      <c r="S12" s="842">
        <v>3</v>
      </c>
      <c r="T12" s="842">
        <v>2</v>
      </c>
      <c r="U12" s="842">
        <v>3</v>
      </c>
      <c r="V12" s="842">
        <v>2</v>
      </c>
      <c r="W12" s="99"/>
    </row>
    <row r="13" spans="1:23" ht="15.5">
      <c r="A13" s="45">
        <v>3</v>
      </c>
      <c r="B13" s="831">
        <v>170301200025</v>
      </c>
      <c r="C13" s="737">
        <v>35</v>
      </c>
      <c r="D13" s="142"/>
      <c r="E13" s="737">
        <v>40</v>
      </c>
      <c r="F13" s="150"/>
      <c r="G13" s="144" t="s">
        <v>48</v>
      </c>
      <c r="H13" s="849">
        <v>2</v>
      </c>
      <c r="I13" s="850">
        <v>2</v>
      </c>
      <c r="J13" s="842">
        <v>3</v>
      </c>
      <c r="K13" s="842">
        <v>3</v>
      </c>
      <c r="L13" s="842"/>
      <c r="M13" s="842">
        <v>3</v>
      </c>
      <c r="N13" s="842"/>
      <c r="O13" s="842">
        <v>3</v>
      </c>
      <c r="P13" s="842"/>
      <c r="Q13" s="842">
        <v>2</v>
      </c>
      <c r="R13" s="842"/>
      <c r="S13" s="842">
        <v>2</v>
      </c>
      <c r="T13" s="842">
        <v>3</v>
      </c>
      <c r="U13" s="842">
        <v>3</v>
      </c>
      <c r="V13" s="842">
        <v>3</v>
      </c>
      <c r="W13" s="99"/>
    </row>
    <row r="14" spans="1:23" ht="15.5">
      <c r="A14" s="45">
        <v>4</v>
      </c>
      <c r="B14" s="831">
        <v>170301200027</v>
      </c>
      <c r="C14" s="737">
        <v>36</v>
      </c>
      <c r="D14" s="142"/>
      <c r="E14" s="737">
        <v>41</v>
      </c>
      <c r="F14" s="150"/>
      <c r="G14" s="151" t="s">
        <v>51</v>
      </c>
      <c r="H14" s="66">
        <f>AVERAGE(H11:H13)</f>
        <v>2.6666666666666665</v>
      </c>
      <c r="I14" s="66">
        <f>AVERAGE(I11:I13)</f>
        <v>2.6666666666666665</v>
      </c>
      <c r="J14" s="66">
        <f>AVERAGE(J11:J13)</f>
        <v>2.6666666666666665</v>
      </c>
      <c r="K14" s="66">
        <f>AVERAGE(K11:K13)</f>
        <v>3</v>
      </c>
      <c r="L14" s="66"/>
      <c r="M14" s="66">
        <f>AVERAGE(M11:M13)</f>
        <v>2.6666666666666665</v>
      </c>
      <c r="N14" s="66"/>
      <c r="O14" s="66">
        <f>AVERAGE(O11:O13)</f>
        <v>2.6666666666666665</v>
      </c>
      <c r="P14" s="66"/>
      <c r="Q14" s="66">
        <f>AVERAGE(Q11:Q13)</f>
        <v>2.6666666666666665</v>
      </c>
      <c r="R14" s="66"/>
      <c r="S14" s="66">
        <f>AVERAGE(S11:S13)</f>
        <v>2.6666666666666665</v>
      </c>
      <c r="T14" s="66">
        <f>AVERAGE(T11:T13)</f>
        <v>2.6666666666666665</v>
      </c>
      <c r="U14" s="66">
        <f>AVERAGE(U11:U13)</f>
        <v>2.6666666666666665</v>
      </c>
      <c r="V14" s="66">
        <f>AVERAGE(V11:V13)</f>
        <v>2.6666666666666665</v>
      </c>
      <c r="W14" s="99"/>
    </row>
    <row r="15" spans="1:23" ht="15.5">
      <c r="A15" s="45">
        <v>5</v>
      </c>
      <c r="B15" s="831">
        <v>170301200029</v>
      </c>
      <c r="C15" s="737">
        <v>37</v>
      </c>
      <c r="D15" s="142"/>
      <c r="E15" s="737">
        <v>38</v>
      </c>
      <c r="F15" s="150"/>
      <c r="G15" s="152" t="s">
        <v>52</v>
      </c>
      <c r="H15" s="67">
        <f>(97.83*H14)/100</f>
        <v>2.6088</v>
      </c>
      <c r="I15" s="67">
        <f>(97.83*I14)/100</f>
        <v>2.6088</v>
      </c>
      <c r="J15" s="67">
        <f>(97.83*J14)/100</f>
        <v>2.6088</v>
      </c>
      <c r="K15" s="67">
        <f>(97.83*K14)/100</f>
        <v>2.9349000000000003</v>
      </c>
      <c r="L15" s="67"/>
      <c r="M15" s="67">
        <f>(97.83*M14)/100</f>
        <v>2.6088</v>
      </c>
      <c r="N15" s="67"/>
      <c r="O15" s="67">
        <f>(97.83*O14)/100</f>
        <v>2.6088</v>
      </c>
      <c r="P15" s="67"/>
      <c r="Q15" s="67">
        <f>(97.83*Q14)/100</f>
        <v>2.6088</v>
      </c>
      <c r="R15" s="67"/>
      <c r="S15" s="67">
        <f>(97.83*S14)/100</f>
        <v>2.6088</v>
      </c>
      <c r="T15" s="67">
        <f>(97.83*T14)/100</f>
        <v>2.6088</v>
      </c>
      <c r="U15" s="67">
        <f>(97.83*U14)/100</f>
        <v>2.6088</v>
      </c>
      <c r="V15" s="67">
        <f>(97.83*V14)/100</f>
        <v>2.6088</v>
      </c>
      <c r="W15" s="99"/>
    </row>
    <row r="16" spans="1:23">
      <c r="A16" s="45">
        <v>6</v>
      </c>
      <c r="B16" s="831">
        <v>170301200032</v>
      </c>
      <c r="C16" s="737">
        <v>35</v>
      </c>
      <c r="D16" s="142"/>
      <c r="E16" s="737">
        <v>35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4"/>
    </row>
    <row r="17" spans="1:23">
      <c r="A17" s="45">
        <v>7</v>
      </c>
      <c r="B17" s="831">
        <v>170301200009</v>
      </c>
      <c r="C17" s="737">
        <v>34</v>
      </c>
      <c r="D17" s="142"/>
      <c r="E17" s="737">
        <v>33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4"/>
    </row>
    <row r="18" spans="1:23">
      <c r="A18" s="45">
        <v>8</v>
      </c>
      <c r="B18" s="831">
        <v>170301200002</v>
      </c>
      <c r="C18" s="737">
        <v>41</v>
      </c>
      <c r="D18" s="142"/>
      <c r="E18" s="737">
        <v>42</v>
      </c>
      <c r="F18" s="843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>
      <c r="A19" s="45">
        <v>9</v>
      </c>
      <c r="B19" s="831">
        <v>170301200004</v>
      </c>
      <c r="C19" s="737">
        <v>44</v>
      </c>
      <c r="D19" s="142"/>
      <c r="E19" s="737">
        <v>38</v>
      </c>
      <c r="F19" s="843"/>
      <c r="G19" s="45"/>
      <c r="H19" s="99"/>
      <c r="I19" s="99"/>
      <c r="J19" s="9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9"/>
    </row>
    <row r="20" spans="1:23">
      <c r="A20" s="45">
        <v>10</v>
      </c>
      <c r="B20" s="831">
        <v>170301200010</v>
      </c>
      <c r="C20" s="737">
        <v>45</v>
      </c>
      <c r="D20" s="142"/>
      <c r="E20" s="737">
        <v>44</v>
      </c>
      <c r="F20" s="843"/>
      <c r="G20" s="45"/>
      <c r="H20" s="4"/>
      <c r="I20" s="104"/>
      <c r="J20" s="105"/>
      <c r="K20" s="10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45">
        <v>11</v>
      </c>
      <c r="B21" s="831">
        <v>170301200011</v>
      </c>
      <c r="C21" s="737">
        <v>44</v>
      </c>
      <c r="D21" s="142"/>
      <c r="E21" s="737">
        <v>44</v>
      </c>
      <c r="F21" s="843"/>
      <c r="G21" s="45"/>
      <c r="H21" s="71"/>
      <c r="I21" s="855"/>
      <c r="J21" s="855"/>
      <c r="K21" s="4"/>
      <c r="L21" s="4"/>
      <c r="M21" s="55"/>
      <c r="N21" s="55"/>
      <c r="O21" s="55"/>
      <c r="P21" s="55"/>
      <c r="Q21" s="55"/>
      <c r="R21" s="4"/>
      <c r="S21" s="4"/>
      <c r="T21" s="4"/>
      <c r="U21" s="4"/>
      <c r="V21" s="4"/>
      <c r="W21" s="4"/>
    </row>
    <row r="22" spans="1:23">
      <c r="A22" s="45">
        <v>12</v>
      </c>
      <c r="B22" s="831">
        <v>170301200013</v>
      </c>
      <c r="C22" s="737">
        <v>42</v>
      </c>
      <c r="D22" s="142"/>
      <c r="E22" s="737">
        <v>40</v>
      </c>
      <c r="F22" s="843"/>
      <c r="G22" s="45"/>
      <c r="H22" s="106"/>
      <c r="I22" s="107"/>
      <c r="J22" s="107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831">
        <v>170301200020</v>
      </c>
      <c r="C23" s="737">
        <v>46</v>
      </c>
      <c r="D23" s="142"/>
      <c r="E23" s="737">
        <v>38</v>
      </c>
      <c r="F23" s="843"/>
      <c r="G23" s="45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</row>
    <row r="24" spans="1:23">
      <c r="A24" s="45">
        <v>14</v>
      </c>
      <c r="B24" s="831">
        <v>170301200022</v>
      </c>
      <c r="C24" s="737">
        <v>46</v>
      </c>
      <c r="D24" s="142"/>
      <c r="E24" s="737">
        <v>39</v>
      </c>
      <c r="F24" s="843"/>
      <c r="G24" s="45"/>
      <c r="H24" s="4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</row>
    <row r="25" spans="1:23" ht="15.5">
      <c r="A25" s="45">
        <v>15</v>
      </c>
      <c r="B25" s="831">
        <v>170301200024</v>
      </c>
      <c r="C25" s="737">
        <v>36</v>
      </c>
      <c r="D25" s="732"/>
      <c r="E25" s="737">
        <v>42</v>
      </c>
      <c r="F25" s="84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831">
        <v>170301200033</v>
      </c>
      <c r="C26" s="737">
        <v>46</v>
      </c>
      <c r="D26" s="142"/>
      <c r="E26" s="737">
        <v>42</v>
      </c>
      <c r="F26" s="843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831">
        <v>170301200003</v>
      </c>
      <c r="C27" s="737">
        <v>47</v>
      </c>
      <c r="D27" s="142"/>
      <c r="E27" s="737">
        <v>44</v>
      </c>
      <c r="F27" s="843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831">
        <v>170301200018</v>
      </c>
      <c r="C28" s="737">
        <v>47</v>
      </c>
      <c r="D28" s="142"/>
      <c r="E28" s="737">
        <v>44</v>
      </c>
      <c r="F28" s="843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831">
        <v>170301200019</v>
      </c>
      <c r="C29" s="737">
        <v>47</v>
      </c>
      <c r="D29" s="142"/>
      <c r="E29" s="737">
        <v>47</v>
      </c>
      <c r="F29" s="843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831">
        <v>170301200023</v>
      </c>
      <c r="C30" s="737">
        <v>46</v>
      </c>
      <c r="D30" s="142"/>
      <c r="E30" s="737">
        <v>45</v>
      </c>
      <c r="F30" s="843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831">
        <v>170301200026</v>
      </c>
      <c r="C31" s="737">
        <v>47</v>
      </c>
      <c r="D31" s="142"/>
      <c r="E31" s="737">
        <v>46</v>
      </c>
      <c r="F31" s="843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831">
        <v>170301200030</v>
      </c>
      <c r="C32" s="737">
        <v>47</v>
      </c>
      <c r="D32" s="142"/>
      <c r="E32" s="737">
        <v>44</v>
      </c>
      <c r="F32" s="843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831">
        <v>170301200016</v>
      </c>
      <c r="C33" s="737">
        <v>34</v>
      </c>
      <c r="D33" s="142"/>
      <c r="E33" s="737">
        <v>23</v>
      </c>
      <c r="F33" s="843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="86" zoomScaleNormal="86" workbookViewId="0">
      <selection activeCell="O20" sqref="O20"/>
    </sheetView>
  </sheetViews>
  <sheetFormatPr defaultColWidth="9.08984375" defaultRowHeight="14.5"/>
  <cols>
    <col min="2" max="2" width="18.54296875" customWidth="1"/>
    <col min="5" max="5" width="13" customWidth="1"/>
    <col min="6" max="6" width="13.453125" customWidth="1"/>
  </cols>
  <sheetData>
    <row r="1" spans="1:23">
      <c r="A1" s="859" t="s">
        <v>56</v>
      </c>
      <c r="B1" s="859"/>
      <c r="C1" s="859"/>
      <c r="D1" s="859"/>
      <c r="E1" s="859"/>
      <c r="F1" s="123"/>
      <c r="G1" s="856"/>
      <c r="H1" s="856"/>
      <c r="I1" s="856"/>
      <c r="J1" s="856"/>
      <c r="K1" s="856"/>
      <c r="L1" s="856"/>
      <c r="M1" s="856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859" t="s">
        <v>1</v>
      </c>
      <c r="B2" s="859"/>
      <c r="C2" s="859"/>
      <c r="D2" s="859"/>
      <c r="E2" s="859"/>
      <c r="F2" s="124"/>
      <c r="G2" s="32" t="s">
        <v>2</v>
      </c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9.9" customHeight="1">
      <c r="A3" s="859" t="s">
        <v>282</v>
      </c>
      <c r="B3" s="859"/>
      <c r="C3" s="859"/>
      <c r="D3" s="859"/>
      <c r="E3" s="859"/>
      <c r="F3" s="124"/>
      <c r="G3" s="32" t="s">
        <v>4</v>
      </c>
      <c r="H3" s="2"/>
      <c r="I3" s="5" t="s">
        <v>5</v>
      </c>
      <c r="J3" s="4"/>
      <c r="K3" s="6" t="s">
        <v>6</v>
      </c>
      <c r="L3" s="6" t="s">
        <v>7</v>
      </c>
      <c r="M3" s="4"/>
      <c r="N3" s="6" t="s">
        <v>8</v>
      </c>
      <c r="O3" s="853" t="s">
        <v>9</v>
      </c>
      <c r="P3" s="853"/>
      <c r="Q3" s="853"/>
      <c r="R3" s="853"/>
      <c r="S3" s="853"/>
      <c r="T3" s="853"/>
      <c r="U3" s="853"/>
      <c r="V3" s="853"/>
      <c r="W3" s="853"/>
    </row>
    <row r="4" spans="1:23" ht="21">
      <c r="A4" s="859" t="s">
        <v>283</v>
      </c>
      <c r="B4" s="859"/>
      <c r="C4" s="859"/>
      <c r="D4" s="859"/>
      <c r="E4" s="859"/>
      <c r="F4" s="124"/>
      <c r="G4" s="32" t="s">
        <v>11</v>
      </c>
      <c r="H4" s="2"/>
      <c r="I4" s="3"/>
      <c r="J4" s="4"/>
      <c r="K4" s="7" t="s">
        <v>12</v>
      </c>
      <c r="L4" s="7">
        <v>3</v>
      </c>
      <c r="M4" s="4"/>
      <c r="N4" s="8">
        <v>3</v>
      </c>
      <c r="O4" s="853"/>
      <c r="P4" s="853"/>
      <c r="Q4" s="853"/>
      <c r="R4" s="853"/>
      <c r="S4" s="853"/>
      <c r="T4" s="853"/>
      <c r="U4" s="853"/>
      <c r="V4" s="853"/>
      <c r="W4" s="853"/>
    </row>
    <row r="5" spans="1:23" ht="21">
      <c r="A5" s="122" t="s">
        <v>85</v>
      </c>
      <c r="B5" s="122"/>
      <c r="C5" s="122"/>
      <c r="D5" s="122"/>
      <c r="E5" s="122"/>
      <c r="F5" s="124"/>
      <c r="G5" s="32" t="s">
        <v>14</v>
      </c>
      <c r="H5" s="835">
        <f>23/23*100</f>
        <v>100</v>
      </c>
      <c r="I5" s="3"/>
      <c r="J5" s="4"/>
      <c r="K5" s="126" t="s">
        <v>15</v>
      </c>
      <c r="L5" s="126">
        <v>2</v>
      </c>
      <c r="M5" s="4"/>
      <c r="N5" s="127">
        <v>2</v>
      </c>
      <c r="O5" s="853"/>
      <c r="P5" s="853"/>
      <c r="Q5" s="853"/>
      <c r="R5" s="853"/>
      <c r="S5" s="853"/>
      <c r="T5" s="853"/>
      <c r="U5" s="853"/>
      <c r="V5" s="853"/>
      <c r="W5" s="853"/>
    </row>
    <row r="6" spans="1:23" ht="21">
      <c r="A6" s="45"/>
      <c r="B6" s="128" t="s">
        <v>60</v>
      </c>
      <c r="C6" s="129" t="s">
        <v>16</v>
      </c>
      <c r="D6" s="129" t="s">
        <v>17</v>
      </c>
      <c r="E6" s="129" t="s">
        <v>18</v>
      </c>
      <c r="F6" s="129" t="s">
        <v>17</v>
      </c>
      <c r="G6" s="32" t="s">
        <v>18</v>
      </c>
      <c r="H6" s="836">
        <f>23/23*100</f>
        <v>100</v>
      </c>
      <c r="I6" s="3"/>
      <c r="J6" s="4"/>
      <c r="K6" s="130" t="s">
        <v>19</v>
      </c>
      <c r="L6" s="130">
        <v>1</v>
      </c>
      <c r="M6" s="4"/>
      <c r="N6" s="131">
        <v>1</v>
      </c>
      <c r="O6" s="853"/>
      <c r="P6" s="853"/>
      <c r="Q6" s="853"/>
      <c r="R6" s="853"/>
      <c r="S6" s="853"/>
      <c r="T6" s="853"/>
      <c r="U6" s="853"/>
      <c r="V6" s="853"/>
      <c r="W6" s="853"/>
    </row>
    <row r="7" spans="1:23" ht="58">
      <c r="A7" s="45"/>
      <c r="B7" s="132" t="s">
        <v>20</v>
      </c>
      <c r="C7" s="133" t="s">
        <v>21</v>
      </c>
      <c r="D7" s="133"/>
      <c r="E7" s="125" t="s">
        <v>21</v>
      </c>
      <c r="F7" s="125"/>
      <c r="G7" s="53" t="s">
        <v>22</v>
      </c>
      <c r="H7" s="21">
        <f>AVERAGE(H5:H6)</f>
        <v>100</v>
      </c>
      <c r="I7" s="22">
        <v>0.6</v>
      </c>
      <c r="J7" s="4"/>
      <c r="K7" s="134" t="s">
        <v>23</v>
      </c>
      <c r="L7" s="134">
        <v>0</v>
      </c>
      <c r="M7" s="4"/>
      <c r="N7" s="135"/>
      <c r="O7" s="853"/>
      <c r="P7" s="853"/>
      <c r="Q7" s="853"/>
      <c r="R7" s="853"/>
      <c r="S7" s="853"/>
      <c r="T7" s="853"/>
      <c r="U7" s="853"/>
      <c r="V7" s="853"/>
      <c r="W7" s="853"/>
    </row>
    <row r="8" spans="1:23">
      <c r="A8" s="45"/>
      <c r="B8" s="132" t="s">
        <v>24</v>
      </c>
      <c r="C8" s="125" t="s">
        <v>270</v>
      </c>
      <c r="D8" s="125"/>
      <c r="E8" s="125" t="s">
        <v>99</v>
      </c>
      <c r="F8" s="125"/>
      <c r="G8" s="53" t="s">
        <v>27</v>
      </c>
      <c r="H8" s="32" t="s">
        <v>87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5"/>
      <c r="B9" s="132" t="s">
        <v>28</v>
      </c>
      <c r="C9" s="125" t="s">
        <v>82</v>
      </c>
      <c r="D9" s="125"/>
      <c r="E9" s="125" t="s">
        <v>82</v>
      </c>
      <c r="F9" s="137"/>
      <c r="G9" s="45"/>
      <c r="H9" s="55"/>
      <c r="I9" s="5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9"/>
    </row>
    <row r="10" spans="1:23" ht="15.5">
      <c r="A10" s="45"/>
      <c r="B10" s="132" t="s">
        <v>45</v>
      </c>
      <c r="C10" s="125">
        <v>50</v>
      </c>
      <c r="D10" s="138">
        <f>(0.55*50)</f>
        <v>27.500000000000004</v>
      </c>
      <c r="E10" s="125">
        <v>50</v>
      </c>
      <c r="F10" s="139">
        <f>0.55*50</f>
        <v>27.500000000000004</v>
      </c>
      <c r="G10" s="58"/>
      <c r="H10" s="59" t="s">
        <v>30</v>
      </c>
      <c r="I10" s="59" t="s">
        <v>31</v>
      </c>
      <c r="J10" s="60" t="s">
        <v>32</v>
      </c>
      <c r="K10" s="60" t="s">
        <v>33</v>
      </c>
      <c r="L10" s="60" t="s">
        <v>34</v>
      </c>
      <c r="M10" s="60" t="s">
        <v>35</v>
      </c>
      <c r="N10" s="60" t="s">
        <v>36</v>
      </c>
      <c r="O10" s="60" t="s">
        <v>37</v>
      </c>
      <c r="P10" s="60"/>
      <c r="Q10" s="60" t="s">
        <v>39</v>
      </c>
      <c r="R10" s="60" t="s">
        <v>40</v>
      </c>
      <c r="S10" s="60" t="s">
        <v>41</v>
      </c>
      <c r="T10" s="60" t="s">
        <v>42</v>
      </c>
      <c r="U10" s="60" t="s">
        <v>43</v>
      </c>
      <c r="V10" s="60" t="s">
        <v>44</v>
      </c>
      <c r="W10" s="99"/>
    </row>
    <row r="11" spans="1:23" ht="15.5">
      <c r="A11" s="45">
        <v>1</v>
      </c>
      <c r="B11" s="831">
        <v>170301200001</v>
      </c>
      <c r="C11" s="737">
        <v>39</v>
      </c>
      <c r="D11" s="142">
        <f>COUNTIF(C11:C33,"&gt;="&amp;D10)</f>
        <v>23</v>
      </c>
      <c r="E11" s="737">
        <v>38</v>
      </c>
      <c r="F11" s="143">
        <f>COUNTIF(E11:E33,"&gt;="&amp;F10)</f>
        <v>23</v>
      </c>
      <c r="G11" s="144" t="s">
        <v>46</v>
      </c>
      <c r="H11" s="100">
        <v>2</v>
      </c>
      <c r="I11" s="100">
        <v>3</v>
      </c>
      <c r="J11" s="100">
        <v>3</v>
      </c>
      <c r="K11" s="840">
        <v>2</v>
      </c>
      <c r="L11" s="839"/>
      <c r="M11" s="839">
        <v>3</v>
      </c>
      <c r="N11" s="839">
        <v>2</v>
      </c>
      <c r="O11" s="839"/>
      <c r="P11" s="839"/>
      <c r="Q11" s="839">
        <v>3</v>
      </c>
      <c r="R11" s="839">
        <v>3</v>
      </c>
      <c r="S11" s="839">
        <v>3</v>
      </c>
      <c r="T11" s="839">
        <v>3</v>
      </c>
      <c r="U11" s="839">
        <v>2</v>
      </c>
      <c r="V11" s="839">
        <v>2</v>
      </c>
      <c r="W11" s="99"/>
    </row>
    <row r="12" spans="1:23" ht="15.5">
      <c r="A12" s="45">
        <v>2</v>
      </c>
      <c r="B12" s="831">
        <v>170301200009</v>
      </c>
      <c r="C12" s="737">
        <v>34</v>
      </c>
      <c r="D12" s="148">
        <f>(23/23)*100</f>
        <v>100</v>
      </c>
      <c r="E12" s="737">
        <v>36</v>
      </c>
      <c r="F12" s="149">
        <f>(23/23)*100</f>
        <v>100</v>
      </c>
      <c r="G12" s="144" t="s">
        <v>47</v>
      </c>
      <c r="H12" s="100">
        <v>3</v>
      </c>
      <c r="I12" s="100">
        <v>3</v>
      </c>
      <c r="J12" s="100">
        <v>3</v>
      </c>
      <c r="K12" s="839">
        <v>3</v>
      </c>
      <c r="L12" s="842"/>
      <c r="M12" s="842">
        <v>3</v>
      </c>
      <c r="N12" s="842">
        <v>2</v>
      </c>
      <c r="O12" s="842"/>
      <c r="P12" s="842"/>
      <c r="Q12" s="842">
        <v>2</v>
      </c>
      <c r="R12" s="842">
        <v>2</v>
      </c>
      <c r="S12" s="842">
        <v>2</v>
      </c>
      <c r="T12" s="842">
        <v>2</v>
      </c>
      <c r="U12" s="842">
        <v>3</v>
      </c>
      <c r="V12" s="842">
        <v>3</v>
      </c>
      <c r="W12" s="99"/>
    </row>
    <row r="13" spans="1:23" ht="15.5">
      <c r="A13" s="45">
        <v>3</v>
      </c>
      <c r="B13" s="831">
        <v>170301200022</v>
      </c>
      <c r="C13" s="737">
        <v>41</v>
      </c>
      <c r="D13" s="142"/>
      <c r="E13" s="737">
        <v>34</v>
      </c>
      <c r="F13" s="150"/>
      <c r="G13" s="144" t="s">
        <v>48</v>
      </c>
      <c r="H13" s="100">
        <v>2</v>
      </c>
      <c r="I13" s="100">
        <v>2</v>
      </c>
      <c r="J13" s="100">
        <v>3</v>
      </c>
      <c r="K13" s="842">
        <v>3</v>
      </c>
      <c r="L13" s="842"/>
      <c r="M13" s="842">
        <v>3</v>
      </c>
      <c r="N13" s="842">
        <v>3</v>
      </c>
      <c r="O13" s="842"/>
      <c r="P13" s="842"/>
      <c r="Q13" s="842">
        <v>3</v>
      </c>
      <c r="R13" s="842">
        <v>3</v>
      </c>
      <c r="S13" s="842">
        <v>3</v>
      </c>
      <c r="T13" s="842">
        <v>3</v>
      </c>
      <c r="U13" s="842">
        <v>3</v>
      </c>
      <c r="V13" s="842">
        <v>3</v>
      </c>
      <c r="W13" s="99"/>
    </row>
    <row r="14" spans="1:23" ht="15.5">
      <c r="A14" s="45">
        <v>4</v>
      </c>
      <c r="B14" s="831">
        <v>170301200024</v>
      </c>
      <c r="C14" s="737">
        <v>36</v>
      </c>
      <c r="D14" s="142"/>
      <c r="E14" s="737">
        <v>36</v>
      </c>
      <c r="F14" s="150"/>
      <c r="G14" s="151" t="s">
        <v>51</v>
      </c>
      <c r="H14" s="66">
        <f>AVERAGE(H11:H13)</f>
        <v>2.3333333333333335</v>
      </c>
      <c r="I14" s="66">
        <f>AVERAGE(I11:I13)</f>
        <v>2.6666666666666665</v>
      </c>
      <c r="J14" s="66">
        <f>AVERAGE(J11:J13)</f>
        <v>3</v>
      </c>
      <c r="K14" s="66">
        <f>AVERAGE(K11:K13)</f>
        <v>2.6666666666666665</v>
      </c>
      <c r="L14" s="66"/>
      <c r="M14" s="66">
        <f>AVERAGE(M11:M13)</f>
        <v>3</v>
      </c>
      <c r="N14" s="66">
        <f>AVERAGE(N11:N13)</f>
        <v>2.3333333333333335</v>
      </c>
      <c r="O14" s="66"/>
      <c r="P14" s="66"/>
      <c r="Q14" s="66">
        <f t="shared" ref="Q14:V14" si="0">AVERAGE(Q11:Q13)</f>
        <v>2.6666666666666665</v>
      </c>
      <c r="R14" s="66">
        <f t="shared" si="0"/>
        <v>2.6666666666666665</v>
      </c>
      <c r="S14" s="66">
        <f t="shared" si="0"/>
        <v>2.6666666666666665</v>
      </c>
      <c r="T14" s="66">
        <f t="shared" si="0"/>
        <v>2.6666666666666665</v>
      </c>
      <c r="U14" s="66">
        <f t="shared" si="0"/>
        <v>2.6666666666666665</v>
      </c>
      <c r="V14" s="66">
        <f t="shared" si="0"/>
        <v>2.6666666666666665</v>
      </c>
      <c r="W14" s="99"/>
    </row>
    <row r="15" spans="1:23" ht="15.5">
      <c r="A15" s="45">
        <v>5</v>
      </c>
      <c r="B15" s="831">
        <v>170301200025</v>
      </c>
      <c r="C15" s="737">
        <v>34</v>
      </c>
      <c r="D15" s="142"/>
      <c r="E15" s="737">
        <v>38</v>
      </c>
      <c r="F15" s="150"/>
      <c r="G15" s="152" t="s">
        <v>52</v>
      </c>
      <c r="H15" s="67">
        <f>(100*H14)/100</f>
        <v>2.3333333333333335</v>
      </c>
      <c r="I15" s="67">
        <f>(100*I14)/100</f>
        <v>2.6666666666666661</v>
      </c>
      <c r="J15" s="67">
        <f>(100*J14)/100</f>
        <v>3</v>
      </c>
      <c r="K15" s="67">
        <f>(100*K14)/100</f>
        <v>2.6666666666666661</v>
      </c>
      <c r="L15" s="67"/>
      <c r="M15" s="67">
        <f>(100*M14)/100</f>
        <v>3</v>
      </c>
      <c r="N15" s="67">
        <f>(100*N14)/100</f>
        <v>2.3333333333333335</v>
      </c>
      <c r="O15" s="67"/>
      <c r="P15" s="67"/>
      <c r="Q15" s="67">
        <f t="shared" ref="Q15:V15" si="1">(100*Q14)/100</f>
        <v>2.6666666666666661</v>
      </c>
      <c r="R15" s="67">
        <f t="shared" si="1"/>
        <v>2.6666666666666661</v>
      </c>
      <c r="S15" s="67">
        <f t="shared" si="1"/>
        <v>2.6666666666666661</v>
      </c>
      <c r="T15" s="67">
        <f t="shared" si="1"/>
        <v>2.6666666666666661</v>
      </c>
      <c r="U15" s="67">
        <f t="shared" si="1"/>
        <v>2.6666666666666661</v>
      </c>
      <c r="V15" s="67">
        <f t="shared" si="1"/>
        <v>2.6666666666666661</v>
      </c>
      <c r="W15" s="99"/>
    </row>
    <row r="16" spans="1:23">
      <c r="A16" s="45">
        <v>6</v>
      </c>
      <c r="B16" s="831">
        <v>170301200027</v>
      </c>
      <c r="C16" s="737">
        <v>36</v>
      </c>
      <c r="D16" s="142"/>
      <c r="E16" s="737">
        <v>37</v>
      </c>
      <c r="F16" s="15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4"/>
    </row>
    <row r="17" spans="1:23">
      <c r="A17" s="45">
        <v>7</v>
      </c>
      <c r="B17" s="831">
        <v>170301200029</v>
      </c>
      <c r="C17" s="737">
        <v>37</v>
      </c>
      <c r="D17" s="142"/>
      <c r="E17" s="737">
        <v>41</v>
      </c>
      <c r="F17" s="142"/>
      <c r="G17" s="45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4"/>
    </row>
    <row r="18" spans="1:23">
      <c r="A18" s="45">
        <v>8</v>
      </c>
      <c r="B18" s="831">
        <v>170301200032</v>
      </c>
      <c r="C18" s="737">
        <v>36</v>
      </c>
      <c r="D18" s="142"/>
      <c r="E18" s="737">
        <v>38</v>
      </c>
      <c r="F18" s="843"/>
      <c r="G18" s="45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>
      <c r="A19" s="45">
        <v>9</v>
      </c>
      <c r="B19" s="831">
        <v>170301200016</v>
      </c>
      <c r="C19" s="737">
        <v>33</v>
      </c>
      <c r="D19" s="142"/>
      <c r="E19" s="737">
        <v>30</v>
      </c>
      <c r="F19" s="843"/>
      <c r="G19" s="45"/>
      <c r="H19" s="99"/>
      <c r="I19" s="99"/>
      <c r="J19" s="9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9"/>
    </row>
    <row r="20" spans="1:23">
      <c r="A20" s="45">
        <v>10</v>
      </c>
      <c r="B20" s="831">
        <v>170301200002</v>
      </c>
      <c r="C20" s="737">
        <v>42</v>
      </c>
      <c r="D20" s="142"/>
      <c r="E20" s="737">
        <v>41</v>
      </c>
      <c r="F20" s="843"/>
      <c r="G20" s="45"/>
      <c r="H20" s="4"/>
      <c r="I20" s="104"/>
      <c r="J20" s="105"/>
      <c r="K20" s="10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45">
        <v>11</v>
      </c>
      <c r="B21" s="831">
        <v>170301200004</v>
      </c>
      <c r="C21" s="737">
        <v>45</v>
      </c>
      <c r="D21" s="142"/>
      <c r="E21" s="737">
        <v>43</v>
      </c>
      <c r="F21" s="843"/>
      <c r="G21" s="45"/>
      <c r="H21" s="71"/>
      <c r="I21" s="855"/>
      <c r="J21" s="855"/>
      <c r="K21" s="4"/>
      <c r="L21" s="4"/>
      <c r="M21" s="55"/>
      <c r="N21" s="55"/>
      <c r="O21" s="55"/>
      <c r="P21" s="55"/>
      <c r="Q21" s="55"/>
      <c r="R21" s="4"/>
      <c r="S21" s="4"/>
      <c r="T21" s="4"/>
      <c r="U21" s="4"/>
      <c r="V21" s="4"/>
      <c r="W21" s="4"/>
    </row>
    <row r="22" spans="1:23">
      <c r="A22" s="45">
        <v>12</v>
      </c>
      <c r="B22" s="831">
        <v>170301200011</v>
      </c>
      <c r="C22" s="737">
        <v>44</v>
      </c>
      <c r="D22" s="142"/>
      <c r="E22" s="737">
        <v>44</v>
      </c>
      <c r="F22" s="843"/>
      <c r="G22" s="45"/>
      <c r="H22" s="106"/>
      <c r="I22" s="107"/>
      <c r="J22" s="107"/>
      <c r="K22" s="4"/>
      <c r="L22" s="4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</row>
    <row r="23" spans="1:23">
      <c r="A23" s="45">
        <v>13</v>
      </c>
      <c r="B23" s="831">
        <v>170301200013</v>
      </c>
      <c r="C23" s="737">
        <v>39</v>
      </c>
      <c r="D23" s="142"/>
      <c r="E23" s="737">
        <v>43</v>
      </c>
      <c r="F23" s="843"/>
      <c r="G23" s="45"/>
      <c r="H23" s="108"/>
      <c r="I23" s="99"/>
      <c r="J23" s="99"/>
      <c r="K23" s="99"/>
      <c r="L23" s="99"/>
      <c r="M23" s="99"/>
      <c r="N23" s="105"/>
      <c r="O23" s="105"/>
      <c r="P23" s="105"/>
      <c r="Q23" s="105"/>
      <c r="R23" s="105"/>
      <c r="S23" s="99"/>
      <c r="T23" s="99"/>
      <c r="U23" s="99"/>
      <c r="V23" s="99"/>
      <c r="W23" s="99"/>
    </row>
    <row r="24" spans="1:23">
      <c r="A24" s="45">
        <v>14</v>
      </c>
      <c r="B24" s="831">
        <v>170301200020</v>
      </c>
      <c r="C24" s="737">
        <v>44</v>
      </c>
      <c r="D24" s="142"/>
      <c r="E24" s="737">
        <v>43</v>
      </c>
      <c r="F24" s="843"/>
      <c r="G24" s="45"/>
      <c r="H24" s="4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99"/>
    </row>
    <row r="25" spans="1:23" ht="15.5">
      <c r="A25" s="45">
        <v>15</v>
      </c>
      <c r="B25" s="831">
        <v>170301200021</v>
      </c>
      <c r="C25" s="737">
        <v>39</v>
      </c>
      <c r="D25" s="732"/>
      <c r="E25" s="737">
        <v>41</v>
      </c>
      <c r="F25" s="844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99"/>
    </row>
    <row r="26" spans="1:23" ht="15.5">
      <c r="A26" s="45">
        <v>16</v>
      </c>
      <c r="B26" s="831">
        <v>170301200026</v>
      </c>
      <c r="C26" s="737">
        <v>46</v>
      </c>
      <c r="D26" s="142"/>
      <c r="E26" s="737">
        <v>44</v>
      </c>
      <c r="F26" s="843"/>
      <c r="G26" s="109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99"/>
    </row>
    <row r="27" spans="1:23" ht="15.5">
      <c r="A27" s="45">
        <v>17</v>
      </c>
      <c r="B27" s="831">
        <v>170301200003</v>
      </c>
      <c r="C27" s="737">
        <v>46</v>
      </c>
      <c r="D27" s="142"/>
      <c r="E27" s="737">
        <v>48</v>
      </c>
      <c r="F27" s="843"/>
      <c r="G27" s="10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99"/>
    </row>
    <row r="28" spans="1:23" ht="15.5">
      <c r="A28" s="45">
        <v>18</v>
      </c>
      <c r="B28" s="831">
        <v>170301200010</v>
      </c>
      <c r="C28" s="737">
        <v>46</v>
      </c>
      <c r="D28" s="142"/>
      <c r="E28" s="737">
        <v>47</v>
      </c>
      <c r="F28" s="843"/>
      <c r="G28" s="10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99"/>
    </row>
    <row r="29" spans="1:23" ht="15.5">
      <c r="A29" s="45">
        <v>19</v>
      </c>
      <c r="B29" s="831">
        <v>170301200018</v>
      </c>
      <c r="C29" s="737">
        <v>46</v>
      </c>
      <c r="D29" s="142"/>
      <c r="E29" s="737">
        <v>48</v>
      </c>
      <c r="F29" s="843"/>
      <c r="G29" s="109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99"/>
    </row>
    <row r="30" spans="1:23" ht="15.5">
      <c r="A30" s="45">
        <v>20</v>
      </c>
      <c r="B30" s="831">
        <v>170301200019</v>
      </c>
      <c r="C30" s="737">
        <v>46</v>
      </c>
      <c r="D30" s="142"/>
      <c r="E30" s="737">
        <v>45</v>
      </c>
      <c r="F30" s="843"/>
      <c r="G30" s="109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99"/>
    </row>
    <row r="31" spans="1:23" ht="15.5">
      <c r="A31" s="45">
        <v>21</v>
      </c>
      <c r="B31" s="831">
        <v>170301200023</v>
      </c>
      <c r="C31" s="737">
        <v>44</v>
      </c>
      <c r="D31" s="142"/>
      <c r="E31" s="737">
        <v>46</v>
      </c>
      <c r="F31" s="843"/>
      <c r="G31" s="109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99"/>
    </row>
    <row r="32" spans="1:23" ht="15.5">
      <c r="A32" s="45">
        <v>22</v>
      </c>
      <c r="B32" s="831">
        <v>170301200030</v>
      </c>
      <c r="C32" s="737">
        <v>47</v>
      </c>
      <c r="D32" s="142"/>
      <c r="E32" s="737">
        <v>48</v>
      </c>
      <c r="F32" s="843"/>
      <c r="G32" s="109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99"/>
    </row>
    <row r="33" spans="1:23" ht="15.5">
      <c r="A33" s="45">
        <v>23</v>
      </c>
      <c r="B33" s="831">
        <v>170301200033</v>
      </c>
      <c r="C33" s="737">
        <v>46</v>
      </c>
      <c r="D33" s="142"/>
      <c r="E33" s="737">
        <v>44</v>
      </c>
      <c r="F33" s="843"/>
      <c r="G33" s="109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99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92</vt:i4>
      </vt:variant>
    </vt:vector>
  </HeadingPairs>
  <TitlesOfParts>
    <vt:vector size="92" baseType="lpstr">
      <vt:lpstr>CCCS0302</vt:lpstr>
      <vt:lpstr>CCCS0303</vt:lpstr>
      <vt:lpstr>CCCS0406</vt:lpstr>
      <vt:lpstr>CCCS0407</vt:lpstr>
      <vt:lpstr>DECT0146</vt:lpstr>
      <vt:lpstr>CCCS1401</vt:lpstr>
      <vt:lpstr>CCCS0701</vt:lpstr>
      <vt:lpstr>CSCC0201</vt:lpstr>
      <vt:lpstr>CCCS0112</vt:lpstr>
      <vt:lpstr>DEST0402</vt:lpstr>
      <vt:lpstr>ADVANCED WEB PROGRAMMING </vt:lpstr>
      <vt:lpstr> COMPUTER ORGANIZATION</vt:lpstr>
      <vt:lpstr> COMPUTER NETWORKING</vt:lpstr>
      <vt:lpstr>OSI LAYER &amp; PROTOCOLS</vt:lpstr>
      <vt:lpstr>Hacktivism cyber warfare and cy</vt:lpstr>
      <vt:lpstr>DATA STRUCTURES  Using C</vt:lpstr>
      <vt:lpstr>ADVANCED GIS APPLICATION</vt:lpstr>
      <vt:lpstr>ANDROID APP DEVELOPMENT</vt:lpstr>
      <vt:lpstr> DESIGN OF STRUCTURES</vt:lpstr>
      <vt:lpstr> DESIGN THINKING</vt:lpstr>
      <vt:lpstr> GENDER, HUMAN RIGHTS AND ETHIC</vt:lpstr>
      <vt:lpstr> GEOMETRIC MODELLING</vt:lpstr>
      <vt:lpstr>MACHINE LEARNING USING PYTHON</vt:lpstr>
      <vt:lpstr>MANUFACTURING PROCESS-PROCESS P</vt:lpstr>
      <vt:lpstr>REVERSE ENGINEERING AND RAPID P</vt:lpstr>
      <vt:lpstr>THEORIES OF FAILURE ANALYSIS US</vt:lpstr>
      <vt:lpstr>AWS DEVELOPER (DVA-CO1)</vt:lpstr>
      <vt:lpstr> ADVANCED WEB PROGRAMMING</vt:lpstr>
      <vt:lpstr>CONSTRUCTION MATERIALS</vt:lpstr>
      <vt:lpstr>COMPUTER AIDED ENGINEERING</vt:lpstr>
      <vt:lpstr>MINE ECONOMICS</vt:lpstr>
      <vt:lpstr> MINERAL DRESSING</vt:lpstr>
      <vt:lpstr> MINE MANAGEMENT</vt:lpstr>
      <vt:lpstr>MINE PLANNING AND DESIGN</vt:lpstr>
      <vt:lpstr>MINE PLANNING AND DESIGN PRACTI</vt:lpstr>
      <vt:lpstr>SOFTWARE APPLICATION IN MINES</vt:lpstr>
      <vt:lpstr>INTRODUCTION TO CYBERSECURITY </vt:lpstr>
      <vt:lpstr>INTRODUCTION TO IOT  </vt:lpstr>
      <vt:lpstr>CLIMATE CHANGE, SUSTAINABILITY </vt:lpstr>
      <vt:lpstr>MINE PLANNING AND DESIGN PRATIC</vt:lpstr>
      <vt:lpstr> MINOR PROJECT-II</vt:lpstr>
      <vt:lpstr>f</vt:lpstr>
      <vt:lpstr> INDUSTRIAL INTERNSHIP  </vt:lpstr>
      <vt:lpstr>ADVANCED LINUX ADMINISTRATION  </vt:lpstr>
      <vt:lpstr>SOFTWARE ENGINEERING  </vt:lpstr>
      <vt:lpstr>INTRODUCTION TO CLOUD TECHNOLOG</vt:lpstr>
      <vt:lpstr>Wireless Network</vt:lpstr>
      <vt:lpstr> Information security </vt:lpstr>
      <vt:lpstr> Introduction to theory of Comp</vt:lpstr>
      <vt:lpstr>Design and Analysis of Algorith</vt:lpstr>
      <vt:lpstr>Advanced Database Management</vt:lpstr>
      <vt:lpstr>Operating System Programming </vt:lpstr>
      <vt:lpstr>DATA STRUCTURE &amp; ALGORITHMS USI</vt:lpstr>
      <vt:lpstr> DATA ANALYSIS AND VISUALISATIO</vt:lpstr>
      <vt:lpstr>IT INFRASTRUCTURE MANAGEMENT</vt:lpstr>
      <vt:lpstr>ML AI </vt:lpstr>
      <vt:lpstr>CLOUD TECHNOLOGY CUSE1233</vt:lpstr>
      <vt:lpstr>CLOUD TECHNOLOGY DECD0601</vt:lpstr>
      <vt:lpstr>DATA SCIENCE AND MACHINE LEARNI</vt:lpstr>
      <vt:lpstr>GAMING AND IMMERSIVE LAERNING</vt:lpstr>
      <vt:lpstr>PYTHON FOR DATA SCIENCE &amp; MACHI</vt:lpstr>
      <vt:lpstr>MATLAB FOR ELECTRONICS</vt:lpstr>
      <vt:lpstr>MINOR PROJECT-1 </vt:lpstr>
      <vt:lpstr>SUMMER INTERNSHIP-1</vt:lpstr>
      <vt:lpstr>SOFTWARE TECHNOLOGY</vt:lpstr>
      <vt:lpstr>PROGRAMMING FOR PROBLEM SOLVING</vt:lpstr>
      <vt:lpstr>COMPUTER FUNDAMENTAL &amp; ORGANIZA</vt:lpstr>
      <vt:lpstr> Operating System Building Bloc</vt:lpstr>
      <vt:lpstr> INTRODUCTION TO INTERNET TECHN</vt:lpstr>
      <vt:lpstr> Introduction to Programming In</vt:lpstr>
      <vt:lpstr>DATA STRUCTURES &amp; ALGORITHMS  </vt:lpstr>
      <vt:lpstr>Information Security-I   </vt:lpstr>
      <vt:lpstr>GAMING USING ARVR </vt:lpstr>
      <vt:lpstr> CRYPTOGRAPHY FUNDAMENTALS </vt:lpstr>
      <vt:lpstr>CORE JAVA</vt:lpstr>
      <vt:lpstr>Fundamentals of storage</vt:lpstr>
      <vt:lpstr>Fundamentals of Data Center</vt:lpstr>
      <vt:lpstr>COMPUTER NETWORK PROGRAMMING</vt:lpstr>
      <vt:lpstr>ADVANCE JAVA</vt:lpstr>
      <vt:lpstr>PRINCIPLES OF VIRTUALIZATION</vt:lpstr>
      <vt:lpstr>MINOR PROJECT-III</vt:lpstr>
      <vt:lpstr> PYTHON PROGRAMMING</vt:lpstr>
      <vt:lpstr> IT DATA SECURITY </vt:lpstr>
      <vt:lpstr> PROJECT   </vt:lpstr>
      <vt:lpstr> AWS SOLUTION ARCHITECT (SAA-CO</vt:lpstr>
      <vt:lpstr> ML FOR HYPERSPECTRAL IMAGING  </vt:lpstr>
      <vt:lpstr> WEB PROGRAMMING USING ANGULARJ</vt:lpstr>
      <vt:lpstr>GAME ANIMATION</vt:lpstr>
      <vt:lpstr>BINARY DEPLOYMENT AND CROSS-PLA</vt:lpstr>
      <vt:lpstr>LINUX ADMINISTRATION</vt:lpstr>
      <vt:lpstr>ADVANCED HACKING TECHNIQUES</vt:lpstr>
      <vt:lpstr> SYSTEM AND NETWORK SECURITY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Saneev Kumar Das</dc:creator>
  <dc:description/>
  <cp:lastModifiedBy>HP</cp:lastModifiedBy>
  <cp:revision>11</cp:revision>
  <dcterms:created xsi:type="dcterms:W3CDTF">2015-06-05T18:17:20Z</dcterms:created>
  <dcterms:modified xsi:type="dcterms:W3CDTF">2022-11-19T10:36:34Z</dcterms:modified>
  <dc:language>en-IN</dc:language>
</cp:coreProperties>
</file>