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2"/>
  </bookViews>
  <sheets>
    <sheet name="CAREER COMMUNICATION" sheetId="1" r:id="rId1"/>
    <sheet name="COMPLEX ANALYSIS" sheetId="2" r:id="rId2"/>
    <sheet name="DISASTER MANAGEMENT" sheetId="3" r:id="rId3"/>
    <sheet name="EM-I LAB" sheetId="4" r:id="rId4"/>
    <sheet name="ELECTRICAL MACHINES-I" sheetId="5" r:id="rId5"/>
    <sheet name=" EM-II LAB" sheetId="6" r:id="rId6"/>
    <sheet name="ELECTRICAL MACHINES-II" sheetId="7" r:id="rId7"/>
    <sheet name="IT ENABLED COMMUNICATION" sheetId="8" r:id="rId8"/>
    <sheet name="LINEAR INTEGRATED CIRCUIT" sheetId="9" r:id="rId9"/>
    <sheet name="PE LAB" sheetId="10" r:id="rId10"/>
    <sheet name="Power Electronics" sheetId="11" r:id="rId11"/>
    <sheet name="Personality Development" sheetId="12" r:id="rId12"/>
    <sheet name="Surya Narayan Sahu" sheetId="13" r:id="rId13"/>
    <sheet name="Basic Electrical-Engineering" sheetId="14" r:id="rId14"/>
    <sheet name="BEE-LAB" sheetId="15" r:id="rId15"/>
    <sheet name="Fundamental En-Communication " sheetId="16" r:id="rId16"/>
    <sheet name="Differential-Equation " sheetId="17" r:id="rId17"/>
    <sheet name="ENVIRONMENTAL-SCIENCE" sheetId="18" r:id="rId18"/>
    <sheet name="ELECTRICAL-WORKSHOP-PRACTICE" sheetId="19" r:id="rId19"/>
    <sheet name="LINEAR ALGEBRA- VECTOR CALCULUS" sheetId="20" r:id="rId20"/>
    <sheet name="MICRO-PROCESSORS &amp; MICRO" sheetId="21" r:id="rId21"/>
    <sheet name="MICROPROCESSOR-&amp; CONTROLLER-LAB" sheetId="22" r:id="rId22"/>
    <sheet name="NETWORK-THEORY" sheetId="23" r:id="rId23"/>
    <sheet name="INTRODUCTION-TO-PROGM IN C" sheetId="24" r:id="rId24"/>
    <sheet name="NETWORK-THEORY LAB" sheetId="25" r:id="rId25"/>
    <sheet name="AMIT KUMAR SAHOO" sheetId="26" r:id="rId26"/>
    <sheet name="INTEGRAL TRANSFORM" sheetId="27" r:id="rId27"/>
    <sheet name="COMMUNICATIVE PRACTICE LAB-II" sheetId="28" r:id="rId28"/>
    <sheet name="BASIC ELECTRONICS" sheetId="29" r:id="rId29"/>
    <sheet name="BASIC ELECTRONICS LAB" sheetId="30" r:id="rId30"/>
    <sheet name="ANALOG AND DIGITAL ELECT." sheetId="31" r:id="rId31"/>
    <sheet name="ANALOG AND DIG ELEC LAB" sheetId="32" r:id="rId32"/>
    <sheet name="CONTROL SYSTEM" sheetId="33" r:id="rId33"/>
    <sheet name="CONTROL SYSTEM LAB" sheetId="34" r:id="rId34"/>
    <sheet name="GENERAL PLC" sheetId="35" r:id="rId35"/>
    <sheet name="INDUSTRIAL AUTOMATION" sheetId="36" r:id="rId36"/>
    <sheet name="DATA ANALYSIS AND VISUAL1" sheetId="37" r:id="rId37"/>
    <sheet name="SIGNAL AND SYSTEM" sheetId="38" r:id="rId38"/>
    <sheet name="RAJENDRA KUMAR KHADANGA" sheetId="39" r:id="rId39"/>
    <sheet name="ENERGY- PRODUCTION &amp; TRANS" sheetId="40" r:id="rId40"/>
    <sheet name=" INTRODUCTION-TO LINUX  " sheetId="41" r:id="rId41"/>
    <sheet name="CREATIVE-WRITING" sheetId="42" r:id="rId42"/>
    <sheet name="ELEC MESU-AND INSTRU" sheetId="43" r:id="rId43"/>
    <sheet name="ELECT- MESUR AND INSTU- LAB" sheetId="44" r:id="rId44"/>
    <sheet name="TRANSMISSION- &amp; DISTRIBUTION " sheetId="45" r:id="rId45"/>
    <sheet name="MAT. FOR RENW-ENERGY" sheetId="46" r:id="rId46"/>
    <sheet name="RENW. ENERGY-TECH AND INDU-PROS" sheetId="47" r:id="rId47"/>
    <sheet name="HYBRID-RENW ENERGY-SYSTEM" sheetId="48" r:id="rId48"/>
    <sheet name="MICRO-GRID DESIGN -AND INPLEMEN" sheetId="49" r:id="rId49"/>
    <sheet name="SOLAR OFF-GRID ENTREP" sheetId="50" r:id="rId50"/>
    <sheet name="SOLAR PV-INSTALLER" sheetId="51" r:id="rId51"/>
    <sheet name="Swakantik Mishra" sheetId="52" r:id="rId52"/>
    <sheet name="PROJECT- 1" sheetId="53" r:id="rId53"/>
    <sheet name="PROJECT- 2" sheetId="54" r:id="rId54"/>
    <sheet name=" Internship " sheetId="55" r:id="rId55"/>
    <sheet name="OMTDS" sheetId="56" r:id="rId56"/>
    <sheet name="Minor-Project-1" sheetId="57" r:id="rId57"/>
    <sheet name="Overview-of Transm" sheetId="58" r:id="rId58"/>
    <sheet name="Design of Transformer -Core" sheetId="59" r:id="rId59"/>
    <sheet name="Electricity - &amp; Magnetism   " sheetId="60" r:id="rId60"/>
    <sheet name="World-Skill Practice        " sheetId="61" r:id="rId61"/>
    <sheet name="MATLAB for-Engineers  " sheetId="62" r:id="rId62"/>
    <sheet name="SUBSTATION-SWITCH GEAR AND PROT" sheetId="63" r:id="rId63"/>
    <sheet name=" COMMUNICATIVE-PRACTICE LAB-I" sheetId="64" r:id="rId64"/>
    <sheet name="Sudhansu Kumar Samal" sheetId="65" r:id="rId65"/>
    <sheet name="INDUSTRIAL IOT AND AUTOMATION-" sheetId="66" r:id="rId66"/>
    <sheet name="Embadded-System Designing using" sheetId="67" r:id="rId67"/>
    <sheet name="SYSTEM-INTEGRATION WITH DYMOLA" sheetId="68" r:id="rId68"/>
    <sheet name="EMBADDED-SOFTWARE DEVELOPMENT" sheetId="69" r:id="rId69"/>
    <sheet name="DISTRIBUTED-GENERATION and MICR" sheetId="70" r:id="rId70"/>
    <sheet name="EMBADDED-LINUX" sheetId="71" r:id="rId71"/>
    <sheet name="COMPUTER-VISION" sheetId="72" r:id="rId72"/>
    <sheet name="ARM-PROCESSOER using SYSTEM DES" sheetId="73" r:id="rId73"/>
    <sheet name="OPTIMIZATION-TEQUNIQUE" sheetId="74" r:id="rId74"/>
    <sheet name="ADOBE-TOOLS ILLUSTRATIONS" sheetId="75" r:id="rId75"/>
    <sheet name="LINUX-KERNEL" sheetId="76" r:id="rId76"/>
    <sheet name="MX-EXCELL" sheetId="77" r:id="rId77"/>
    <sheet name="LINUX-SYSTEM PROGRAMMING" sheetId="78" r:id="rId78"/>
    <sheet name="SUMMER-INTERNSHIP-1" sheetId="79" r:id="rId79"/>
  </sheets>
  <definedNames/>
  <calcPr fullCalcOnLoad="1"/>
</workbook>
</file>

<file path=xl/sharedStrings.xml><?xml version="1.0" encoding="utf-8"?>
<sst xmlns="http://schemas.openxmlformats.org/spreadsheetml/2006/main" count="4276" uniqueCount="289">
  <si>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</si>
  <si>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</si>
  <si>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</si>
  <si>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</si>
  <si>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</si>
  <si>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</si>
  <si>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</si>
  <si>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</si>
  <si>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</si>
  <si>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</si>
  <si>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CO4</t>
  </si>
  <si>
    <t>CO5</t>
  </si>
  <si>
    <t>All Questions</t>
  </si>
  <si>
    <t>PO1</t>
  </si>
  <si>
    <t>PO Attainment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</si>
  <si>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</si>
  <si>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</si>
  <si>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</si>
  <si>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</si>
  <si>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</si>
  <si>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</si>
  <si>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</si>
  <si>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</si>
  <si>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</si>
  <si>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</si>
  <si>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</si>
  <si>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</si>
  <si>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</si>
  <si>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</si>
  <si>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</si>
  <si>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t>Question Paper: LINUX KERNEL &amp; DEVICE DRIVER</t>
  </si>
  <si>
    <t>Question Paper: ADOBE TOOLS AND ILLUSTRATIONS</t>
  </si>
  <si>
    <t>Question Paper: COMPUTER VISION</t>
  </si>
  <si>
    <t>Question Paper: EMBEDDED LINUX USING BEAGLE BONE BLACK</t>
  </si>
  <si>
    <t>Question Paper: DISTRIBUTED GENERATION &amp; MICRO GRID</t>
  </si>
  <si>
    <t>Question Paper:SYSTEM INTEGRATION WITH DYMOLA</t>
  </si>
  <si>
    <t>Question Paper: INDUSTRIAL IOT AND AUTOMATION</t>
  </si>
  <si>
    <t>CO8</t>
  </si>
  <si>
    <t>CO 1, 2, 3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</si>
  <si>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</si>
  <si>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 1</t>
  </si>
  <si>
    <t>Question Paper: ELECTRICAL MACHINES-I LAB</t>
  </si>
  <si>
    <t>CO 1, 2, 3, 4</t>
  </si>
  <si>
    <t>Question Paper: ELECTRICAL MACHINES-I</t>
  </si>
  <si>
    <t>CO 1, 2</t>
  </si>
  <si>
    <t>Question Paper: Power Electronics Lab</t>
  </si>
  <si>
    <t>Question Paper: PERSONALITY DEVELOPMENT</t>
  </si>
  <si>
    <t>Course Code : FCHU1208                                     Max Marks :100</t>
  </si>
  <si>
    <t>Question Paper: NA</t>
  </si>
  <si>
    <t>SITARAM BEHERA</t>
  </si>
  <si>
    <t>MILAN PRUSTY</t>
  </si>
  <si>
    <t>SAGAR KUMAR MAJHI</t>
  </si>
  <si>
    <t>RITWIK PARIJA</t>
  </si>
  <si>
    <t>AYUSH KUMAR</t>
  </si>
  <si>
    <t>ABINASH BARIK</t>
  </si>
  <si>
    <t xml:space="preserve">Question Paper:INTRODUCTION TO PROGRAM C </t>
  </si>
  <si>
    <t>Question Paper: SOLAR OFF-GRID ENTREPRENEUR</t>
  </si>
  <si>
    <t>Question Paper: MATLAB for Engineers</t>
  </si>
  <si>
    <t>Question Paper: Substation Switchgear and Protective device</t>
  </si>
  <si>
    <t>Question Paper: Minor Project-1</t>
  </si>
  <si>
    <t>Centurion University of Technology &amp; Management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</si>
  <si>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</si>
  <si>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</si>
  <si>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</si>
  <si>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</si>
  <si>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</si>
  <si>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</si>
  <si>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t>CO-PO is attained</t>
  </si>
  <si>
    <t>&gt;=55%</t>
  </si>
  <si>
    <t>CA</t>
  </si>
  <si>
    <t>&gt;=45%</t>
  </si>
  <si>
    <t xml:space="preserve">CA </t>
  </si>
  <si>
    <t xml:space="preserve"> score/%</t>
  </si>
  <si>
    <t>ES</t>
  </si>
  <si>
    <t>&gt;=35%</t>
  </si>
  <si>
    <t>Avg CO Attainment of all the COs</t>
  </si>
  <si>
    <t>&lt;35%</t>
  </si>
  <si>
    <t>CO</t>
  </si>
  <si>
    <t>ACHIVED</t>
  </si>
  <si>
    <t>Avg of CO-PO affinity levels</t>
  </si>
  <si>
    <t>Course Code :  CUTM 1017                                    Max Marks :100</t>
  </si>
  <si>
    <t xml:space="preserve">Course Name:INDUSTRIAL IOT AND AUTOMATION    Department: EEE                      Course Code : CUTM1017          </t>
  </si>
  <si>
    <t>Question Paper:EMBEDDED SYSTEM DESIGN USING LABVIEW</t>
  </si>
  <si>
    <t xml:space="preserve">Course Name: EMBEDDED SYSTEM DESIGN USING LABVIEW    Department: EEE                      Course Code : DEES 0421                </t>
  </si>
  <si>
    <t>Course Code :  DEES 0421                                                   Max Marks :100</t>
  </si>
  <si>
    <t xml:space="preserve">Course Name: SYSTEM INTEGRATION WITH DYMOLA    Department: EEE                      Course Code : CUTM 1022                                            </t>
  </si>
  <si>
    <t>Course Code :  CUTM 1022                                       Max Marks :100</t>
  </si>
  <si>
    <t>Course Code :  ECCC 0409                                             Max Marks :100</t>
  </si>
  <si>
    <t xml:space="preserve">Course Name: EMBADDED-SOFTWARE DEVELOPMENT    Department: EEE                      Course Code : ECCC 0409                                               </t>
  </si>
  <si>
    <t>Question Paper: EMBADDED-SOFTWARE DEVELOPMENT</t>
  </si>
  <si>
    <t>Course Code :  ELCC 0103                                                  Max Marks :100</t>
  </si>
  <si>
    <t xml:space="preserve">Course Name: DISTRIBUTED GENERATION &amp; MICRO GRID    Department: EEE                      Course Code : ELCC 0103                                                   </t>
  </si>
  <si>
    <t xml:space="preserve">Course Name: EMBEDDED LINUX USING BEAGLE BONE BLACK    Department: EEE                      Course Code : DEES 0418                                                           </t>
  </si>
  <si>
    <t>Course Code :  DEES 0418                                                                  Max Marks :100</t>
  </si>
  <si>
    <t>Course Code :  DEES 0420                                                           Max Marks :100</t>
  </si>
  <si>
    <t xml:space="preserve">Course Name: COMPUTER VISION    Department: EEE                      Course Code : DEES 0420                                                   </t>
  </si>
  <si>
    <t xml:space="preserve">Question Paper: ARM PROCESSOR BASED SYSTEM DESIGN    </t>
  </si>
  <si>
    <t>Course Code :  ECCC 0408                                                       Max Marks :100</t>
  </si>
  <si>
    <t xml:space="preserve">Course Name:ARM PROCESSOR BASED SYSTEM DESIGN        Department: EEE                      Course Code : ECCC 0408                                                         </t>
  </si>
  <si>
    <t xml:space="preserve">Question Paper: OPTIMISATION TECHNIQUES  </t>
  </si>
  <si>
    <t xml:space="preserve">Course Name:OPTIMISATION TECHNIQUES      Department: EEE                      Course Code : CUTM1011                                                                                    </t>
  </si>
  <si>
    <t>Course Code :  CUTM1011                                                               Max Marks :100</t>
  </si>
  <si>
    <t xml:space="preserve">Course Name:ADOBE TOOLS AND ILLUSTRATIONS      Department: EEE                      Course Code : CUTM 3114                                                                                                      </t>
  </si>
  <si>
    <t>Course Code :  CUTM 3114                                                               Max Marks :100</t>
  </si>
  <si>
    <t>Course Code :  DEES 0419                                                              Max Marks :100</t>
  </si>
  <si>
    <t xml:space="preserve">Course Name:LINUX KERNEL &amp; DEVICE DRIVER     Department: EEE                      Course Code : DEES 0419                                                                     </t>
  </si>
  <si>
    <t xml:space="preserve">Question Paper: MS EXCEL        </t>
  </si>
  <si>
    <t xml:space="preserve">Course Name:MS EXCEL           Department: EEE                      Course Code : DEES 0419                                                                     </t>
  </si>
  <si>
    <t>Course Code :  BBAR1205                                                                    Max Marks :100</t>
  </si>
  <si>
    <t xml:space="preserve">Question Paper: LINUX SYSTEM PROGRAMMING </t>
  </si>
  <si>
    <t>Course Code :  DEES0417                                                                    Max Marks :100</t>
  </si>
  <si>
    <t xml:space="preserve">Course Name:LINUX SYSTEM PROGRAMMING   Department: EEE                      Course Code : DEES0417                                                                        </t>
  </si>
  <si>
    <t xml:space="preserve">Question Paper: SUMMER INTERNSHIP-I     </t>
  </si>
  <si>
    <t xml:space="preserve">Course Name:SUMMER INTERNSHIP-I       Department: EEE                      Course Code : DEOC0801                                                                        </t>
  </si>
  <si>
    <t>Course Code :  DEOC0801                                                                     Max Marks :100</t>
  </si>
  <si>
    <t>Course Code :  CUDM0301                             Max Marks :100</t>
  </si>
  <si>
    <t xml:space="preserve">Course Name:  Project  Department: EEE                      Course Code : CUDM0301                                                                         </t>
  </si>
  <si>
    <t>Question Paper:  Project</t>
  </si>
  <si>
    <t>Course Code : CURE2195                                                                    Max Marks :100</t>
  </si>
  <si>
    <t xml:space="preserve">Course Name: Project    Department: EEE                      Course Code : CURE2195                                                                    </t>
  </si>
  <si>
    <t xml:space="preserve">Question Paper:  Project </t>
  </si>
  <si>
    <t>Course Code : CURE2196                                                                     Max Marks :100</t>
  </si>
  <si>
    <t xml:space="preserve">Course Name: Internship   Department: EEE                      Course Code :  CURE2196                                                                    </t>
  </si>
  <si>
    <t>Question Paper:    Internship</t>
  </si>
  <si>
    <t>Course Code :   DEOC0391                                        Max Marks :100</t>
  </si>
  <si>
    <t xml:space="preserve">Course Name: Minor Project-1    Department: EEE                      Course Code : DEOC0391                                                                                 </t>
  </si>
  <si>
    <t>Course Code :  DEOM0131                                                                         Max Marks :100</t>
  </si>
  <si>
    <t xml:space="preserve">Course Name:Overview of Transmission System   Department: EEE                      Course Code :    DEOM0131                                                                        </t>
  </si>
  <si>
    <t>Question Paper:   Overview of Transmission System</t>
  </si>
  <si>
    <t>Course Code : DETD0121                                                                     Max Marks :100</t>
  </si>
  <si>
    <t xml:space="preserve">Course Name:Design of Transformer Core   Department: EEE                      Course Code :   DETD0121                                                                       </t>
  </si>
  <si>
    <t>Question Paper:   Design of Transformer Core</t>
  </si>
  <si>
    <t>Course Code :   FCBS0404                                                                Max Marks :100</t>
  </si>
  <si>
    <t xml:space="preserve">Course Name:Electricity &amp; Magnetism   Department: EEE                      Course Code :  FCBS0404                                                                                          </t>
  </si>
  <si>
    <t>Question Paper:  Electricity &amp; Magnetism</t>
  </si>
  <si>
    <t>Course Code :  CUSE1271                                                                  Max Marks :100</t>
  </si>
  <si>
    <t xml:space="preserve">Course Name: World Skill Practice              Department: EEE                      Course Code :CUSE1271                                                                             </t>
  </si>
  <si>
    <t xml:space="preserve">Question Paper: World Skill Practice     </t>
  </si>
  <si>
    <t>Course Code :   DEOC0213                                                        Max Marks :100</t>
  </si>
  <si>
    <t xml:space="preserve">Course Name:MATLAB for Engineers     Department: EEE                      Course Code :  DEOC0213                                                                                    </t>
  </si>
  <si>
    <t>Course Code :  CUTM1052                                                           Max Marks :100</t>
  </si>
  <si>
    <t xml:space="preserve">Course Name:Substation Switchgear and Protective device      Department: EEE                      Course Code : CUTM1052                                                                  </t>
  </si>
  <si>
    <t>Course Code :  FCHU1202                                                        Max Marks :100</t>
  </si>
  <si>
    <t xml:space="preserve">Course Name: COMMUNICATIVE-PRACTICE LAB-I      Department: EEE                      Course Code : FCHU1202                                                                     </t>
  </si>
  <si>
    <t xml:space="preserve">Question Paper:  COMMUNICATIVE-PRACTICE LAB-I      </t>
  </si>
  <si>
    <t>Course Code :  CUTM1051                                 Max Marks :100</t>
  </si>
  <si>
    <t xml:space="preserve">Course Name:  ENERGY PRODUCTION &amp; TRANSMISSION   Department: EEE                      Course Code : CUTM1051                                                                       </t>
  </si>
  <si>
    <t>Question Paper:  ENERGY PRODUCTION &amp; TRANSMISSION</t>
  </si>
  <si>
    <t>Course Code :  CCEE0207                                      Max Marks :100</t>
  </si>
  <si>
    <t xml:space="preserve">Course Name:   INTRODUCTION TO LINUX     Department: EEE                      Course Code : CCEE0207                                                                             </t>
  </si>
  <si>
    <t xml:space="preserve">Question Paper:   INTRODUCTION TO LINUX  </t>
  </si>
  <si>
    <t>Course Code :  FCHU1211                                    Max Marks :100</t>
  </si>
  <si>
    <t xml:space="preserve">Course Name:  CREATIVE WRITING     Department: EEE                      Course Code : FCHU1211                                                                           </t>
  </si>
  <si>
    <t>Question Paper:    CREATIVE WRITING</t>
  </si>
  <si>
    <t>Course Code :  CCEE0103                                       Max Marks :100</t>
  </si>
  <si>
    <t xml:space="preserve">Course Name:   ELECTRICAL MEASUREMENT &amp; INSTRUMENTATION   Department: EEE                      Course Code :  CCEE0103                                                                           </t>
  </si>
  <si>
    <t>Question Paper:   ELECTRICAL MEASUREMENT &amp; INSTRUMENTATION</t>
  </si>
  <si>
    <t>Course Code :  CCEE0203                                            Max Marks :100</t>
  </si>
  <si>
    <t xml:space="preserve">Course Name:  MEASUREMENT &amp; INSTRUMENTATION LAB.   Department: EEE                      Course Code : CCEE0203                                                                  </t>
  </si>
  <si>
    <t>Question Paper:   MEASUREMENT &amp; INSTRUMENTATION LAB.</t>
  </si>
  <si>
    <t>Course Code : CCEE0105                                                          Max Marks :100</t>
  </si>
  <si>
    <t xml:space="preserve">Course Name: TRANSMISSION &amp; DISTRIBUTION      Department: EEE                      Course Code : CCEE0105                                                                         </t>
  </si>
  <si>
    <t xml:space="preserve">Question Paper:  TRANSMISSION &amp; DISTRIBUTION     </t>
  </si>
  <si>
    <t>Course Code :  CURE2190                                Max Marks :100</t>
  </si>
  <si>
    <t xml:space="preserve">Course Name:  MATERIALS FOR RENEWABLE ENERGY APPLICATIONS   Department: EEE                      Course Code :  CCEE0103                                                                           </t>
  </si>
  <si>
    <t>Question Paper:   MATERIALS FOR RENEWABLE ENERGY APPLICATIONS</t>
  </si>
  <si>
    <t>Course Code :  CURE2191                            Max Marks :100</t>
  </si>
  <si>
    <t xml:space="preserve">Course Name: RENEWABLE ENERGY TECHNOLOGY FOR INDUSTRIAL PROCESS Department: EEE                      Course Code :  CURE2191                                                                         </t>
  </si>
  <si>
    <t>Question Paper:  RENEWABLE ENERGY TECHNOLOGY FOR INDUSTRIAL PROCESS</t>
  </si>
  <si>
    <t>Course Code :  CURE2193                             Max Marks :100</t>
  </si>
  <si>
    <t xml:space="preserve">Course Name: HYBRID RENEWABLE ENERGY SYSTEMS    Department: EEE                      Course Code : CURE2193                                                                         </t>
  </si>
  <si>
    <t>Question Paper:  HYBRID RENEWABLE ENERGY SYSTEMS</t>
  </si>
  <si>
    <t xml:space="preserve">Course Name:MICRO GRID DESIGN  AND INPLEMEN    Department: EEE                      Course Code : CURE2193                                                                         </t>
  </si>
  <si>
    <t>Question Paper:  MICRO GRID DESIGN  AND INPLEMEN</t>
  </si>
  <si>
    <t>Course Code :  CURE2194                           Max Marks :100</t>
  </si>
  <si>
    <t xml:space="preserve">Course Name:SOLAR OFF-GRID ENTREPRENEUR     Department: EEE                      Course Code : CURE2194                                                                           </t>
  </si>
  <si>
    <t>Course Code :  CUSE1250                            Max Marks :100</t>
  </si>
  <si>
    <t xml:space="preserve">Course Name: SOLAR PV INSTALLER     Department: EEE                      Course Code :CUSE1250                                                                          </t>
  </si>
  <si>
    <t>Question Paper:  SOLAR PV INSTALLER</t>
  </si>
  <si>
    <t>Course Code :  CCEE0104                                           Max Marks :100</t>
  </si>
  <si>
    <t xml:space="preserve">Course Name: Control Systems    Department: EEE                      Course Code : CCEE0104                                                 </t>
  </si>
  <si>
    <t>Question Paper:Control Systems</t>
  </si>
  <si>
    <t>Course Code :  CCEE0204                                                Max Marks :100</t>
  </si>
  <si>
    <t xml:space="preserve">Course Name: Control System Lab      Department: EEE                      Course Code : CCEE0204                                                   </t>
  </si>
  <si>
    <t>Question Paper:NA</t>
  </si>
  <si>
    <t>Course Code :  DEIA0111                                                    Max Marks :100</t>
  </si>
  <si>
    <t xml:space="preserve">Course Name: GENERAL PLC      Department: EEE                      Course Code : DEIA0111                                                       </t>
  </si>
  <si>
    <t>Question Paper:GENERAL PLC</t>
  </si>
  <si>
    <t>Course Code :  DEIA0602                                                           Max Marks :100</t>
  </si>
  <si>
    <t xml:space="preserve">Course Name: INDUSTRIAL AUTOMATION     Department: EEE                      Course Code : DEIA0602                                                             </t>
  </si>
  <si>
    <t>Question Paper:INDUSTRIAL AUTOMATION</t>
  </si>
  <si>
    <t>Course Code :  CUTM1018                                                           Max Marks :100</t>
  </si>
  <si>
    <t xml:space="preserve">Course Name: DATA ANALYSIS AND VISUALISATION USING PYTHON    Department: EEE                      Course Code : CUTM1018                                                               </t>
  </si>
  <si>
    <t>Course Code :  FCEN0103                                                        Max Marks :100</t>
  </si>
  <si>
    <t xml:space="preserve">Course Name:  SIGNALS &amp; SYSTEMS   Department: EEE                      Course Code : FCEN0103                                                              </t>
  </si>
  <si>
    <t>Question Paper:  SIGNALS &amp; SYSTEMS</t>
  </si>
  <si>
    <t>Course Code :  FCEN0105                                    Max Marks :100</t>
  </si>
  <si>
    <t xml:space="preserve">Course Name:  Basic Electrical Engineering   Department: EEE                      Course Code :FCEN0105                                                                              </t>
  </si>
  <si>
    <t xml:space="preserve">Question Paper:   Basic Electrical Engineering  </t>
  </si>
  <si>
    <t>Course Code :  FCEN0206                                Max Marks :100</t>
  </si>
  <si>
    <t xml:space="preserve">Course Name: BASIC ELECTRICAL ENGINEERING LAB.   Department: EEE                      Course Code : FCEN0206                                                                         </t>
  </si>
  <si>
    <t>Question Paper:   BASIC ELECTRICAL ENGINEERING LAB.</t>
  </si>
  <si>
    <t>Course Code : FCHU1201                                  Max Marks :100</t>
  </si>
  <si>
    <t xml:space="preserve">Course Name:FOUNDATIONS OF ENGLISH COMMUNICATION   Department: EEE                      Course Code : FCHU1201                                                                            </t>
  </si>
  <si>
    <t>Question Paper:  FOUNDATIONS OF ENGLISH COMMUNICATION</t>
  </si>
  <si>
    <t>Course Code :  FCBS0102                                 Max Marks :100</t>
  </si>
  <si>
    <t xml:space="preserve">Course Name: :Differential Equation   Department: EEE                      Course Code : FCBS0102                                                                             </t>
  </si>
  <si>
    <t>Question Paper:  :Differential Equation</t>
  </si>
  <si>
    <t>Course Code :  FCBS0101                             Max Marks :100</t>
  </si>
  <si>
    <t xml:space="preserve">Course Name: :ENVIRONMENTAL SCIENCE  Department: EEE                      Course Code : FCBS0101                                                                            </t>
  </si>
  <si>
    <t>Question Paper:  :ENVIRONMENTAL SCIENCE</t>
  </si>
  <si>
    <t>Question Paper: ELECTRICAL WORKSHOP PRACTICE</t>
  </si>
  <si>
    <t>Course Code :  FCBS0103                           Max Marks :100</t>
  </si>
  <si>
    <t xml:space="preserve">Course Name: LINEAR ALGEBRA &amp; VECTOR CALCULUS        Department: EEE                      Course Code : FCBS0103                                                                            </t>
  </si>
  <si>
    <t>Question Paper: LINEAR ALGEBRA &amp; VECTOR CALCULUS</t>
  </si>
  <si>
    <t>Course Code : CCEE0109                              Max Marks :100</t>
  </si>
  <si>
    <t xml:space="preserve">Course Name: MICRO PROCESSORS &amp; MICRO CONTROLLERS        Department: EEE                      Course Code : CCEE0109                                                                            </t>
  </si>
  <si>
    <t>Question Paper: MICRO PROCESSORS &amp; MICRO CONTROLLERS</t>
  </si>
  <si>
    <t>Course Code : CCEE0208                             Max Marks :100</t>
  </si>
  <si>
    <t xml:space="preserve">Course Name: MICRO PROCESSORS &amp; MICRO CONTROLLERS LAB.        Department: EEE                      Course Code : CCEE0208                                                                        </t>
  </si>
  <si>
    <t>Question Paper: MICRO PROCESSORS &amp; MICRO CONTROLLERS LAB.</t>
  </si>
  <si>
    <t>Course Code :CCEE0101                            Max Marks :100</t>
  </si>
  <si>
    <t xml:space="preserve">Course Name: NETWORK THEORY        Department: EEE                      Course Code : CCEE0101                                                                         </t>
  </si>
  <si>
    <t>Question Paper:NETWORK THEORY</t>
  </si>
  <si>
    <t>Course Code  FCEN0402                              Max Marks :100</t>
  </si>
  <si>
    <t xml:space="preserve">Course Name:INTRODUCTION TO PROGRAM C         Department: EEE                      Course Code :  FCEN0402                                                                           </t>
  </si>
  <si>
    <t>Course Code: CCEE0201                               Max Marks :100</t>
  </si>
  <si>
    <t xml:space="preserve">Course Name:NETWORK THEORY LAB.         Department: EEE                      Course Code :  CCEE0201                                                                           </t>
  </si>
  <si>
    <t>Course Code :  FCHU1207                                                                  Max Marks :100</t>
  </si>
  <si>
    <t xml:space="preserve">Course Name: CAREER COMMUNICATION      Department: EEE                      Course Code : FCHU1207                                                                       </t>
  </si>
  <si>
    <t>Question Paper: CAREER COMMUNICATION</t>
  </si>
  <si>
    <t>Course Code : FCBS0105                                                                     Max Marks :100</t>
  </si>
  <si>
    <t xml:space="preserve">Course Name: COMPLEX ANALYSIS      Department: EEE                      Course Code : FCBS0105                                                                            </t>
  </si>
  <si>
    <t>Question Paper: COMPLEX ANALYSIS</t>
  </si>
  <si>
    <t>Course Code : FCMG1201                                                                        Max Marks :100</t>
  </si>
  <si>
    <t xml:space="preserve">Course Name: DISASTER MANAGEMENT         Department: EEE                      Course Code : FCMG1201                                                                              </t>
  </si>
  <si>
    <t xml:space="preserve">Question Paper: DISASTER MANAGEMENT   </t>
  </si>
  <si>
    <t>Course Code : FCEN0209                                                                       Max Marks :100</t>
  </si>
  <si>
    <t xml:space="preserve">Course Name: ELECTRICAL MACHINES-I LAB      Department: EEE                      Course Code : FCEN0209                                                                                </t>
  </si>
  <si>
    <t>Course Code : FCEN0106                                                                    Max Marks :100</t>
  </si>
  <si>
    <t xml:space="preserve">Course Name: ELECTRICAL MACHINES-I      Department: EEE                      Course Code : FCEN0106                                                                            </t>
  </si>
  <si>
    <t>Course Code : CCEE0202                                            Max Marks :100</t>
  </si>
  <si>
    <t xml:space="preserve">Course Name: ELECTRICAL MACHINES-II LAB      Department: EEE                      Course Code : CCEE0202                                                                           </t>
  </si>
  <si>
    <t>Question Paper: ELECTRICAL MACHINES-II LAB</t>
  </si>
  <si>
    <t>CO 1, 2,3,4,5</t>
  </si>
  <si>
    <t>Course Code : CCEE0102                                       Max Marks :100</t>
  </si>
  <si>
    <t xml:space="preserve">Course Name: ELECTRICAL MACHINES-II      Department: EEE                      Course Code : CCEE0102                                                                       </t>
  </si>
  <si>
    <t xml:space="preserve">Question Paper: ELECTRICAL MACHINES-II </t>
  </si>
  <si>
    <t>CO 1, 2,3,4</t>
  </si>
  <si>
    <t>Course Code : FCHU1206                                       Max Marks :100</t>
  </si>
  <si>
    <t xml:space="preserve">Course Name: IT ENABLED COMMUNICATION      Department: EEE                      Course Code : FCHU1206                                                                         </t>
  </si>
  <si>
    <t xml:space="preserve">Question Paper: IT ENABLED COMMUNICATION  </t>
  </si>
  <si>
    <t>Course Code : CCEE0110                                        Max Marks :100</t>
  </si>
  <si>
    <t xml:space="preserve">Course Name: LINEAR INTEGRATED CIRCUITS &amp; APPLICATION        Department: EEE                      Course Code : CCEE0110                                                                            </t>
  </si>
  <si>
    <t xml:space="preserve">Question Paper: LINEAR INTEGRATED CIRCUITS &amp; APPLICATION  </t>
  </si>
  <si>
    <t>CO 1,2,3,4</t>
  </si>
  <si>
    <t>Course Code : CCEE0205                                     Max Marks :100</t>
  </si>
  <si>
    <t xml:space="preserve">Course Name: Power Electronics Lab       Department: EEE                      Course Code : CCEE0205                                                                         </t>
  </si>
  <si>
    <t>Course Code : CCEE0106                                    Max Marks :100</t>
  </si>
  <si>
    <t xml:space="preserve">Course Name: Power Electronics      Department: EEE                      Course Code : CCEE0106                                                                        </t>
  </si>
  <si>
    <t xml:space="preserve">Question Paper: Power Electronics </t>
  </si>
  <si>
    <t xml:space="preserve">Course Name: PERSONALITY DEVELOPMENT      Department: EEE                      Course Code : FCHU1208                                                                      </t>
  </si>
  <si>
    <t>NOT ACHIVED</t>
  </si>
  <si>
    <t>Question Paper: NETWORK THEORY LAB</t>
  </si>
  <si>
    <t>Course Code :  CURE2192                             Max Marks :100</t>
  </si>
  <si>
    <t>Course Code : FCEN0207                          Max Marks :100</t>
  </si>
  <si>
    <t xml:space="preserve">Course Name: ELECTRICAL WORKSHOP PRACTICE  Department: EEE                      Course Code :FCEN0207                                                             </t>
  </si>
  <si>
    <t>Question Paper:    OPERATION &amp; MAINTENANCE OF TRANSMISSION &amp; DISTRIBUTION SYSTEM</t>
  </si>
  <si>
    <t xml:space="preserve">Course Name: OPERATION &amp; MAINTENANCE OF TRANSMISSION &amp; DISTRIBUTION SYSTEM  Department: EEE                      Course Code :  CURE2196                                                                    </t>
  </si>
  <si>
    <t>Course Code : DEET0602                                                                  Max Marks :100</t>
  </si>
  <si>
    <r>
      <t xml:space="preserve">Example of curriculum mapping to outcomes 3.:PO1-PO12
</t>
    </r>
    <r>
      <rPr>
        <b/>
        <sz val="8"/>
        <color indexed="8"/>
        <rFont val="Calibri"/>
        <family val="2"/>
      </rPr>
      <t>High</t>
    </r>
    <r>
      <rPr>
        <sz val="8"/>
        <color indexed="8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8"/>
        <color indexed="8"/>
        <rFont val="Calibri"/>
        <family val="2"/>
      </rPr>
      <t>Medium</t>
    </r>
    <r>
      <rPr>
        <sz val="8"/>
        <color indexed="8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8"/>
        <color indexed="8"/>
        <rFont val="Calibri"/>
        <family val="2"/>
      </rPr>
      <t xml:space="preserve">Low </t>
    </r>
    <r>
      <rPr>
        <sz val="8"/>
        <color indexed="8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8"/>
        <color indexed="8"/>
        <rFont val="Calibri"/>
        <family val="2"/>
      </rPr>
      <t>(0)</t>
    </r>
    <r>
      <rPr>
        <sz val="8"/>
        <color indexed="8"/>
        <rFont val="Calibri"/>
        <family val="2"/>
      </rPr>
      <t xml:space="preserve"> does not relate 
</t>
    </r>
  </si>
  <si>
    <t>Question Paper:   INTEGRAL TRANSFORM</t>
  </si>
  <si>
    <t xml:space="preserve">Course Name:  INTEGRAL TRANSFORM   Department: EEE                      Course Code :  FCBS0104                                                                           </t>
  </si>
  <si>
    <t>Course Code : FCBS0104                                        Max Marks :100</t>
  </si>
  <si>
    <t>Question Paper:    COMMUNICATIVE PRACTICE LAB-II</t>
  </si>
  <si>
    <t xml:space="preserve">Course Name:  COMMUNICATIVE PRACTICE LAB-II    Department: EEE                      Course Code :    FCHU1204                                                                            </t>
  </si>
  <si>
    <t>Course Code :    FCHU1204                                     Max Marks :100</t>
  </si>
  <si>
    <t>Question Paper:    BASIC ELECTRONICS</t>
  </si>
  <si>
    <t xml:space="preserve">Course Name:  BASIC ELECTRONICS   Department: EEE                      Course Code :   FCEN0102                                                                       </t>
  </si>
  <si>
    <t>Course Code :   FCEN0102                                  Max Marks :100</t>
  </si>
  <si>
    <t>Question Paper:    BASIC ELECTRONICS LAB</t>
  </si>
  <si>
    <t xml:space="preserve">Course Name:  BASIC ELECTRONICS LAB   Department: EEE                      Course Code :    FCEN0202                                                                    </t>
  </si>
  <si>
    <t>Course Code :    FCEN0202                                 Max Marks :100</t>
  </si>
  <si>
    <t>Question Paper:    ANALOG &amp; DIGITAL ELECTRONICS</t>
  </si>
  <si>
    <t xml:space="preserve">Course Name: ANALOG &amp; DIGITAL ELECTRONICS   Department: EEE                      Course Code :   FCEN0107                                                                     </t>
  </si>
  <si>
    <t>Course Code :    FCEN0107                                Max Marks :100</t>
  </si>
  <si>
    <t>Question Paper:   ANALOG &amp; DIGITAL ELECTRONICS LAB</t>
  </si>
  <si>
    <t xml:space="preserve">Course Name:   ANALOG &amp; DIGITAL ELECTRONICS LAB   Department: EEE                      Course Code :  FCEN0210                                                                           </t>
  </si>
  <si>
    <t>Course Code :   FCEN0210                                 Max Marks :100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</si>
</sst>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40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Calibri"/>
      <family val="2"/>
    </font>
    <font>
      <sz val="11"/>
      <color indexed="50"/>
      <name val="Calibri"/>
      <family val="2"/>
    </font>
    <font>
      <b/>
      <sz val="8"/>
      <color indexed="10"/>
      <name val="Calibri"/>
      <family val="2"/>
    </font>
    <font>
      <b/>
      <sz val="8"/>
      <color indexed="40"/>
      <name val="Calibri"/>
      <family val="2"/>
    </font>
    <font>
      <b/>
      <sz val="8"/>
      <name val="Calibri"/>
      <family val="2"/>
    </font>
    <font>
      <b/>
      <sz val="8"/>
      <color indexed="56"/>
      <name val="Calibri"/>
      <family val="2"/>
    </font>
    <font>
      <b/>
      <sz val="8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B0F0"/>
      <name val="Calibri"/>
      <family val="2"/>
    </font>
    <font>
      <b/>
      <sz val="12"/>
      <color rgb="FF002060"/>
      <name val="Calibri"/>
      <family val="2"/>
    </font>
    <font>
      <b/>
      <sz val="11"/>
      <color rgb="FFFF0000"/>
      <name val="Calibri"/>
      <family val="2"/>
    </font>
    <font>
      <b/>
      <sz val="12"/>
      <color rgb="FF7030A0"/>
      <name val="Calibri"/>
      <family val="2"/>
    </font>
    <font>
      <sz val="11"/>
      <color rgb="FF92D05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00B0F0"/>
      <name val="Calibri"/>
      <family val="2"/>
    </font>
    <font>
      <b/>
      <sz val="8"/>
      <color rgb="FF002060"/>
      <name val="Calibri"/>
      <family val="2"/>
    </font>
    <font>
      <b/>
      <sz val="8"/>
      <color rgb="FF7030A0"/>
      <name val="Calibri"/>
      <family val="2"/>
    </font>
    <font>
      <b/>
      <sz val="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3" fillId="0" borderId="10" xfId="0" applyNumberFormat="1" applyFont="1" applyBorder="1" applyAlignment="1">
      <alignment vertical="center"/>
    </xf>
    <xf numFmtId="1" fontId="53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" fontId="0" fillId="34" borderId="10" xfId="0" applyNumberForma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1" fontId="53" fillId="34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1" fontId="24" fillId="33" borderId="10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" fontId="53" fillId="34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1" fontId="2" fillId="7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1" fontId="56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1" fontId="55" fillId="21" borderId="12" xfId="0" applyNumberFormat="1" applyFont="1" applyFill="1" applyBorder="1" applyAlignment="1">
      <alignment horizontal="center" vertical="center" wrapText="1"/>
    </xf>
    <xf numFmtId="1" fontId="57" fillId="36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10" fontId="53" fillId="0" borderId="10" xfId="59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53" fillId="33" borderId="11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180" fontId="0" fillId="37" borderId="11" xfId="0" applyNumberForma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57" fillId="36" borderId="11" xfId="0" applyNumberFormat="1" applyFont="1" applyFill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80" fontId="2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0" fillId="0" borderId="11" xfId="0" applyBorder="1" applyAlignment="1">
      <alignment/>
    </xf>
    <xf numFmtId="1" fontId="4" fillId="5" borderId="0" xfId="0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 vertical="center" wrapText="1"/>
    </xf>
    <xf numFmtId="0" fontId="66" fillId="34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2" fontId="65" fillId="33" borderId="10" xfId="0" applyNumberFormat="1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1" fontId="65" fillId="0" borderId="0" xfId="0" applyNumberFormat="1" applyFont="1" applyAlignment="1">
      <alignment vertical="center"/>
    </xf>
    <xf numFmtId="1" fontId="4" fillId="7" borderId="10" xfId="0" applyNumberFormat="1" applyFont="1" applyFill="1" applyBorder="1" applyAlignment="1">
      <alignment vertical="center"/>
    </xf>
    <xf numFmtId="1" fontId="34" fillId="33" borderId="10" xfId="0" applyNumberFormat="1" applyFont="1" applyFill="1" applyBorder="1" applyAlignment="1">
      <alignment vertical="center"/>
    </xf>
    <xf numFmtId="180" fontId="65" fillId="33" borderId="11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2" fontId="67" fillId="0" borderId="10" xfId="0" applyNumberFormat="1" applyFont="1" applyBorder="1" applyAlignment="1">
      <alignment vertical="center"/>
    </xf>
    <xf numFmtId="10" fontId="66" fillId="0" borderId="10" xfId="59" applyNumberFormat="1" applyFont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1" fontId="65" fillId="0" borderId="0" xfId="0" applyNumberFormat="1" applyFont="1" applyFill="1" applyAlignment="1">
      <alignment vertical="center"/>
    </xf>
    <xf numFmtId="1" fontId="66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vertical="center"/>
    </xf>
    <xf numFmtId="181" fontId="66" fillId="33" borderId="11" xfId="0" applyNumberFormat="1" applyFont="1" applyFill="1" applyBorder="1" applyAlignment="1">
      <alignment vertical="center"/>
    </xf>
    <xf numFmtId="1" fontId="72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1" fontId="65" fillId="35" borderId="10" xfId="0" applyNumberFormat="1" applyFont="1" applyFill="1" applyBorder="1" applyAlignment="1">
      <alignment horizontal="center"/>
    </xf>
    <xf numFmtId="1" fontId="65" fillId="33" borderId="10" xfId="0" applyNumberFormat="1" applyFont="1" applyFill="1" applyBorder="1" applyAlignment="1">
      <alignment horizontal="center" vertical="center"/>
    </xf>
    <xf numFmtId="1" fontId="65" fillId="33" borderId="10" xfId="0" applyNumberFormat="1" applyFont="1" applyFill="1" applyBorder="1" applyAlignment="1">
      <alignment vertical="center"/>
    </xf>
    <xf numFmtId="1" fontId="65" fillId="33" borderId="11" xfId="0" applyNumberFormat="1" applyFont="1" applyFill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2" fontId="65" fillId="37" borderId="10" xfId="0" applyNumberFormat="1" applyFont="1" applyFill="1" applyBorder="1" applyAlignment="1">
      <alignment vertical="center"/>
    </xf>
    <xf numFmtId="180" fontId="65" fillId="37" borderId="11" xfId="0" applyNumberFormat="1" applyFont="1" applyFill="1" applyBorder="1" applyAlignment="1">
      <alignment vertical="center"/>
    </xf>
    <xf numFmtId="1" fontId="66" fillId="21" borderId="12" xfId="0" applyNumberFormat="1" applyFont="1" applyFill="1" applyBorder="1" applyAlignment="1">
      <alignment horizontal="center" vertical="center" wrapText="1"/>
    </xf>
    <xf numFmtId="1" fontId="72" fillId="38" borderId="10" xfId="0" applyNumberFormat="1" applyFont="1" applyFill="1" applyBorder="1" applyAlignment="1">
      <alignment horizontal="center" vertical="center"/>
    </xf>
    <xf numFmtId="1" fontId="72" fillId="36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left" vertical="center" wrapText="1"/>
    </xf>
    <xf numFmtId="1" fontId="2" fillId="5" borderId="13" xfId="0" applyNumberFormat="1" applyFont="1" applyFill="1" applyBorder="1" applyAlignment="1">
      <alignment horizontal="left" vertical="center"/>
    </xf>
    <xf numFmtId="1" fontId="2" fillId="5" borderId="14" xfId="0" applyNumberFormat="1" applyFont="1" applyFill="1" applyBorder="1" applyAlignment="1">
      <alignment horizontal="left" vertical="center"/>
    </xf>
    <xf numFmtId="1" fontId="2" fillId="5" borderId="15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left" vertical="center"/>
    </xf>
    <xf numFmtId="1" fontId="2" fillId="5" borderId="11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left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1" fontId="4" fillId="5" borderId="10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1" fontId="4" fillId="5" borderId="13" xfId="0" applyNumberFormat="1" applyFont="1" applyFill="1" applyBorder="1" applyAlignment="1">
      <alignment vertical="center"/>
    </xf>
    <xf numFmtId="1" fontId="4" fillId="5" borderId="14" xfId="0" applyNumberFormat="1" applyFont="1" applyFill="1" applyBorder="1" applyAlignment="1">
      <alignment vertical="center"/>
    </xf>
    <xf numFmtId="1" fontId="4" fillId="5" borderId="15" xfId="0" applyNumberFormat="1" applyFont="1" applyFill="1" applyBorder="1" applyAlignment="1">
      <alignment vertical="center"/>
    </xf>
    <xf numFmtId="1" fontId="4" fillId="5" borderId="12" xfId="0" applyNumberFormat="1" applyFont="1" applyFill="1" applyBorder="1" applyAlignment="1">
      <alignment vertical="center"/>
    </xf>
    <xf numFmtId="1" fontId="4" fillId="5" borderId="11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vertical="center"/>
    </xf>
    <xf numFmtId="0" fontId="66" fillId="0" borderId="13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4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230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229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228</v>
      </c>
      <c r="B5" s="138"/>
      <c r="C5" s="138"/>
      <c r="D5" s="138"/>
      <c r="E5" s="139"/>
      <c r="F5" s="53"/>
      <c r="G5" s="58" t="s">
        <v>69</v>
      </c>
      <c r="H5" s="59">
        <f>1*D12</f>
        <v>87.5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87.5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87.5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4">
        <v>170301150002</v>
      </c>
      <c r="C11" s="5">
        <v>36</v>
      </c>
      <c r="D11" s="5">
        <f>COUNTIF(C11:C26,"&gt;="&amp;D10)</f>
        <v>14</v>
      </c>
      <c r="E11" s="5">
        <v>36</v>
      </c>
      <c r="F11" s="70">
        <f>COUNTIF(E11:E26,"&gt;="&amp;F10)</f>
        <v>14</v>
      </c>
      <c r="G11" s="50" t="s">
        <v>6</v>
      </c>
      <c r="H11" s="1"/>
      <c r="I11" s="1"/>
      <c r="J11" s="19"/>
      <c r="K11" s="19">
        <v>3</v>
      </c>
      <c r="L11" s="19"/>
      <c r="M11" s="19">
        <v>3</v>
      </c>
      <c r="N11" s="19">
        <v>3</v>
      </c>
      <c r="O11" s="19"/>
      <c r="P11" s="19"/>
      <c r="Q11" s="19"/>
      <c r="R11" s="19"/>
      <c r="S11" s="19">
        <v>3</v>
      </c>
      <c r="T11" s="19"/>
      <c r="U11" s="19"/>
      <c r="V11" s="19">
        <v>2</v>
      </c>
      <c r="W11" s="67"/>
    </row>
    <row r="12" spans="1:23" ht="15">
      <c r="A12" s="2">
        <v>2</v>
      </c>
      <c r="B12" s="14">
        <v>170301150003</v>
      </c>
      <c r="C12" s="5">
        <v>45</v>
      </c>
      <c r="D12" s="71">
        <f>(D11/D13)*100</f>
        <v>87.5</v>
      </c>
      <c r="E12" s="5">
        <v>47</v>
      </c>
      <c r="F12" s="72">
        <f>(F11/F13)*100</f>
        <v>87.5</v>
      </c>
      <c r="G12" s="50" t="s">
        <v>7</v>
      </c>
      <c r="H12" s="8"/>
      <c r="I12" s="8"/>
      <c r="J12" s="19"/>
      <c r="K12" s="19">
        <v>3</v>
      </c>
      <c r="L12" s="19"/>
      <c r="M12" s="19">
        <v>3</v>
      </c>
      <c r="N12" s="19">
        <v>3</v>
      </c>
      <c r="O12" s="19"/>
      <c r="P12" s="21"/>
      <c r="Q12" s="19"/>
      <c r="R12" s="19"/>
      <c r="S12" s="19">
        <v>3</v>
      </c>
      <c r="T12" s="19"/>
      <c r="U12" s="19"/>
      <c r="V12" s="19">
        <v>2</v>
      </c>
      <c r="W12" s="67"/>
    </row>
    <row r="13" spans="1:23" ht="15">
      <c r="A13" s="2">
        <v>3</v>
      </c>
      <c r="B13" s="14">
        <v>170301150005</v>
      </c>
      <c r="C13" s="5">
        <v>34</v>
      </c>
      <c r="D13" s="74">
        <v>16</v>
      </c>
      <c r="E13" s="5">
        <v>36</v>
      </c>
      <c r="F13" s="74">
        <f>1*D13</f>
        <v>16</v>
      </c>
      <c r="G13" s="50" t="s">
        <v>9</v>
      </c>
      <c r="H13" s="8"/>
      <c r="I13" s="8"/>
      <c r="J13" s="19"/>
      <c r="K13" s="19">
        <v>3</v>
      </c>
      <c r="L13" s="19"/>
      <c r="M13" s="19">
        <v>3</v>
      </c>
      <c r="N13" s="19">
        <v>3</v>
      </c>
      <c r="O13" s="19"/>
      <c r="P13" s="21"/>
      <c r="Q13" s="19"/>
      <c r="R13" s="19"/>
      <c r="S13" s="19">
        <v>3</v>
      </c>
      <c r="T13" s="19"/>
      <c r="U13" s="19"/>
      <c r="V13" s="19">
        <v>2</v>
      </c>
      <c r="W13" s="67"/>
    </row>
    <row r="14" spans="1:23" ht="14.25">
      <c r="A14" s="2">
        <v>4</v>
      </c>
      <c r="B14" s="14">
        <v>170301150007</v>
      </c>
      <c r="C14" s="5">
        <v>45</v>
      </c>
      <c r="D14" s="5"/>
      <c r="E14" s="5">
        <v>46</v>
      </c>
      <c r="F14" s="5"/>
      <c r="H14" s="8"/>
      <c r="I14" s="8"/>
      <c r="J14" s="19"/>
      <c r="K14" s="19"/>
      <c r="L14" s="19"/>
      <c r="M14" s="19"/>
      <c r="N14" s="19"/>
      <c r="O14" s="19"/>
      <c r="P14" s="21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4">
        <v>170301150008</v>
      </c>
      <c r="C15" s="5">
        <v>45</v>
      </c>
      <c r="D15" s="5"/>
      <c r="E15" s="5">
        <v>45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4">
        <v>170301150009</v>
      </c>
      <c r="C16" s="5">
        <v>37</v>
      </c>
      <c r="D16" s="5"/>
      <c r="E16" s="5">
        <v>38</v>
      </c>
      <c r="F16" s="5"/>
      <c r="G16" s="51" t="s">
        <v>79</v>
      </c>
      <c r="H16" s="10"/>
      <c r="I16" s="10"/>
      <c r="J16" s="10"/>
      <c r="K16" s="10">
        <f>AVERAGE(K11:K13)</f>
        <v>3</v>
      </c>
      <c r="L16" s="10"/>
      <c r="M16" s="10">
        <f>AVERAGE(M11:M13)</f>
        <v>3</v>
      </c>
      <c r="N16" s="10">
        <f>AVERAGE(N11:N13)</f>
        <v>3</v>
      </c>
      <c r="O16" s="10"/>
      <c r="P16" s="10"/>
      <c r="Q16" s="10"/>
      <c r="R16" s="10"/>
      <c r="S16" s="10">
        <f>AVERAGE(S11:S13)</f>
        <v>3</v>
      </c>
      <c r="T16" s="10"/>
      <c r="U16" s="10"/>
      <c r="V16" s="10">
        <f>AVERAGE(V11:V13)</f>
        <v>2</v>
      </c>
      <c r="W16" s="22"/>
    </row>
    <row r="17" spans="1:23" ht="15">
      <c r="A17" s="2">
        <v>7</v>
      </c>
      <c r="B17" s="14">
        <v>170301150012</v>
      </c>
      <c r="C17" s="5">
        <v>43</v>
      </c>
      <c r="D17" s="5"/>
      <c r="E17" s="5">
        <v>44</v>
      </c>
      <c r="G17" s="52" t="s">
        <v>14</v>
      </c>
      <c r="H17" s="8"/>
      <c r="I17" s="8"/>
      <c r="J17" s="8"/>
      <c r="K17" s="8">
        <f>(H7*K16)/100</f>
        <v>2.625</v>
      </c>
      <c r="L17" s="8"/>
      <c r="M17" s="8">
        <f>(H7*K16)/100</f>
        <v>2.625</v>
      </c>
      <c r="N17" s="8">
        <f>(H7*N16)/100</f>
        <v>2.625</v>
      </c>
      <c r="O17" s="8"/>
      <c r="P17" s="8"/>
      <c r="Q17" s="8"/>
      <c r="R17" s="8"/>
      <c r="S17" s="8">
        <f>(H7*S16)/100</f>
        <v>2.625</v>
      </c>
      <c r="T17" s="8"/>
      <c r="U17" s="8"/>
      <c r="V17" s="8">
        <f>(H7*V16)/100</f>
        <v>1.75</v>
      </c>
      <c r="W17" s="22"/>
    </row>
    <row r="18" spans="1:5" ht="14.25">
      <c r="A18" s="2">
        <v>8</v>
      </c>
      <c r="B18" s="14">
        <v>170301150014</v>
      </c>
      <c r="C18" s="5">
        <v>45</v>
      </c>
      <c r="D18" s="5"/>
      <c r="E18" s="5">
        <v>45</v>
      </c>
    </row>
    <row r="19" spans="1:5" ht="14.25">
      <c r="A19" s="2">
        <v>9</v>
      </c>
      <c r="B19" s="14">
        <v>170301150016</v>
      </c>
      <c r="C19" s="5">
        <v>0</v>
      </c>
      <c r="D19" s="5"/>
      <c r="E19" s="5">
        <v>0</v>
      </c>
    </row>
    <row r="20" spans="1:5" ht="14.25">
      <c r="A20" s="2">
        <v>10</v>
      </c>
      <c r="B20" s="14">
        <v>170301150018</v>
      </c>
      <c r="C20" s="5">
        <v>44</v>
      </c>
      <c r="D20" s="5"/>
      <c r="E20" s="5">
        <v>46</v>
      </c>
    </row>
    <row r="21" spans="1:5" ht="14.25">
      <c r="A21" s="2">
        <v>11</v>
      </c>
      <c r="B21" s="14">
        <v>170301150019</v>
      </c>
      <c r="C21" s="5">
        <v>33</v>
      </c>
      <c r="D21" s="5"/>
      <c r="E21" s="5">
        <v>34</v>
      </c>
    </row>
    <row r="22" spans="1:5" ht="14.25">
      <c r="A22" s="2">
        <v>12</v>
      </c>
      <c r="B22" s="14">
        <v>170301150020</v>
      </c>
      <c r="C22" s="5">
        <v>42</v>
      </c>
      <c r="D22" s="5"/>
      <c r="E22" s="5">
        <v>42</v>
      </c>
    </row>
    <row r="23" spans="1:5" ht="14.25">
      <c r="A23" s="2">
        <v>13</v>
      </c>
      <c r="B23" s="14">
        <v>170301150021</v>
      </c>
      <c r="C23" s="5">
        <v>29</v>
      </c>
      <c r="D23" s="5"/>
      <c r="E23" s="5">
        <v>31</v>
      </c>
    </row>
    <row r="24" spans="1:5" ht="14.25">
      <c r="A24" s="2">
        <v>14</v>
      </c>
      <c r="B24" s="14">
        <v>170301150022</v>
      </c>
      <c r="C24" s="5">
        <v>38</v>
      </c>
      <c r="D24" s="5"/>
      <c r="E24" s="5">
        <v>39</v>
      </c>
    </row>
    <row r="25" spans="1:5" ht="14.25">
      <c r="A25" s="2">
        <v>15</v>
      </c>
      <c r="B25" s="14">
        <v>170301151025</v>
      </c>
      <c r="C25" s="5">
        <v>40</v>
      </c>
      <c r="D25" s="5"/>
      <c r="E25" s="5">
        <v>40</v>
      </c>
    </row>
    <row r="26" spans="1:5" ht="14.25">
      <c r="A26" s="2">
        <v>16</v>
      </c>
      <c r="B26" s="14">
        <v>170301151026</v>
      </c>
      <c r="C26" s="5">
        <v>0</v>
      </c>
      <c r="D26" s="5"/>
      <c r="E26" s="5">
        <v>0</v>
      </c>
    </row>
    <row r="100" spans="2:3" ht="14.25">
      <c r="B100" s="5">
        <v>42</v>
      </c>
      <c r="C100" s="5">
        <v>46</v>
      </c>
    </row>
    <row r="101" spans="2:3" ht="14.25">
      <c r="B101" s="5">
        <v>37</v>
      </c>
      <c r="C101" s="5">
        <v>48</v>
      </c>
    </row>
    <row r="102" spans="2:3" ht="14.25">
      <c r="B102" s="5">
        <v>42</v>
      </c>
      <c r="C102" s="5">
        <v>46</v>
      </c>
    </row>
    <row r="103" spans="2:3" ht="14.25">
      <c r="B103" s="5">
        <v>44</v>
      </c>
      <c r="C103" s="5">
        <v>39</v>
      </c>
    </row>
    <row r="104" spans="2:3" ht="14.25">
      <c r="B104" s="5">
        <v>43</v>
      </c>
      <c r="C104" s="5">
        <v>30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62" zoomScaleNormal="62" zoomScalePageLayoutView="0" workbookViewId="0" topLeftCell="A1">
      <selection activeCell="P25" sqref="P25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8" max="8" width="12.851562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63.75" customHeight="1">
      <c r="A3" s="136" t="s">
        <v>45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5" customHeight="1">
      <c r="A4" s="136" t="s">
        <v>257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256</v>
      </c>
      <c r="B5" s="138"/>
      <c r="C5" s="138"/>
      <c r="D5" s="138"/>
      <c r="E5" s="139"/>
      <c r="F5" s="53"/>
      <c r="G5" s="58" t="s">
        <v>69</v>
      </c>
      <c r="H5" s="59">
        <f>1*D12</f>
        <v>86.66666666666667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93.33333333333333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57" customHeight="1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255</v>
      </c>
      <c r="D9" s="18"/>
      <c r="E9" s="18" t="s">
        <v>255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40</v>
      </c>
      <c r="D11" s="5">
        <f>COUNTIF(C11:C25,"&gt;="&amp;D10)</f>
        <v>13</v>
      </c>
      <c r="E11" s="5">
        <v>40</v>
      </c>
      <c r="F11" s="70">
        <f>COUNTIF(E11:E25,"&gt;="&amp;F10)</f>
        <v>14</v>
      </c>
      <c r="G11" s="50" t="s">
        <v>6</v>
      </c>
      <c r="H11" s="1">
        <v>2</v>
      </c>
      <c r="I11" s="1">
        <v>2</v>
      </c>
      <c r="J11" s="1">
        <v>2</v>
      </c>
      <c r="K11" s="1">
        <v>2</v>
      </c>
      <c r="L11" s="1">
        <v>3</v>
      </c>
      <c r="M11" s="1"/>
      <c r="N11" s="19"/>
      <c r="O11" s="19"/>
      <c r="P11" s="19">
        <v>2</v>
      </c>
      <c r="Q11" s="19"/>
      <c r="R11" s="19">
        <v>3</v>
      </c>
      <c r="S11" s="19"/>
      <c r="T11" s="19">
        <v>3</v>
      </c>
      <c r="U11" s="19">
        <v>3</v>
      </c>
      <c r="V11" s="19"/>
      <c r="W11" s="67"/>
    </row>
    <row r="12" spans="1:23" ht="15">
      <c r="A12" s="2">
        <v>2</v>
      </c>
      <c r="B12" s="10">
        <v>170301150003</v>
      </c>
      <c r="C12" s="5">
        <v>41</v>
      </c>
      <c r="D12" s="71">
        <f>(D11/D13)*100</f>
        <v>86.66666666666667</v>
      </c>
      <c r="E12" s="5">
        <v>38</v>
      </c>
      <c r="F12" s="72">
        <f>(F11/F13)*100</f>
        <v>93.33333333333333</v>
      </c>
      <c r="G12" s="50" t="s">
        <v>7</v>
      </c>
      <c r="H12" s="1">
        <v>2</v>
      </c>
      <c r="I12" s="1">
        <v>2</v>
      </c>
      <c r="J12" s="1">
        <v>2</v>
      </c>
      <c r="K12" s="1">
        <v>2</v>
      </c>
      <c r="L12" s="1">
        <v>3</v>
      </c>
      <c r="M12" s="1"/>
      <c r="N12" s="19"/>
      <c r="O12" s="19"/>
      <c r="P12" s="19">
        <v>2</v>
      </c>
      <c r="Q12" s="19"/>
      <c r="R12" s="19">
        <v>3</v>
      </c>
      <c r="S12" s="19"/>
      <c r="T12" s="19">
        <v>3</v>
      </c>
      <c r="U12" s="19">
        <v>3</v>
      </c>
      <c r="V12" s="19"/>
      <c r="W12" s="67"/>
    </row>
    <row r="13" spans="1:23" ht="15">
      <c r="A13" s="2">
        <v>3</v>
      </c>
      <c r="B13" s="10">
        <v>170301150005</v>
      </c>
      <c r="C13" s="5">
        <v>44</v>
      </c>
      <c r="D13" s="74">
        <v>15</v>
      </c>
      <c r="E13" s="5">
        <v>39</v>
      </c>
      <c r="F13" s="74">
        <f>1*D13</f>
        <v>15</v>
      </c>
      <c r="G13" s="50" t="s">
        <v>9</v>
      </c>
      <c r="H13" s="1">
        <v>2</v>
      </c>
      <c r="I13" s="1">
        <v>2</v>
      </c>
      <c r="J13" s="1">
        <v>2</v>
      </c>
      <c r="K13" s="1">
        <v>2</v>
      </c>
      <c r="L13" s="1">
        <v>3</v>
      </c>
      <c r="M13" s="1"/>
      <c r="N13" s="19"/>
      <c r="O13" s="19"/>
      <c r="P13" s="19">
        <v>2</v>
      </c>
      <c r="Q13" s="19"/>
      <c r="R13" s="19">
        <v>3</v>
      </c>
      <c r="S13" s="19"/>
      <c r="T13" s="19">
        <v>3</v>
      </c>
      <c r="U13" s="19">
        <v>3</v>
      </c>
      <c r="V13" s="19"/>
      <c r="W13" s="67"/>
    </row>
    <row r="14" spans="1:23" ht="15">
      <c r="A14" s="2">
        <v>4</v>
      </c>
      <c r="B14" s="10">
        <v>170301150007</v>
      </c>
      <c r="C14" s="5">
        <v>43</v>
      </c>
      <c r="D14" s="5"/>
      <c r="E14" s="5">
        <v>45</v>
      </c>
      <c r="F14" s="5"/>
      <c r="G14" s="50" t="s">
        <v>10</v>
      </c>
      <c r="H14" s="1">
        <v>2</v>
      </c>
      <c r="I14" s="1">
        <v>2</v>
      </c>
      <c r="J14" s="1">
        <v>2</v>
      </c>
      <c r="K14" s="1">
        <v>2</v>
      </c>
      <c r="L14" s="1">
        <v>3</v>
      </c>
      <c r="M14" s="1"/>
      <c r="N14" s="19"/>
      <c r="O14" s="19"/>
      <c r="P14" s="19">
        <v>2</v>
      </c>
      <c r="Q14" s="19"/>
      <c r="R14" s="19">
        <v>3</v>
      </c>
      <c r="S14" s="19"/>
      <c r="T14" s="19">
        <v>3</v>
      </c>
      <c r="U14" s="19">
        <v>3</v>
      </c>
      <c r="V14" s="19"/>
      <c r="W14" s="67"/>
    </row>
    <row r="15" spans="1:23" ht="15">
      <c r="A15" s="2">
        <v>5</v>
      </c>
      <c r="B15" s="10">
        <v>170301150008</v>
      </c>
      <c r="C15" s="5">
        <v>25</v>
      </c>
      <c r="D15" s="5"/>
      <c r="E15" s="5">
        <v>39</v>
      </c>
      <c r="F15" s="5"/>
      <c r="G15" s="50"/>
      <c r="H15" s="1"/>
      <c r="I15" s="1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170301150009</v>
      </c>
      <c r="C16" s="5">
        <v>46</v>
      </c>
      <c r="D16" s="5"/>
      <c r="E16" s="5">
        <v>39</v>
      </c>
      <c r="F16" s="5"/>
      <c r="G16" s="51" t="s">
        <v>79</v>
      </c>
      <c r="H16" s="10">
        <f>AVERAGE(H11:H14)</f>
        <v>2</v>
      </c>
      <c r="I16" s="10">
        <f>AVERAGE(I11:I14)</f>
        <v>2</v>
      </c>
      <c r="J16" s="10">
        <f>AVERAGE(J11:J14)</f>
        <v>2</v>
      </c>
      <c r="K16" s="10">
        <f>AVERAGE(K11:K14)</f>
        <v>2</v>
      </c>
      <c r="L16" s="10">
        <f>AVERAGE(L11:L14)</f>
        <v>3</v>
      </c>
      <c r="M16" s="10"/>
      <c r="N16" s="10"/>
      <c r="O16" s="10"/>
      <c r="P16" s="10">
        <f>AVERAGE(P11:P14)</f>
        <v>2</v>
      </c>
      <c r="Q16" s="10"/>
      <c r="R16" s="10">
        <f>AVERAGE(R11:R14)</f>
        <v>3</v>
      </c>
      <c r="S16" s="10"/>
      <c r="T16" s="10">
        <f>AVERAGE(T11:T14)</f>
        <v>3</v>
      </c>
      <c r="U16" s="10">
        <f>AVERAGE(U11:U14)</f>
        <v>3</v>
      </c>
      <c r="V16" s="10"/>
      <c r="W16" s="22"/>
    </row>
    <row r="17" spans="1:23" ht="15">
      <c r="A17" s="2">
        <v>7</v>
      </c>
      <c r="B17" s="10">
        <v>170301150012</v>
      </c>
      <c r="C17" s="5">
        <v>45</v>
      </c>
      <c r="D17" s="5"/>
      <c r="E17" s="5">
        <v>40</v>
      </c>
      <c r="G17" s="52" t="s">
        <v>14</v>
      </c>
      <c r="H17" s="8">
        <f>(H7*H16)/100</f>
        <v>1.8</v>
      </c>
      <c r="I17" s="8">
        <f>(H7*I16)/100</f>
        <v>1.8</v>
      </c>
      <c r="J17" s="8">
        <f>(H7*J16)/100</f>
        <v>1.8</v>
      </c>
      <c r="K17" s="8">
        <f>(H7*K16)/100</f>
        <v>1.8</v>
      </c>
      <c r="L17" s="8">
        <f>(H7*L16)/100</f>
        <v>2.7</v>
      </c>
      <c r="M17" s="8"/>
      <c r="N17" s="8"/>
      <c r="O17" s="8"/>
      <c r="P17" s="8">
        <f>(H7*P16)/100</f>
        <v>1.8</v>
      </c>
      <c r="Q17" s="8"/>
      <c r="R17" s="8">
        <f>(H7*R16)/100</f>
        <v>2.7</v>
      </c>
      <c r="S17" s="8"/>
      <c r="T17" s="8">
        <f>(H7*T16)/100</f>
        <v>2.7</v>
      </c>
      <c r="U17" s="8">
        <f>(H7*U16)/100</f>
        <v>2.7</v>
      </c>
      <c r="V17" s="8"/>
      <c r="W17" s="22"/>
    </row>
    <row r="18" spans="1:5" ht="14.25">
      <c r="A18" s="2">
        <v>8</v>
      </c>
      <c r="B18" s="10">
        <v>170301150014</v>
      </c>
      <c r="C18" s="5">
        <v>49</v>
      </c>
      <c r="D18" s="5"/>
      <c r="E18" s="5">
        <v>42</v>
      </c>
    </row>
    <row r="19" spans="1:5" ht="14.25">
      <c r="A19" s="2">
        <v>9</v>
      </c>
      <c r="B19" s="10">
        <v>170301150016</v>
      </c>
      <c r="C19" s="5">
        <v>35</v>
      </c>
      <c r="D19" s="5"/>
      <c r="E19" s="5">
        <v>41</v>
      </c>
    </row>
    <row r="20" spans="1:5" ht="14.25">
      <c r="A20" s="2">
        <v>10</v>
      </c>
      <c r="B20" s="10">
        <v>170301150018</v>
      </c>
      <c r="C20" s="5">
        <v>48</v>
      </c>
      <c r="D20" s="5"/>
      <c r="E20" s="5">
        <v>42</v>
      </c>
    </row>
    <row r="21" spans="1:5" ht="14.25">
      <c r="A21" s="2">
        <v>11</v>
      </c>
      <c r="B21" s="10">
        <v>170301150019</v>
      </c>
      <c r="C21" s="5">
        <v>41</v>
      </c>
      <c r="D21" s="5"/>
      <c r="E21" s="5">
        <v>39</v>
      </c>
    </row>
    <row r="22" spans="1:5" ht="14.25">
      <c r="A22" s="2">
        <v>12</v>
      </c>
      <c r="B22" s="10">
        <v>170301150020</v>
      </c>
      <c r="C22" s="5">
        <v>47</v>
      </c>
      <c r="D22" s="5"/>
      <c r="E22" s="5">
        <v>44</v>
      </c>
    </row>
    <row r="23" spans="1:5" ht="14.25">
      <c r="A23" s="2">
        <v>13</v>
      </c>
      <c r="B23" s="10">
        <v>170301150021</v>
      </c>
      <c r="C23" s="5">
        <v>20</v>
      </c>
      <c r="D23" s="5"/>
      <c r="E23" s="5">
        <v>0</v>
      </c>
    </row>
    <row r="24" spans="1:5" ht="14.25">
      <c r="A24" s="2">
        <v>14</v>
      </c>
      <c r="B24" s="10">
        <v>170301150022</v>
      </c>
      <c r="C24" s="5">
        <v>46</v>
      </c>
      <c r="D24" s="5"/>
      <c r="E24" s="5">
        <v>45</v>
      </c>
    </row>
    <row r="25" spans="1:5" ht="14.25">
      <c r="A25" s="2">
        <v>15</v>
      </c>
      <c r="B25" s="10">
        <v>170301151025</v>
      </c>
      <c r="C25" s="5">
        <v>42</v>
      </c>
      <c r="E25" s="5">
        <v>39</v>
      </c>
    </row>
    <row r="26" spans="1:5" ht="14.25">
      <c r="A26" s="2"/>
      <c r="B26" s="2"/>
      <c r="C26" s="2"/>
      <c r="D26" s="2"/>
      <c r="E26" s="2"/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62" zoomScaleNormal="62" zoomScalePageLayoutView="0" workbookViewId="0" topLeftCell="A1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8" max="8" width="14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63.75" customHeight="1">
      <c r="A3" s="136" t="s">
        <v>260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5" customHeight="1">
      <c r="A4" s="136" t="s">
        <v>259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258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20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57" customHeight="1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255</v>
      </c>
      <c r="D9" s="18"/>
      <c r="E9" s="18" t="s">
        <v>255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170301150007</v>
      </c>
      <c r="C11" s="5">
        <v>35</v>
      </c>
      <c r="D11" s="5">
        <f>COUNTIF(C11:C25,"&gt;="&amp;D10)</f>
        <v>15</v>
      </c>
      <c r="E11" s="5">
        <v>20</v>
      </c>
      <c r="F11" s="70">
        <f>COUNTIF(E11:E25,"&gt;="&amp;F10)</f>
        <v>3</v>
      </c>
      <c r="G11" s="50" t="s">
        <v>6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/>
      <c r="N11" s="19"/>
      <c r="O11" s="19"/>
      <c r="P11" s="19">
        <v>2</v>
      </c>
      <c r="Q11" s="19">
        <v>2</v>
      </c>
      <c r="R11" s="19">
        <v>3</v>
      </c>
      <c r="S11" s="19">
        <v>3</v>
      </c>
      <c r="T11" s="19">
        <v>3</v>
      </c>
      <c r="U11" s="19">
        <v>3</v>
      </c>
      <c r="V11" s="19">
        <v>3</v>
      </c>
      <c r="W11" s="67"/>
    </row>
    <row r="12" spans="1:23" ht="15">
      <c r="A12" s="2">
        <v>2</v>
      </c>
      <c r="B12" s="10">
        <v>170301150008</v>
      </c>
      <c r="C12" s="5">
        <v>31</v>
      </c>
      <c r="D12" s="71">
        <f>(D11/D13)*100</f>
        <v>100</v>
      </c>
      <c r="E12" s="5">
        <v>20</v>
      </c>
      <c r="F12" s="72">
        <f>(F11/F13)*100</f>
        <v>20</v>
      </c>
      <c r="G12" s="50" t="s">
        <v>7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/>
      <c r="N12" s="19"/>
      <c r="O12" s="19"/>
      <c r="P12" s="19">
        <v>2</v>
      </c>
      <c r="Q12" s="19">
        <v>2</v>
      </c>
      <c r="R12" s="19">
        <v>3</v>
      </c>
      <c r="S12" s="19">
        <v>3</v>
      </c>
      <c r="T12" s="19">
        <v>3</v>
      </c>
      <c r="U12" s="19">
        <v>3</v>
      </c>
      <c r="V12" s="19">
        <v>3</v>
      </c>
      <c r="W12" s="67"/>
    </row>
    <row r="13" spans="1:23" ht="15">
      <c r="A13" s="2">
        <v>3</v>
      </c>
      <c r="B13" s="10">
        <v>170301150009</v>
      </c>
      <c r="C13" s="5">
        <v>36</v>
      </c>
      <c r="D13" s="74">
        <v>15</v>
      </c>
      <c r="E13" s="5">
        <v>25</v>
      </c>
      <c r="F13" s="74">
        <f>1*D13</f>
        <v>15</v>
      </c>
      <c r="G13" s="50" t="s">
        <v>9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/>
      <c r="N13" s="19"/>
      <c r="O13" s="19"/>
      <c r="P13" s="19">
        <v>2</v>
      </c>
      <c r="Q13" s="19">
        <v>2</v>
      </c>
      <c r="R13" s="19">
        <v>3</v>
      </c>
      <c r="S13" s="19">
        <v>3</v>
      </c>
      <c r="T13" s="19">
        <v>3</v>
      </c>
      <c r="U13" s="19">
        <v>3</v>
      </c>
      <c r="V13" s="19">
        <v>3</v>
      </c>
      <c r="W13" s="67"/>
    </row>
    <row r="14" spans="1:23" ht="15">
      <c r="A14" s="2">
        <v>4</v>
      </c>
      <c r="B14" s="10">
        <v>170301150012</v>
      </c>
      <c r="C14" s="5">
        <v>43</v>
      </c>
      <c r="D14" s="5"/>
      <c r="E14" s="5">
        <v>33</v>
      </c>
      <c r="F14" s="5"/>
      <c r="G14" s="50" t="s">
        <v>10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/>
      <c r="N14" s="19"/>
      <c r="O14" s="19"/>
      <c r="P14" s="19">
        <v>2</v>
      </c>
      <c r="Q14" s="19">
        <v>2</v>
      </c>
      <c r="R14" s="19">
        <v>3</v>
      </c>
      <c r="S14" s="19">
        <v>3</v>
      </c>
      <c r="T14" s="19">
        <v>3</v>
      </c>
      <c r="U14" s="19">
        <v>3</v>
      </c>
      <c r="V14" s="19">
        <v>3</v>
      </c>
      <c r="W14" s="67"/>
    </row>
    <row r="15" spans="1:23" ht="15">
      <c r="A15" s="2">
        <v>5</v>
      </c>
      <c r="B15" s="10">
        <v>170301150014</v>
      </c>
      <c r="C15" s="5">
        <v>41</v>
      </c>
      <c r="D15" s="5"/>
      <c r="E15" s="5">
        <v>20</v>
      </c>
      <c r="F15" s="5"/>
      <c r="G15" s="50"/>
      <c r="H15" s="1"/>
      <c r="I15" s="1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170301150016</v>
      </c>
      <c r="C16" s="5">
        <v>31</v>
      </c>
      <c r="D16" s="5"/>
      <c r="E16" s="5">
        <v>16</v>
      </c>
      <c r="F16" s="5"/>
      <c r="G16" s="51" t="s">
        <v>79</v>
      </c>
      <c r="H16" s="10">
        <f>AVERAGE(H11:H14)</f>
        <v>3</v>
      </c>
      <c r="I16" s="10">
        <f>AVERAGE(I11:I14)</f>
        <v>3</v>
      </c>
      <c r="J16" s="10">
        <f>AVERAGE(J11:J14)</f>
        <v>3</v>
      </c>
      <c r="K16" s="10">
        <f>AVERAGE(K11:K14)</f>
        <v>3</v>
      </c>
      <c r="L16" s="10">
        <f>AVERAGE(L11:L14)</f>
        <v>3</v>
      </c>
      <c r="M16" s="10"/>
      <c r="N16" s="10"/>
      <c r="O16" s="10"/>
      <c r="P16" s="10">
        <f aca="true" t="shared" si="0" ref="P16:V16">AVERAGE(P11:P14)</f>
        <v>2</v>
      </c>
      <c r="Q16" s="10">
        <f t="shared" si="0"/>
        <v>2</v>
      </c>
      <c r="R16" s="10">
        <f t="shared" si="0"/>
        <v>3</v>
      </c>
      <c r="S16" s="10">
        <f t="shared" si="0"/>
        <v>3</v>
      </c>
      <c r="T16" s="10">
        <f t="shared" si="0"/>
        <v>3</v>
      </c>
      <c r="U16" s="10">
        <f t="shared" si="0"/>
        <v>3</v>
      </c>
      <c r="V16" s="10">
        <f t="shared" si="0"/>
        <v>3</v>
      </c>
      <c r="W16" s="22"/>
    </row>
    <row r="17" spans="1:23" ht="15">
      <c r="A17" s="2">
        <v>7</v>
      </c>
      <c r="B17" s="10">
        <v>170301150018</v>
      </c>
      <c r="C17" s="5">
        <v>40</v>
      </c>
      <c r="D17" s="5"/>
      <c r="E17" s="5">
        <v>25</v>
      </c>
      <c r="G17" s="52" t="s">
        <v>14</v>
      </c>
      <c r="H17" s="8">
        <f>(H7*H16)/100</f>
        <v>1.8</v>
      </c>
      <c r="I17" s="8">
        <f>(H7*I16)/100</f>
        <v>1.8</v>
      </c>
      <c r="J17" s="8">
        <f>(H7*J16)/100</f>
        <v>1.8</v>
      </c>
      <c r="K17" s="8">
        <f>(H7*K16)/100</f>
        <v>1.8</v>
      </c>
      <c r="L17" s="8">
        <f>(H7*L16)/100</f>
        <v>1.8</v>
      </c>
      <c r="M17" s="8"/>
      <c r="N17" s="8"/>
      <c r="O17" s="8"/>
      <c r="P17" s="8">
        <f>(H7*P16)/100</f>
        <v>1.2</v>
      </c>
      <c r="Q17" s="8">
        <f>(H7*Q16)/100</f>
        <v>1.2</v>
      </c>
      <c r="R17" s="8">
        <f>(H7*R16)/100</f>
        <v>1.8</v>
      </c>
      <c r="S17" s="8">
        <f>(H7*S16)/100</f>
        <v>1.8</v>
      </c>
      <c r="T17" s="8">
        <f>(H7*T16)/100</f>
        <v>1.8</v>
      </c>
      <c r="U17" s="8">
        <f>(H7*U16)/100</f>
        <v>1.8</v>
      </c>
      <c r="V17" s="8">
        <f>(H7*V16)/100</f>
        <v>1.8</v>
      </c>
      <c r="W17" s="22"/>
    </row>
    <row r="18" spans="1:5" ht="14.25">
      <c r="A18" s="2">
        <v>8</v>
      </c>
      <c r="B18" s="10">
        <v>170301150019</v>
      </c>
      <c r="C18" s="5">
        <v>32</v>
      </c>
      <c r="D18" s="5"/>
      <c r="E18" s="5">
        <v>12</v>
      </c>
    </row>
    <row r="19" spans="1:5" ht="14.25">
      <c r="A19" s="2">
        <v>9</v>
      </c>
      <c r="B19" s="10">
        <v>170301150020</v>
      </c>
      <c r="C19" s="5">
        <v>40</v>
      </c>
      <c r="D19" s="5"/>
      <c r="E19" s="5">
        <v>25</v>
      </c>
    </row>
    <row r="20" spans="1:5" ht="14.25">
      <c r="A20" s="2">
        <v>10</v>
      </c>
      <c r="B20" s="10">
        <v>170301150021</v>
      </c>
      <c r="C20" s="5">
        <v>33</v>
      </c>
      <c r="D20" s="5"/>
      <c r="E20" s="5">
        <v>0</v>
      </c>
    </row>
    <row r="21" spans="1:5" ht="14.25">
      <c r="A21" s="2">
        <v>11</v>
      </c>
      <c r="B21" s="10">
        <v>170301150022</v>
      </c>
      <c r="C21" s="5">
        <v>36</v>
      </c>
      <c r="D21" s="5"/>
      <c r="E21" s="5">
        <v>34</v>
      </c>
    </row>
    <row r="22" spans="1:5" ht="14.25">
      <c r="A22" s="2">
        <v>12</v>
      </c>
      <c r="B22" s="10">
        <v>170301151025</v>
      </c>
      <c r="C22" s="5">
        <v>39</v>
      </c>
      <c r="D22" s="5"/>
      <c r="E22" s="5">
        <v>35</v>
      </c>
    </row>
    <row r="23" spans="1:5" ht="14.25">
      <c r="A23" s="2">
        <v>13</v>
      </c>
      <c r="B23" s="10">
        <v>170301150003</v>
      </c>
      <c r="C23" s="5">
        <v>31</v>
      </c>
      <c r="D23" s="5"/>
      <c r="E23" s="5">
        <v>12</v>
      </c>
    </row>
    <row r="24" spans="1:5" ht="14.25">
      <c r="A24" s="2">
        <v>14</v>
      </c>
      <c r="B24" s="10">
        <v>170301150002</v>
      </c>
      <c r="C24" s="5">
        <v>32</v>
      </c>
      <c r="D24" s="5"/>
      <c r="E24" s="5">
        <v>6</v>
      </c>
    </row>
    <row r="25" spans="1:5" ht="14.25">
      <c r="A25" s="2">
        <v>15</v>
      </c>
      <c r="B25" s="10">
        <v>170301150005</v>
      </c>
      <c r="C25" s="5">
        <v>28</v>
      </c>
      <c r="E25" s="5">
        <v>4</v>
      </c>
    </row>
    <row r="26" spans="1:5" ht="14.25">
      <c r="A26" s="2"/>
      <c r="B26" s="2"/>
      <c r="C26" s="2"/>
      <c r="D26" s="2"/>
      <c r="E26" s="2"/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79" zoomScaleNormal="79" zoomScalePageLayoutView="0" workbookViewId="0" topLeftCell="A1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63.75" customHeight="1">
      <c r="A3" s="136" t="s">
        <v>46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5" customHeight="1">
      <c r="A4" s="136" t="s">
        <v>261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47</v>
      </c>
      <c r="B5" s="138"/>
      <c r="C5" s="138"/>
      <c r="D5" s="138"/>
      <c r="E5" s="139"/>
      <c r="F5" s="53"/>
      <c r="G5" s="58" t="s">
        <v>69</v>
      </c>
      <c r="H5" s="59">
        <f>1*D12</f>
        <v>87.5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87.5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57" customHeight="1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87.5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40</v>
      </c>
      <c r="D9" s="18"/>
      <c r="E9" s="18" t="s">
        <v>40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42</v>
      </c>
      <c r="D11" s="5">
        <f>COUNTIF(C11:C26,"&gt;="&amp;D10)</f>
        <v>14</v>
      </c>
      <c r="E11" s="5">
        <v>43</v>
      </c>
      <c r="F11" s="70">
        <f>COUNTIF(E11:E26,"&gt;="&amp;F10)</f>
        <v>14</v>
      </c>
      <c r="G11" s="50" t="s">
        <v>6</v>
      </c>
      <c r="H11" s="1"/>
      <c r="I11" s="1"/>
      <c r="J11" s="1"/>
      <c r="K11" s="1">
        <v>3</v>
      </c>
      <c r="L11" s="1"/>
      <c r="M11" s="1">
        <v>3</v>
      </c>
      <c r="N11" s="19">
        <v>3</v>
      </c>
      <c r="O11" s="19"/>
      <c r="P11" s="19"/>
      <c r="Q11" s="19"/>
      <c r="R11" s="19"/>
      <c r="S11" s="19">
        <v>3</v>
      </c>
      <c r="T11" s="19"/>
      <c r="U11" s="19"/>
      <c r="V11" s="19">
        <v>2</v>
      </c>
      <c r="W11" s="67"/>
    </row>
    <row r="12" spans="1:23" ht="15">
      <c r="A12" s="2">
        <v>2</v>
      </c>
      <c r="B12" s="10">
        <v>170301150003</v>
      </c>
      <c r="C12" s="5">
        <v>44</v>
      </c>
      <c r="D12" s="71">
        <f>(D11/D13)*100</f>
        <v>87.5</v>
      </c>
      <c r="E12" s="5">
        <v>43</v>
      </c>
      <c r="F12" s="72">
        <f>(F11/F13)*100</f>
        <v>87.5</v>
      </c>
      <c r="G12" s="50"/>
      <c r="H12" s="1"/>
      <c r="I12" s="1"/>
      <c r="J12" s="1"/>
      <c r="K12" s="1"/>
      <c r="L12" s="1"/>
      <c r="M12" s="1"/>
      <c r="N12" s="19"/>
      <c r="O12" s="19"/>
      <c r="P12" s="19"/>
      <c r="Q12" s="19"/>
      <c r="R12" s="19"/>
      <c r="S12" s="19"/>
      <c r="T12" s="19"/>
      <c r="U12" s="19"/>
      <c r="V12" s="19"/>
      <c r="W12" s="67"/>
    </row>
    <row r="13" spans="1:23" ht="15">
      <c r="A13" s="2">
        <v>3</v>
      </c>
      <c r="B13" s="10">
        <v>170301150005</v>
      </c>
      <c r="C13" s="5">
        <v>43</v>
      </c>
      <c r="D13" s="74">
        <v>16</v>
      </c>
      <c r="E13" s="5">
        <v>41</v>
      </c>
      <c r="F13" s="74">
        <f>1*D13</f>
        <v>16</v>
      </c>
      <c r="G13" s="50"/>
      <c r="H13" s="1"/>
      <c r="I13" s="1"/>
      <c r="J13" s="1"/>
      <c r="K13" s="1"/>
      <c r="L13" s="1"/>
      <c r="M13" s="1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10">
        <v>170301150007</v>
      </c>
      <c r="C14" s="5">
        <v>38</v>
      </c>
      <c r="D14" s="5"/>
      <c r="E14" s="5">
        <v>38</v>
      </c>
      <c r="F14" s="5"/>
      <c r="G14" s="50"/>
      <c r="H14" s="1"/>
      <c r="I14" s="1"/>
      <c r="J14" s="1"/>
      <c r="K14" s="1"/>
      <c r="L14" s="1"/>
      <c r="M14" s="1"/>
      <c r="N14" s="19"/>
      <c r="O14" s="19"/>
      <c r="P14" s="19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0">
        <v>170301150008</v>
      </c>
      <c r="C15" s="5">
        <v>42</v>
      </c>
      <c r="D15" s="5"/>
      <c r="E15" s="5">
        <v>40</v>
      </c>
      <c r="F15" s="5"/>
      <c r="G15" s="50"/>
      <c r="H15" s="1"/>
      <c r="I15" s="1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170301150009</v>
      </c>
      <c r="C16" s="5">
        <v>37</v>
      </c>
      <c r="D16" s="5"/>
      <c r="E16" s="5">
        <v>38</v>
      </c>
      <c r="F16" s="5"/>
      <c r="G16" s="51" t="s">
        <v>79</v>
      </c>
      <c r="H16" s="10"/>
      <c r="I16" s="10"/>
      <c r="J16" s="10"/>
      <c r="K16" s="10">
        <f>AVERAGE(K11:K11)</f>
        <v>3</v>
      </c>
      <c r="L16" s="10"/>
      <c r="M16" s="10">
        <v>3</v>
      </c>
      <c r="N16" s="10">
        <v>3</v>
      </c>
      <c r="O16" s="10"/>
      <c r="P16" s="10"/>
      <c r="Q16" s="10"/>
      <c r="R16" s="10"/>
      <c r="S16" s="10">
        <f>AVERAGE(S11:S14)</f>
        <v>3</v>
      </c>
      <c r="T16" s="10"/>
      <c r="U16" s="10"/>
      <c r="V16" s="10">
        <v>2</v>
      </c>
      <c r="W16" s="22"/>
    </row>
    <row r="17" spans="1:23" ht="15">
      <c r="A17" s="2">
        <v>7</v>
      </c>
      <c r="B17" s="10">
        <v>170301150012</v>
      </c>
      <c r="C17" s="5">
        <v>41</v>
      </c>
      <c r="D17" s="5"/>
      <c r="E17" s="5">
        <v>40</v>
      </c>
      <c r="G17" s="52" t="s">
        <v>14</v>
      </c>
      <c r="H17" s="8"/>
      <c r="I17" s="8"/>
      <c r="J17" s="8"/>
      <c r="K17" s="8">
        <f>(H7*K16)/100</f>
        <v>2.625</v>
      </c>
      <c r="L17" s="8"/>
      <c r="M17" s="8">
        <f>(H7*M16)/100</f>
        <v>2.625</v>
      </c>
      <c r="N17" s="8">
        <f>(H7*N16)/100</f>
        <v>2.625</v>
      </c>
      <c r="O17" s="8"/>
      <c r="P17" s="8"/>
      <c r="Q17" s="8"/>
      <c r="R17" s="8"/>
      <c r="S17" s="8">
        <f>(H7*S16)/100</f>
        <v>2.625</v>
      </c>
      <c r="T17" s="8"/>
      <c r="U17" s="8"/>
      <c r="V17" s="8">
        <f>(H7*V16)/100</f>
        <v>1.75</v>
      </c>
      <c r="W17" s="22"/>
    </row>
    <row r="18" spans="1:5" ht="14.25">
      <c r="A18" s="2">
        <v>8</v>
      </c>
      <c r="B18" s="10">
        <v>170301150014</v>
      </c>
      <c r="C18" s="5">
        <v>45</v>
      </c>
      <c r="D18" s="5"/>
      <c r="E18" s="5">
        <v>45</v>
      </c>
    </row>
    <row r="19" spans="1:5" ht="14.25">
      <c r="A19" s="2">
        <v>9</v>
      </c>
      <c r="B19" s="10">
        <v>170301150016</v>
      </c>
      <c r="C19" s="5">
        <v>10</v>
      </c>
      <c r="D19" s="5"/>
      <c r="E19" s="5">
        <v>8</v>
      </c>
    </row>
    <row r="20" spans="1:5" ht="14.25">
      <c r="A20" s="2">
        <v>10</v>
      </c>
      <c r="B20" s="10">
        <v>170301150018</v>
      </c>
      <c r="C20" s="5">
        <v>43</v>
      </c>
      <c r="D20" s="5"/>
      <c r="E20" s="5">
        <v>42</v>
      </c>
    </row>
    <row r="21" spans="1:5" ht="14.25">
      <c r="A21" s="2">
        <v>11</v>
      </c>
      <c r="B21" s="10">
        <v>170301150019</v>
      </c>
      <c r="C21" s="5">
        <v>36</v>
      </c>
      <c r="D21" s="5"/>
      <c r="E21" s="5">
        <v>34</v>
      </c>
    </row>
    <row r="22" spans="1:5" ht="14.25">
      <c r="A22" s="2">
        <v>12</v>
      </c>
      <c r="B22" s="10">
        <v>170301150020</v>
      </c>
      <c r="C22" s="5">
        <v>41</v>
      </c>
      <c r="D22" s="5"/>
      <c r="E22" s="5">
        <v>41</v>
      </c>
    </row>
    <row r="23" spans="1:5" ht="14.25">
      <c r="A23" s="2">
        <v>13</v>
      </c>
      <c r="B23" s="10">
        <v>170301150021</v>
      </c>
      <c r="C23" s="5">
        <v>33</v>
      </c>
      <c r="D23" s="5"/>
      <c r="E23" s="5">
        <v>32</v>
      </c>
    </row>
    <row r="24" spans="1:5" ht="14.25">
      <c r="A24" s="2">
        <v>14</v>
      </c>
      <c r="B24" s="10">
        <v>170301150022</v>
      </c>
      <c r="C24" s="5">
        <v>39</v>
      </c>
      <c r="D24" s="5"/>
      <c r="E24" s="5">
        <v>38</v>
      </c>
    </row>
    <row r="25" spans="1:5" ht="14.25">
      <c r="A25" s="2">
        <v>15</v>
      </c>
      <c r="B25" s="10">
        <v>170301151025</v>
      </c>
      <c r="C25" s="5">
        <v>43</v>
      </c>
      <c r="E25" s="5">
        <v>41</v>
      </c>
    </row>
    <row r="26" spans="1:5" ht="14.25">
      <c r="A26" s="2">
        <v>16</v>
      </c>
      <c r="B26" s="10">
        <v>170301151026</v>
      </c>
      <c r="C26" s="5">
        <v>0</v>
      </c>
      <c r="D26" s="2"/>
      <c r="E26" s="5">
        <v>0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71" zoomScaleNormal="71" zoomScalePageLayoutView="0" workbookViewId="0" topLeftCell="A1">
      <selection activeCell="H17" sqref="H17:V17"/>
    </sheetView>
  </sheetViews>
  <sheetFormatPr defaultColWidth="9.140625" defaultRowHeight="15"/>
  <cols>
    <col min="2" max="2" width="23.421875" style="0" customWidth="1"/>
    <col min="5" max="5" width="20.140625" style="0" customWidth="1"/>
    <col min="7" max="7" width="16.421875" style="0" customWidth="1"/>
    <col min="8" max="8" width="14.140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198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197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196</v>
      </c>
      <c r="B5" s="138"/>
      <c r="C5" s="138"/>
      <c r="D5" s="138"/>
      <c r="E5" s="139"/>
      <c r="F5" s="53"/>
      <c r="G5" s="58" t="s">
        <v>69</v>
      </c>
      <c r="H5" s="59">
        <f>1*D12</f>
        <v>92.3076923076923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38.46153846153847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65.38461538461539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f aca="true" t="shared" si="0" ref="C11:C23">B100/0.8</f>
        <v>31.25</v>
      </c>
      <c r="D11" s="5">
        <f>COUNTIF(C11:C23,"&gt;="&amp;D10)</f>
        <v>12</v>
      </c>
      <c r="E11" s="18">
        <f aca="true" t="shared" si="1" ref="E11:E23">C100/0.83</f>
        <v>20.481927710843376</v>
      </c>
      <c r="F11" s="70">
        <f>COUNTIF(E11:E23,"&gt;="&amp;F10)</f>
        <v>5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2</v>
      </c>
      <c r="U11" s="12">
        <v>2</v>
      </c>
      <c r="V11" s="12">
        <v>2</v>
      </c>
      <c r="W11" s="67"/>
    </row>
    <row r="12" spans="1:23" ht="15">
      <c r="A12" s="2">
        <v>2</v>
      </c>
      <c r="B12" s="26">
        <v>170301150003</v>
      </c>
      <c r="C12" s="18">
        <f t="shared" si="0"/>
        <v>38.75</v>
      </c>
      <c r="D12" s="71">
        <f>(D11/D13)*100</f>
        <v>92.3076923076923</v>
      </c>
      <c r="E12" s="18">
        <f t="shared" si="1"/>
        <v>16.867469879518072</v>
      </c>
      <c r="F12" s="72">
        <f>(F11/F13)*100</f>
        <v>38.46153846153847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2</v>
      </c>
      <c r="U12" s="12">
        <v>2</v>
      </c>
      <c r="V12" s="12">
        <v>2</v>
      </c>
      <c r="W12" s="67"/>
    </row>
    <row r="13" spans="1:23" ht="15">
      <c r="A13" s="2">
        <v>3</v>
      </c>
      <c r="B13" s="26">
        <v>170301150005</v>
      </c>
      <c r="C13" s="18">
        <f t="shared" si="0"/>
        <v>32.5</v>
      </c>
      <c r="D13" s="74">
        <v>13</v>
      </c>
      <c r="E13" s="18">
        <f t="shared" si="1"/>
        <v>39.75903614457832</v>
      </c>
      <c r="F13" s="74">
        <f>1*D13</f>
        <v>13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2</v>
      </c>
      <c r="U13" s="12">
        <v>2</v>
      </c>
      <c r="V13" s="12">
        <v>2</v>
      </c>
      <c r="W13" s="67"/>
    </row>
    <row r="14" spans="1:23" ht="15">
      <c r="A14" s="2">
        <v>4</v>
      </c>
      <c r="B14" s="26">
        <v>170301150007</v>
      </c>
      <c r="C14" s="18">
        <f t="shared" si="0"/>
        <v>47.5</v>
      </c>
      <c r="D14" s="5"/>
      <c r="E14" s="18">
        <f t="shared" si="1"/>
        <v>42.16867469879518</v>
      </c>
      <c r="F14" s="5"/>
      <c r="G14" s="9" t="s">
        <v>10</v>
      </c>
      <c r="H14" s="8">
        <v>3</v>
      </c>
      <c r="I14" s="8"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</v>
      </c>
      <c r="U14" s="12">
        <v>2</v>
      </c>
      <c r="V14" s="12">
        <v>2</v>
      </c>
      <c r="W14" s="67"/>
    </row>
    <row r="15" spans="1:23" ht="15">
      <c r="A15" s="2">
        <v>5</v>
      </c>
      <c r="B15" s="26">
        <v>170301150008</v>
      </c>
      <c r="C15" s="18">
        <f t="shared" si="0"/>
        <v>42.5</v>
      </c>
      <c r="D15" s="5"/>
      <c r="E15" s="18">
        <f t="shared" si="1"/>
        <v>27.710843373493976</v>
      </c>
      <c r="F15" s="5"/>
      <c r="G15" s="9" t="s">
        <v>11</v>
      </c>
      <c r="H15" s="8">
        <v>3</v>
      </c>
      <c r="I15" s="8">
        <v>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2</v>
      </c>
      <c r="U15" s="12">
        <v>2</v>
      </c>
      <c r="V15" s="12">
        <v>2</v>
      </c>
      <c r="W15" s="22"/>
    </row>
    <row r="16" spans="1:23" ht="30.75">
      <c r="A16" s="2">
        <v>6</v>
      </c>
      <c r="B16" s="26">
        <v>170301150009</v>
      </c>
      <c r="C16" s="18">
        <f t="shared" si="0"/>
        <v>46.25</v>
      </c>
      <c r="D16" s="5"/>
      <c r="E16" s="18">
        <f t="shared" si="1"/>
        <v>33.734939759036145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2</v>
      </c>
      <c r="U16" s="10">
        <f>AVERAGE(U11:U15)</f>
        <v>2</v>
      </c>
      <c r="V16" s="10">
        <f>AVERAGE(V11:V15)</f>
        <v>2</v>
      </c>
      <c r="W16" s="22"/>
    </row>
    <row r="17" spans="1:23" ht="15">
      <c r="A17" s="2">
        <v>7</v>
      </c>
      <c r="B17" s="26">
        <v>170301150012</v>
      </c>
      <c r="C17" s="18">
        <f t="shared" si="0"/>
        <v>50</v>
      </c>
      <c r="D17" s="5"/>
      <c r="E17" s="18">
        <f t="shared" si="1"/>
        <v>20.481927710843376</v>
      </c>
      <c r="F17" s="5"/>
      <c r="G17" s="52" t="s">
        <v>14</v>
      </c>
      <c r="H17" s="8">
        <f>(H7*H16)/100</f>
        <v>1.9615384615384617</v>
      </c>
      <c r="I17" s="8">
        <f>(H7*I16)/100</f>
        <v>1.9615384615384617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1.3076923076923077</v>
      </c>
      <c r="U17" s="8">
        <f>(H7*U16)/100</f>
        <v>1.3076923076923077</v>
      </c>
      <c r="V17" s="8">
        <f>(H7*V16)/100</f>
        <v>1.3076923076923077</v>
      </c>
      <c r="W17" s="22"/>
    </row>
    <row r="18" spans="1:6" ht="14.25">
      <c r="A18" s="2">
        <v>8</v>
      </c>
      <c r="B18" s="26">
        <v>170301150014</v>
      </c>
      <c r="C18" s="18">
        <f t="shared" si="0"/>
        <v>41.25</v>
      </c>
      <c r="D18" s="5"/>
      <c r="E18" s="18">
        <f t="shared" si="1"/>
        <v>4.819277108433735</v>
      </c>
      <c r="F18" s="5"/>
    </row>
    <row r="19" spans="1:6" ht="14.25">
      <c r="A19" s="2">
        <v>9</v>
      </c>
      <c r="B19" s="26">
        <v>170301150017</v>
      </c>
      <c r="C19" s="18">
        <f t="shared" si="0"/>
        <v>0</v>
      </c>
      <c r="D19" s="5"/>
      <c r="E19" s="18">
        <f t="shared" si="1"/>
        <v>0</v>
      </c>
      <c r="F19" s="5"/>
    </row>
    <row r="20" spans="1:6" ht="14.25">
      <c r="A20" s="2">
        <v>10</v>
      </c>
      <c r="B20" s="26">
        <v>170301150018</v>
      </c>
      <c r="C20" s="18">
        <f t="shared" si="0"/>
        <v>47.5</v>
      </c>
      <c r="D20" s="5"/>
      <c r="E20" s="18">
        <f t="shared" si="1"/>
        <v>13.253012048192772</v>
      </c>
      <c r="F20" s="5"/>
    </row>
    <row r="21" spans="1:6" ht="14.25">
      <c r="A21" s="2">
        <v>11</v>
      </c>
      <c r="B21" s="26">
        <v>170301150019</v>
      </c>
      <c r="C21" s="18">
        <f t="shared" si="0"/>
        <v>32.5</v>
      </c>
      <c r="D21" s="5"/>
      <c r="E21" s="18">
        <f t="shared" si="1"/>
        <v>13.253012048192772</v>
      </c>
      <c r="F21" s="5"/>
    </row>
    <row r="22" spans="1:6" ht="14.25">
      <c r="A22" s="2">
        <v>12</v>
      </c>
      <c r="B22" s="26">
        <v>170301150020</v>
      </c>
      <c r="C22" s="18">
        <f t="shared" si="0"/>
        <v>50</v>
      </c>
      <c r="D22" s="5"/>
      <c r="E22" s="18">
        <f t="shared" si="1"/>
        <v>37.34939759036145</v>
      </c>
      <c r="F22" s="5"/>
    </row>
    <row r="23" spans="1:6" ht="14.25">
      <c r="A23" s="2">
        <v>13</v>
      </c>
      <c r="B23" s="26">
        <v>170301150022</v>
      </c>
      <c r="C23" s="18">
        <f t="shared" si="0"/>
        <v>35</v>
      </c>
      <c r="D23" s="5"/>
      <c r="E23" s="18">
        <f t="shared" si="1"/>
        <v>25.30120481927711</v>
      </c>
      <c r="F23" s="5"/>
    </row>
    <row r="24" spans="1:6" ht="14.25">
      <c r="A24" s="2"/>
      <c r="B24" s="26"/>
      <c r="C24" s="31"/>
      <c r="D24" s="5"/>
      <c r="E24" s="31"/>
      <c r="F24" s="5"/>
    </row>
    <row r="25" spans="1:5" ht="14.25">
      <c r="A25" s="2"/>
      <c r="B25" s="26"/>
      <c r="C25" s="31"/>
      <c r="E25" s="31"/>
    </row>
    <row r="100" spans="2:3" ht="14.25">
      <c r="B100" s="18">
        <v>25</v>
      </c>
      <c r="C100" s="18">
        <v>17</v>
      </c>
    </row>
    <row r="101" spans="2:3" ht="14.25">
      <c r="B101" s="18">
        <v>31</v>
      </c>
      <c r="C101" s="18">
        <v>14</v>
      </c>
    </row>
    <row r="102" spans="2:3" ht="14.25">
      <c r="B102" s="18">
        <v>26</v>
      </c>
      <c r="C102" s="18">
        <v>33</v>
      </c>
    </row>
    <row r="103" spans="2:3" ht="14.25">
      <c r="B103" s="18">
        <v>38</v>
      </c>
      <c r="C103" s="18">
        <v>35</v>
      </c>
    </row>
    <row r="104" spans="2:3" ht="14.25">
      <c r="B104" s="18">
        <v>34</v>
      </c>
      <c r="C104" s="18">
        <v>23</v>
      </c>
    </row>
    <row r="105" spans="2:3" ht="14.25">
      <c r="B105" s="18">
        <v>37</v>
      </c>
      <c r="C105" s="18">
        <v>28</v>
      </c>
    </row>
    <row r="106" spans="2:3" ht="14.25">
      <c r="B106" s="18">
        <v>40</v>
      </c>
      <c r="C106" s="18">
        <v>17</v>
      </c>
    </row>
    <row r="107" spans="2:3" ht="14.25">
      <c r="B107" s="18">
        <v>33</v>
      </c>
      <c r="C107" s="18">
        <v>4</v>
      </c>
    </row>
    <row r="108" spans="2:3" ht="14.25">
      <c r="B108" s="18">
        <v>0</v>
      </c>
      <c r="C108" s="18">
        <v>0</v>
      </c>
    </row>
    <row r="109" spans="2:3" ht="14.25">
      <c r="B109" s="18">
        <v>38</v>
      </c>
      <c r="C109" s="18">
        <v>11</v>
      </c>
    </row>
    <row r="110" spans="2:3" ht="14.25">
      <c r="B110" s="18">
        <v>26</v>
      </c>
      <c r="C110" s="18">
        <v>11</v>
      </c>
    </row>
    <row r="111" spans="2:3" ht="14.25">
      <c r="B111" s="18">
        <v>40</v>
      </c>
      <c r="C111" s="18">
        <v>31</v>
      </c>
    </row>
    <row r="112" spans="2:3" ht="14.25">
      <c r="B112" s="18">
        <v>28</v>
      </c>
      <c r="C112" s="18">
        <v>21</v>
      </c>
    </row>
    <row r="113" spans="2:3" ht="14.25">
      <c r="B113" s="5"/>
      <c r="C113" s="5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26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22.00390625" style="0" customWidth="1"/>
    <col min="3" max="3" width="13.7109375" style="0" customWidth="1"/>
    <col min="4" max="4" width="10.57421875" style="0" customWidth="1"/>
    <col min="6" max="6" width="11.28125" style="0" customWidth="1"/>
    <col min="7" max="7" width="15.8515625" style="0" customWidth="1"/>
    <col min="8" max="8" width="11.71093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201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200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199</v>
      </c>
      <c r="B5" s="138"/>
      <c r="C5" s="138"/>
      <c r="D5" s="138"/>
      <c r="E5" s="139"/>
      <c r="F5" s="53"/>
      <c r="G5" s="58" t="s">
        <v>69</v>
      </c>
      <c r="H5" s="59">
        <f>1*D12</f>
        <v>81.25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81.25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9" t="s">
        <v>12</v>
      </c>
      <c r="D7" s="150"/>
      <c r="E7" s="43" t="s">
        <v>12</v>
      </c>
      <c r="F7" s="43"/>
      <c r="G7" s="54" t="s">
        <v>75</v>
      </c>
      <c r="H7" s="63">
        <f>AVERAGE(H5:H6)</f>
        <v>81.25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43" t="s">
        <v>4</v>
      </c>
      <c r="D8" s="43"/>
      <c r="E8" s="43" t="s">
        <v>15</v>
      </c>
      <c r="F8" s="43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43" t="s">
        <v>38</v>
      </c>
      <c r="D9" s="43"/>
      <c r="E9" s="43" t="s">
        <v>38</v>
      </c>
      <c r="F9" s="8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4">
        <v>50</v>
      </c>
      <c r="D10" s="84">
        <f>(0.55*50)</f>
        <v>27.500000000000004</v>
      </c>
      <c r="E10" s="44">
        <v>50</v>
      </c>
      <c r="F10" s="85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86">
        <v>30</v>
      </c>
      <c r="D11" s="44">
        <f>COUNTIF(C11:C26,"&gt;="&amp;D10)</f>
        <v>13</v>
      </c>
      <c r="E11" s="86">
        <v>30</v>
      </c>
      <c r="F11" s="87">
        <f>COUNTIF(E11:E26,"&gt;="&amp;F10)</f>
        <v>13</v>
      </c>
      <c r="G11" s="50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>
        <v>3</v>
      </c>
      <c r="V11" s="12"/>
      <c r="W11" s="67"/>
    </row>
    <row r="12" spans="1:23" ht="15">
      <c r="A12" s="2">
        <v>2</v>
      </c>
      <c r="B12" s="26">
        <v>170301150003</v>
      </c>
      <c r="C12" s="86">
        <v>35</v>
      </c>
      <c r="D12" s="88">
        <f>(D11/D13)*100</f>
        <v>81.25</v>
      </c>
      <c r="E12" s="86">
        <v>35</v>
      </c>
      <c r="F12" s="89">
        <f>(F11/F13)*100</f>
        <v>81.25</v>
      </c>
      <c r="G12" s="50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3</v>
      </c>
      <c r="U12" s="12">
        <v>3</v>
      </c>
      <c r="V12" s="12"/>
      <c r="W12" s="67"/>
    </row>
    <row r="13" spans="1:23" ht="15">
      <c r="A13" s="2">
        <v>3</v>
      </c>
      <c r="B13" s="26">
        <v>170301150005</v>
      </c>
      <c r="C13" s="86">
        <v>35</v>
      </c>
      <c r="D13" s="44">
        <v>16</v>
      </c>
      <c r="E13" s="86">
        <v>35</v>
      </c>
      <c r="F13" s="45">
        <f>1*D13</f>
        <v>16</v>
      </c>
      <c r="G13" s="50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3</v>
      </c>
      <c r="U13" s="12">
        <v>3</v>
      </c>
      <c r="V13" s="12"/>
      <c r="W13" s="67"/>
    </row>
    <row r="14" spans="1:23" ht="14.25">
      <c r="A14" s="2">
        <v>4</v>
      </c>
      <c r="B14" s="26">
        <v>170301150007</v>
      </c>
      <c r="C14" s="86">
        <v>38</v>
      </c>
      <c r="D14" s="44"/>
      <c r="E14" s="86">
        <v>38</v>
      </c>
      <c r="F14" s="45"/>
      <c r="G14" s="48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4.25">
      <c r="A15" s="2">
        <v>5</v>
      </c>
      <c r="B15" s="26">
        <v>170301150008</v>
      </c>
      <c r="C15" s="86">
        <v>33</v>
      </c>
      <c r="D15" s="90"/>
      <c r="E15" s="86">
        <v>33</v>
      </c>
      <c r="F15" s="91"/>
      <c r="G15" s="48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67"/>
    </row>
    <row r="16" spans="1:23" ht="30.75">
      <c r="A16" s="2">
        <v>6</v>
      </c>
      <c r="B16" s="26">
        <v>170301150009</v>
      </c>
      <c r="C16" s="86">
        <v>38</v>
      </c>
      <c r="D16" s="90"/>
      <c r="E16" s="86">
        <v>38</v>
      </c>
      <c r="F16" s="91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>
        <f>AVERAGE(U11:U15)</f>
        <v>3</v>
      </c>
      <c r="V16" s="10"/>
      <c r="W16" s="22"/>
    </row>
    <row r="17" spans="1:23" ht="15">
      <c r="A17" s="2">
        <v>7</v>
      </c>
      <c r="B17" s="26">
        <v>170301150011</v>
      </c>
      <c r="C17" s="86">
        <v>0</v>
      </c>
      <c r="D17" s="90"/>
      <c r="E17" s="86">
        <v>0</v>
      </c>
      <c r="F17" s="91"/>
      <c r="G17" s="52" t="s">
        <v>14</v>
      </c>
      <c r="H17" s="8">
        <f>(H7*H16)/100</f>
        <v>2.4375</v>
      </c>
      <c r="I17" s="8">
        <f>(H7*I16)/100</f>
        <v>2.4375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2.4375</v>
      </c>
      <c r="U17" s="8">
        <f>(H7*U16)/100</f>
        <v>2.4375</v>
      </c>
      <c r="V17" s="8"/>
      <c r="W17" s="22"/>
    </row>
    <row r="18" spans="1:6" ht="14.25">
      <c r="A18" s="2">
        <v>8</v>
      </c>
      <c r="B18" s="26">
        <v>170301150012</v>
      </c>
      <c r="C18" s="86">
        <v>46</v>
      </c>
      <c r="D18" s="90"/>
      <c r="E18" s="86">
        <v>47</v>
      </c>
      <c r="F18" s="91"/>
    </row>
    <row r="19" spans="1:6" ht="14.25">
      <c r="A19" s="2">
        <v>9</v>
      </c>
      <c r="B19" s="26">
        <v>170301150014</v>
      </c>
      <c r="C19" s="86">
        <v>35</v>
      </c>
      <c r="D19" s="90"/>
      <c r="E19" s="86">
        <v>34</v>
      </c>
      <c r="F19" s="91"/>
    </row>
    <row r="20" spans="1:6" ht="14.25">
      <c r="A20" s="2">
        <v>10</v>
      </c>
      <c r="B20" s="26">
        <v>170301150016</v>
      </c>
      <c r="C20" s="86">
        <v>23</v>
      </c>
      <c r="D20" s="90"/>
      <c r="E20" s="86">
        <v>22</v>
      </c>
      <c r="F20" s="91"/>
    </row>
    <row r="21" spans="1:6" ht="14.25">
      <c r="A21" s="2">
        <v>11</v>
      </c>
      <c r="B21" s="26">
        <v>170301150017</v>
      </c>
      <c r="C21" s="86">
        <v>33</v>
      </c>
      <c r="D21" s="90"/>
      <c r="E21" s="86">
        <v>32</v>
      </c>
      <c r="F21" s="91"/>
    </row>
    <row r="22" spans="1:6" ht="14.25">
      <c r="A22" s="2">
        <v>12</v>
      </c>
      <c r="B22" s="26">
        <v>170301150018</v>
      </c>
      <c r="C22" s="86">
        <v>38</v>
      </c>
      <c r="D22" s="90"/>
      <c r="E22" s="86">
        <v>37</v>
      </c>
      <c r="F22" s="91"/>
    </row>
    <row r="23" spans="1:6" ht="14.25">
      <c r="A23" s="2">
        <v>13</v>
      </c>
      <c r="B23" s="26">
        <v>170301150019</v>
      </c>
      <c r="C23" s="86">
        <v>30</v>
      </c>
      <c r="D23" s="90"/>
      <c r="E23" s="86">
        <v>31</v>
      </c>
      <c r="F23" s="91"/>
    </row>
    <row r="24" spans="1:6" ht="14.25">
      <c r="A24" s="6">
        <v>14</v>
      </c>
      <c r="B24" s="26">
        <v>170301150020</v>
      </c>
      <c r="C24" s="86">
        <v>49</v>
      </c>
      <c r="D24" s="90"/>
      <c r="E24" s="86">
        <v>49</v>
      </c>
      <c r="F24" s="91"/>
    </row>
    <row r="25" spans="1:6" ht="14.25">
      <c r="A25" s="6">
        <v>15</v>
      </c>
      <c r="B25" s="26">
        <v>170301150021</v>
      </c>
      <c r="C25" s="86">
        <v>25</v>
      </c>
      <c r="D25" s="90"/>
      <c r="E25" s="86">
        <v>0</v>
      </c>
      <c r="F25" s="91"/>
    </row>
    <row r="26" spans="1:6" ht="14.25">
      <c r="A26" s="6">
        <v>16</v>
      </c>
      <c r="B26" s="26">
        <v>170301150022</v>
      </c>
      <c r="C26" s="86">
        <v>30</v>
      </c>
      <c r="D26" s="90"/>
      <c r="E26" s="86">
        <v>29</v>
      </c>
      <c r="F26" s="91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26"/>
  <sheetViews>
    <sheetView zoomScale="75" zoomScaleNormal="75" zoomScalePageLayoutView="0" workbookViewId="0" topLeftCell="A4">
      <selection activeCell="H17" sqref="H17:V17"/>
    </sheetView>
  </sheetViews>
  <sheetFormatPr defaultColWidth="9.140625" defaultRowHeight="15"/>
  <cols>
    <col min="2" max="2" width="16.140625" style="0" customWidth="1"/>
    <col min="6" max="6" width="11.28125" style="0" customWidth="1"/>
    <col min="7" max="7" width="15.8515625" style="0" customWidth="1"/>
    <col min="8" max="8" width="11.71093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204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203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202</v>
      </c>
      <c r="B5" s="138"/>
      <c r="C5" s="138"/>
      <c r="D5" s="138"/>
      <c r="E5" s="139"/>
      <c r="F5" s="53"/>
      <c r="G5" s="58" t="s">
        <v>69</v>
      </c>
      <c r="H5" s="59">
        <f>1*D12</f>
        <v>75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6">
        <v>33</v>
      </c>
      <c r="D11" s="5">
        <f>COUNTIF(C11:C26,"&gt;="&amp;D10)</f>
        <v>12</v>
      </c>
      <c r="E11" s="36">
        <v>33</v>
      </c>
      <c r="F11" s="70">
        <f>COUNTIF(E11:E26,"&gt;="&amp;F10)</f>
        <v>12</v>
      </c>
      <c r="G11" s="50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1</v>
      </c>
      <c r="U11" s="12"/>
      <c r="V11" s="12">
        <v>1</v>
      </c>
      <c r="W11" s="67"/>
    </row>
    <row r="12" spans="1:23" ht="15">
      <c r="A12" s="2">
        <v>2</v>
      </c>
      <c r="B12" s="26">
        <v>170301150003</v>
      </c>
      <c r="C12" s="36">
        <v>54</v>
      </c>
      <c r="D12" s="71">
        <f>(D11/D13)*100</f>
        <v>75</v>
      </c>
      <c r="E12" s="36">
        <v>54</v>
      </c>
      <c r="F12" s="72">
        <f>(F11/F13)*100</f>
        <v>75</v>
      </c>
      <c r="G12" s="50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</v>
      </c>
      <c r="U12" s="12"/>
      <c r="V12" s="12">
        <v>1</v>
      </c>
      <c r="W12" s="67"/>
    </row>
    <row r="13" spans="1:23" ht="15">
      <c r="A13" s="2">
        <v>3</v>
      </c>
      <c r="B13" s="26">
        <v>170301150005</v>
      </c>
      <c r="C13" s="36">
        <v>44</v>
      </c>
      <c r="D13" s="74">
        <v>16</v>
      </c>
      <c r="E13" s="36">
        <v>44</v>
      </c>
      <c r="F13" s="74">
        <f>1*D13</f>
        <v>16</v>
      </c>
      <c r="G13" s="50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0</v>
      </c>
      <c r="U13" s="12"/>
      <c r="V13" s="12">
        <v>0</v>
      </c>
      <c r="W13" s="67"/>
    </row>
    <row r="14" spans="1:23" ht="15">
      <c r="A14" s="2">
        <v>4</v>
      </c>
      <c r="B14" s="26">
        <v>170301150007</v>
      </c>
      <c r="C14" s="36">
        <v>70</v>
      </c>
      <c r="D14" s="5"/>
      <c r="E14" s="36">
        <v>70</v>
      </c>
      <c r="F14" s="5"/>
      <c r="G14" s="81" t="s">
        <v>10</v>
      </c>
      <c r="H14" s="8">
        <v>3</v>
      </c>
      <c r="I14" s="8"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</v>
      </c>
      <c r="U14" s="12"/>
      <c r="V14" s="12">
        <v>1</v>
      </c>
      <c r="W14" s="67"/>
    </row>
    <row r="15" spans="1:23" ht="14.25">
      <c r="A15" s="2">
        <v>5</v>
      </c>
      <c r="B15" s="26">
        <v>170301150008</v>
      </c>
      <c r="C15" s="36">
        <v>55</v>
      </c>
      <c r="D15" s="38"/>
      <c r="E15" s="36">
        <v>55</v>
      </c>
      <c r="F15" s="38"/>
      <c r="G15" s="92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67"/>
    </row>
    <row r="16" spans="1:23" ht="30.75">
      <c r="A16" s="2">
        <v>6</v>
      </c>
      <c r="B16" s="26">
        <v>170301150009</v>
      </c>
      <c r="C16" s="36">
        <v>43</v>
      </c>
      <c r="D16" s="38"/>
      <c r="E16" s="36">
        <v>43</v>
      </c>
      <c r="F16" s="38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0.75</v>
      </c>
      <c r="U16" s="10"/>
      <c r="V16" s="10">
        <f>AVERAGE(V11:V15)</f>
        <v>0.75</v>
      </c>
      <c r="W16" s="22"/>
    </row>
    <row r="17" spans="1:23" ht="15">
      <c r="A17" s="2">
        <v>7</v>
      </c>
      <c r="B17" s="26">
        <v>170301150011</v>
      </c>
      <c r="C17" s="36">
        <v>10</v>
      </c>
      <c r="D17" s="38"/>
      <c r="E17" s="36">
        <v>10</v>
      </c>
      <c r="F17" s="38"/>
      <c r="G17" s="80" t="s">
        <v>14</v>
      </c>
      <c r="H17" s="8">
        <f>(H7*H16)/100</f>
        <v>2.25</v>
      </c>
      <c r="I17" s="8">
        <f>(H7*I16)/100</f>
        <v>2.25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0.5625</v>
      </c>
      <c r="U17" s="8"/>
      <c r="V17" s="8">
        <f>(H7*V16)/100</f>
        <v>0.5625</v>
      </c>
      <c r="W17" s="22"/>
    </row>
    <row r="18" spans="1:6" ht="14.25">
      <c r="A18" s="2">
        <v>8</v>
      </c>
      <c r="B18" s="26">
        <v>170301150012</v>
      </c>
      <c r="C18" s="36">
        <v>55</v>
      </c>
      <c r="D18" s="38"/>
      <c r="E18" s="36">
        <v>55</v>
      </c>
      <c r="F18" s="38"/>
    </row>
    <row r="19" spans="1:6" ht="14.25">
      <c r="A19" s="2">
        <v>9</v>
      </c>
      <c r="B19" s="26">
        <v>170301150014</v>
      </c>
      <c r="C19" s="36">
        <v>61</v>
      </c>
      <c r="D19" s="38"/>
      <c r="E19" s="36">
        <v>61</v>
      </c>
      <c r="F19" s="38"/>
    </row>
    <row r="20" spans="1:6" ht="14.25">
      <c r="A20" s="2">
        <v>10</v>
      </c>
      <c r="B20" s="26">
        <v>170301150016</v>
      </c>
      <c r="C20" s="36">
        <v>26</v>
      </c>
      <c r="D20" s="38"/>
      <c r="E20" s="36">
        <v>26</v>
      </c>
      <c r="F20" s="38"/>
    </row>
    <row r="21" spans="1:6" ht="14.25">
      <c r="A21" s="2">
        <v>11</v>
      </c>
      <c r="B21" s="26">
        <v>170301150017</v>
      </c>
      <c r="C21" s="36">
        <v>27</v>
      </c>
      <c r="D21" s="38"/>
      <c r="E21" s="36">
        <v>27</v>
      </c>
      <c r="F21" s="38"/>
    </row>
    <row r="22" spans="1:6" ht="14.25">
      <c r="A22" s="2">
        <v>12</v>
      </c>
      <c r="B22" s="26">
        <v>170301150018</v>
      </c>
      <c r="C22" s="36">
        <v>51</v>
      </c>
      <c r="D22" s="38"/>
      <c r="E22" s="36">
        <v>51</v>
      </c>
      <c r="F22" s="38"/>
    </row>
    <row r="23" spans="1:6" ht="14.25">
      <c r="A23" s="2">
        <v>13</v>
      </c>
      <c r="B23" s="26">
        <v>170301150019</v>
      </c>
      <c r="C23" s="36">
        <v>33</v>
      </c>
      <c r="D23" s="38"/>
      <c r="E23" s="36">
        <v>33</v>
      </c>
      <c r="F23" s="38"/>
    </row>
    <row r="24" spans="1:6" ht="14.25">
      <c r="A24" s="6">
        <v>14</v>
      </c>
      <c r="B24" s="26">
        <v>170301150020</v>
      </c>
      <c r="C24" s="36">
        <v>55</v>
      </c>
      <c r="D24" s="38"/>
      <c r="E24" s="36">
        <v>55</v>
      </c>
      <c r="F24" s="38"/>
    </row>
    <row r="25" spans="1:6" ht="14.25">
      <c r="A25" s="6">
        <v>15</v>
      </c>
      <c r="B25" s="26">
        <v>170301150021</v>
      </c>
      <c r="C25" s="36">
        <v>10</v>
      </c>
      <c r="D25" s="38"/>
      <c r="E25" s="36">
        <v>10</v>
      </c>
      <c r="F25" s="38"/>
    </row>
    <row r="26" spans="1:6" ht="14.25">
      <c r="A26" s="6">
        <v>16</v>
      </c>
      <c r="B26" s="26">
        <v>170301150022</v>
      </c>
      <c r="C26" s="36">
        <v>43</v>
      </c>
      <c r="D26" s="38"/>
      <c r="E26" s="36">
        <v>43</v>
      </c>
      <c r="F26" s="38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2"/>
  <sheetViews>
    <sheetView zoomScale="62" zoomScaleNormal="62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8" max="8" width="22.7109375" style="0" customWidth="1"/>
    <col min="9" max="9" width="18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207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206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205</v>
      </c>
      <c r="B5" s="138"/>
      <c r="C5" s="138"/>
      <c r="D5" s="138"/>
      <c r="E5" s="139"/>
      <c r="F5" s="53"/>
      <c r="G5" s="58" t="s">
        <v>69</v>
      </c>
      <c r="H5" s="59">
        <f>1*D12</f>
        <v>78.57142857142857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35.714285714285715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57.14285714285714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262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f aca="true" t="shared" si="0" ref="C11:C24">B99*1.25</f>
        <v>32.5</v>
      </c>
      <c r="D11" s="5">
        <f>COUNTIF(C11:C24,"&gt;="&amp;D10)</f>
        <v>11</v>
      </c>
      <c r="E11" s="18">
        <f aca="true" t="shared" si="1" ref="E11:E24">C99/1.2</f>
        <v>18.333333333333336</v>
      </c>
      <c r="F11" s="70">
        <f>COUNTIF(E11:E24,"&gt;="&amp;F10)</f>
        <v>5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3</v>
      </c>
      <c r="W11" s="67"/>
    </row>
    <row r="12" spans="1:23" ht="15">
      <c r="A12" s="2">
        <v>2</v>
      </c>
      <c r="B12" s="26">
        <v>170301150003</v>
      </c>
      <c r="C12" s="18">
        <f t="shared" si="0"/>
        <v>38.75</v>
      </c>
      <c r="D12" s="71">
        <f>(D11/D13)*100</f>
        <v>78.57142857142857</v>
      </c>
      <c r="E12" s="18">
        <f t="shared" si="1"/>
        <v>19.166666666666668</v>
      </c>
      <c r="F12" s="72">
        <f>(F11/F13)*100</f>
        <v>35.714285714285715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3</v>
      </c>
      <c r="W12" s="67"/>
    </row>
    <row r="13" spans="1:23" ht="15">
      <c r="A13" s="2">
        <v>3</v>
      </c>
      <c r="B13" s="26">
        <v>170301150005</v>
      </c>
      <c r="C13" s="18">
        <f t="shared" si="0"/>
        <v>37.5</v>
      </c>
      <c r="D13" s="74">
        <v>14</v>
      </c>
      <c r="E13" s="18">
        <f t="shared" si="1"/>
        <v>7.5</v>
      </c>
      <c r="F13" s="74">
        <f>1*D13</f>
        <v>14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3</v>
      </c>
      <c r="W13" s="67"/>
    </row>
    <row r="14" spans="1:23" ht="15">
      <c r="A14" s="2">
        <v>4</v>
      </c>
      <c r="B14" s="26">
        <v>170301150007</v>
      </c>
      <c r="C14" s="18">
        <f t="shared" si="0"/>
        <v>50</v>
      </c>
      <c r="D14" s="5"/>
      <c r="E14" s="18">
        <f t="shared" si="1"/>
        <v>40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18">
        <f t="shared" si="0"/>
        <v>46.25</v>
      </c>
      <c r="D15" s="5"/>
      <c r="E15" s="18">
        <f t="shared" si="1"/>
        <v>18.333333333333336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f t="shared" si="0"/>
        <v>48.75</v>
      </c>
      <c r="D16" s="5"/>
      <c r="E16" s="18">
        <f t="shared" si="1"/>
        <v>36.66666666666667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18">
        <f t="shared" si="0"/>
        <v>46.25</v>
      </c>
      <c r="D17" s="5"/>
      <c r="E17" s="18">
        <f t="shared" si="1"/>
        <v>29.166666666666668</v>
      </c>
      <c r="F17" s="5"/>
      <c r="G17" s="52" t="s">
        <v>14</v>
      </c>
      <c r="H17" s="8">
        <f>(H7*H16)/100</f>
        <v>1.7142857142857142</v>
      </c>
      <c r="I17" s="8">
        <f>(H7*I16)/100</f>
        <v>1.7142857142857142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(H7*V16)/100</f>
        <v>1.7142857142857142</v>
      </c>
      <c r="W17" s="22"/>
    </row>
    <row r="18" spans="1:6" ht="14.25">
      <c r="A18" s="2">
        <v>8</v>
      </c>
      <c r="B18" s="26">
        <v>170301150014</v>
      </c>
      <c r="C18" s="18">
        <f t="shared" si="0"/>
        <v>45</v>
      </c>
      <c r="D18" s="5"/>
      <c r="E18" s="18">
        <f t="shared" si="1"/>
        <v>13.333333333333334</v>
      </c>
      <c r="F18" s="5"/>
    </row>
    <row r="19" spans="1:6" ht="14.25">
      <c r="A19" s="2">
        <v>9</v>
      </c>
      <c r="B19" s="26">
        <v>170301150017</v>
      </c>
      <c r="C19" s="18">
        <f t="shared" si="0"/>
        <v>0</v>
      </c>
      <c r="D19" s="5"/>
      <c r="E19" s="18">
        <f t="shared" si="1"/>
        <v>0</v>
      </c>
      <c r="F19" s="5"/>
    </row>
    <row r="20" spans="1:6" ht="14.25">
      <c r="A20" s="2">
        <v>10</v>
      </c>
      <c r="B20" s="26">
        <v>170301150018</v>
      </c>
      <c r="C20" s="18">
        <f t="shared" si="0"/>
        <v>50</v>
      </c>
      <c r="D20" s="5"/>
      <c r="E20" s="18">
        <f t="shared" si="1"/>
        <v>36.66666666666667</v>
      </c>
      <c r="F20" s="5"/>
    </row>
    <row r="21" spans="1:6" ht="14.25">
      <c r="A21" s="2">
        <v>11</v>
      </c>
      <c r="B21" s="26">
        <v>170301150019</v>
      </c>
      <c r="C21" s="18">
        <f t="shared" si="0"/>
        <v>18.75</v>
      </c>
      <c r="D21" s="5"/>
      <c r="E21" s="18">
        <f t="shared" si="1"/>
        <v>5</v>
      </c>
      <c r="F21" s="5"/>
    </row>
    <row r="22" spans="1:6" ht="14.25">
      <c r="A22" s="2">
        <v>12</v>
      </c>
      <c r="B22" s="26">
        <v>170301150020</v>
      </c>
      <c r="C22" s="18">
        <f t="shared" si="0"/>
        <v>50</v>
      </c>
      <c r="D22" s="5"/>
      <c r="E22" s="18">
        <f t="shared" si="1"/>
        <v>42.5</v>
      </c>
      <c r="F22" s="5"/>
    </row>
    <row r="23" spans="1:6" ht="14.25">
      <c r="A23" s="2">
        <v>13</v>
      </c>
      <c r="B23" s="26">
        <v>170301150021</v>
      </c>
      <c r="C23" s="18">
        <f t="shared" si="0"/>
        <v>0</v>
      </c>
      <c r="D23" s="5"/>
      <c r="E23" s="18">
        <f t="shared" si="1"/>
        <v>0</v>
      </c>
      <c r="F23" s="5"/>
    </row>
    <row r="24" spans="1:6" ht="14.25">
      <c r="A24" s="6">
        <v>14</v>
      </c>
      <c r="B24" s="26">
        <v>170301150022</v>
      </c>
      <c r="C24" s="18">
        <f t="shared" si="0"/>
        <v>33.75</v>
      </c>
      <c r="D24" s="5"/>
      <c r="E24" s="18">
        <f t="shared" si="1"/>
        <v>25</v>
      </c>
      <c r="F24" s="5"/>
    </row>
    <row r="99" spans="2:3" ht="14.25">
      <c r="B99" s="18">
        <v>26</v>
      </c>
      <c r="C99" s="18">
        <v>22</v>
      </c>
    </row>
    <row r="100" spans="2:3" ht="14.25">
      <c r="B100" s="18">
        <v>31</v>
      </c>
      <c r="C100" s="18">
        <v>23</v>
      </c>
    </row>
    <row r="101" spans="2:3" ht="14.25">
      <c r="B101" s="18">
        <v>30</v>
      </c>
      <c r="C101" s="18">
        <v>9</v>
      </c>
    </row>
    <row r="102" spans="2:3" ht="14.25">
      <c r="B102" s="18">
        <v>40</v>
      </c>
      <c r="C102" s="18">
        <v>48</v>
      </c>
    </row>
    <row r="103" spans="2:3" ht="14.25">
      <c r="B103" s="18">
        <v>37</v>
      </c>
      <c r="C103" s="18">
        <v>22</v>
      </c>
    </row>
    <row r="104" spans="2:3" ht="14.25">
      <c r="B104" s="18">
        <v>39</v>
      </c>
      <c r="C104" s="18">
        <v>44</v>
      </c>
    </row>
    <row r="105" spans="2:3" ht="14.25">
      <c r="B105" s="18">
        <v>37</v>
      </c>
      <c r="C105" s="18">
        <v>35</v>
      </c>
    </row>
    <row r="106" spans="2:3" ht="14.25">
      <c r="B106" s="18">
        <v>36</v>
      </c>
      <c r="C106" s="18">
        <v>16</v>
      </c>
    </row>
    <row r="107" spans="2:3" ht="14.25">
      <c r="B107" s="18">
        <v>0</v>
      </c>
      <c r="C107" s="18">
        <v>0</v>
      </c>
    </row>
    <row r="108" spans="2:3" ht="14.25">
      <c r="B108" s="18">
        <v>40</v>
      </c>
      <c r="C108" s="18">
        <v>44</v>
      </c>
    </row>
    <row r="109" spans="2:3" ht="14.25">
      <c r="B109" s="18">
        <v>15</v>
      </c>
      <c r="C109" s="18">
        <v>6</v>
      </c>
    </row>
    <row r="110" spans="2:3" ht="14.25">
      <c r="B110" s="18">
        <v>40</v>
      </c>
      <c r="C110" s="18">
        <v>51</v>
      </c>
    </row>
    <row r="111" spans="2:3" ht="14.25">
      <c r="B111" s="18">
        <v>0</v>
      </c>
      <c r="C111" s="18">
        <v>0</v>
      </c>
    </row>
    <row r="112" spans="2:3" ht="14.25">
      <c r="B112" s="18">
        <v>27</v>
      </c>
      <c r="C112" s="18">
        <v>30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4.421875" style="0" customWidth="1"/>
    <col min="7" max="7" width="16.421875" style="0" customWidth="1"/>
    <col min="8" max="8" width="11.57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210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209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208</v>
      </c>
      <c r="B5" s="138"/>
      <c r="C5" s="138"/>
      <c r="D5" s="138"/>
      <c r="E5" s="139"/>
      <c r="F5" s="53"/>
      <c r="G5" s="58" t="s">
        <v>69</v>
      </c>
      <c r="H5" s="59">
        <f>1*D12</f>
        <v>64.28571428571429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71.42857142857143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67.85714285714286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v>25</v>
      </c>
      <c r="D11" s="5">
        <f>COUNTIF(C11:C24,"&gt;="&amp;D10)</f>
        <v>9</v>
      </c>
      <c r="E11" s="18">
        <v>17</v>
      </c>
      <c r="F11" s="70">
        <f>COUNTIF(E11:E24,"&gt;="&amp;F10)</f>
        <v>10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2</v>
      </c>
      <c r="U11" s="12">
        <v>1</v>
      </c>
      <c r="V11" s="12"/>
      <c r="W11" s="67"/>
    </row>
    <row r="12" spans="1:23" ht="15">
      <c r="A12" s="2">
        <v>2</v>
      </c>
      <c r="B12" s="26">
        <v>170301150003</v>
      </c>
      <c r="C12" s="18">
        <v>31</v>
      </c>
      <c r="D12" s="71">
        <f>(D11/D13)*100</f>
        <v>64.28571428571429</v>
      </c>
      <c r="E12" s="18">
        <v>34</v>
      </c>
      <c r="F12" s="72">
        <f>(F11/F13)*100</f>
        <v>71.42857142857143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2</v>
      </c>
      <c r="U12" s="12">
        <v>1</v>
      </c>
      <c r="V12" s="12"/>
      <c r="W12" s="67"/>
    </row>
    <row r="13" spans="1:23" ht="15">
      <c r="A13" s="2">
        <v>3</v>
      </c>
      <c r="B13" s="26">
        <v>170301150005</v>
      </c>
      <c r="C13" s="18">
        <v>22</v>
      </c>
      <c r="D13" s="74">
        <v>14</v>
      </c>
      <c r="E13" s="18">
        <v>42</v>
      </c>
      <c r="F13" s="74">
        <f>1*D13</f>
        <v>14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0</v>
      </c>
      <c r="U13" s="12">
        <v>0</v>
      </c>
      <c r="V13" s="12"/>
      <c r="W13" s="67"/>
    </row>
    <row r="14" spans="1:23" ht="15">
      <c r="A14" s="2">
        <v>4</v>
      </c>
      <c r="B14" s="26">
        <v>170301150007</v>
      </c>
      <c r="C14" s="18">
        <v>28</v>
      </c>
      <c r="D14" s="5"/>
      <c r="E14" s="18">
        <v>45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18">
        <v>31</v>
      </c>
      <c r="D15" s="5"/>
      <c r="E15" s="18">
        <v>48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v>33</v>
      </c>
      <c r="D16" s="5"/>
      <c r="E16" s="18">
        <v>42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1.3333333333333333</v>
      </c>
      <c r="U16" s="10">
        <f>AVERAGE(U11:U15)</f>
        <v>0.6666666666666666</v>
      </c>
      <c r="V16" s="10"/>
      <c r="W16" s="22"/>
    </row>
    <row r="17" spans="1:23" ht="15">
      <c r="A17" s="2">
        <v>7</v>
      </c>
      <c r="B17" s="26">
        <v>170301150012</v>
      </c>
      <c r="C17" s="18">
        <v>37</v>
      </c>
      <c r="D17" s="5"/>
      <c r="E17" s="18">
        <v>46</v>
      </c>
      <c r="F17" s="5"/>
      <c r="G17" s="52" t="s">
        <v>14</v>
      </c>
      <c r="H17" s="8">
        <f>(H7*H16)/100</f>
        <v>2.035714285714286</v>
      </c>
      <c r="I17" s="8">
        <f>(H7*I16)/100</f>
        <v>2.035714285714286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0.9047619047619048</v>
      </c>
      <c r="U17" s="8">
        <f>(H7*U16)/100</f>
        <v>0.4523809523809524</v>
      </c>
      <c r="V17" s="8"/>
      <c r="W17" s="22"/>
    </row>
    <row r="18" spans="1:6" ht="14.25">
      <c r="A18" s="2">
        <v>8</v>
      </c>
      <c r="B18" s="26">
        <v>170301150014</v>
      </c>
      <c r="C18" s="18">
        <v>30</v>
      </c>
      <c r="D18" s="5"/>
      <c r="E18" s="18">
        <v>39</v>
      </c>
      <c r="F18" s="5"/>
    </row>
    <row r="19" spans="1:6" ht="14.25">
      <c r="A19" s="2">
        <v>9</v>
      </c>
      <c r="B19" s="26">
        <v>170301150016</v>
      </c>
      <c r="C19" s="18">
        <v>23</v>
      </c>
      <c r="D19" s="5"/>
      <c r="E19" s="18">
        <v>20</v>
      </c>
      <c r="F19" s="5"/>
    </row>
    <row r="20" spans="1:6" ht="14.25">
      <c r="A20" s="2">
        <v>10</v>
      </c>
      <c r="B20" s="26">
        <v>170301150017</v>
      </c>
      <c r="C20" s="18">
        <v>0</v>
      </c>
      <c r="D20" s="5"/>
      <c r="E20" s="18">
        <v>0</v>
      </c>
      <c r="F20" s="5"/>
    </row>
    <row r="21" spans="1:6" ht="14.25">
      <c r="A21" s="2">
        <v>11</v>
      </c>
      <c r="B21" s="26">
        <v>170301150018</v>
      </c>
      <c r="C21" s="18">
        <v>39</v>
      </c>
      <c r="D21" s="5"/>
      <c r="E21" s="18">
        <v>40</v>
      </c>
      <c r="F21" s="5"/>
    </row>
    <row r="22" spans="1:6" ht="14.25">
      <c r="A22" s="2">
        <v>12</v>
      </c>
      <c r="B22" s="26">
        <v>170301150019</v>
      </c>
      <c r="C22" s="18">
        <v>23</v>
      </c>
      <c r="D22" s="5"/>
      <c r="E22" s="18">
        <v>29</v>
      </c>
      <c r="F22" s="5"/>
    </row>
    <row r="23" spans="1:6" ht="14.25">
      <c r="A23" s="2">
        <v>13</v>
      </c>
      <c r="B23" s="26">
        <v>170301150020</v>
      </c>
      <c r="C23" s="18">
        <v>30</v>
      </c>
      <c r="D23" s="5"/>
      <c r="E23" s="18">
        <v>33</v>
      </c>
      <c r="F23" s="5"/>
    </row>
    <row r="24" spans="1:6" ht="14.25">
      <c r="A24" s="6">
        <v>14</v>
      </c>
      <c r="B24" s="26">
        <v>170301150022</v>
      </c>
      <c r="C24" s="18">
        <v>31</v>
      </c>
      <c r="D24" s="5"/>
      <c r="E24" s="18">
        <v>24</v>
      </c>
      <c r="F24" s="5"/>
    </row>
    <row r="25" spans="1:5" ht="14.25">
      <c r="A25" s="2"/>
      <c r="B25" s="26"/>
      <c r="C25" s="31"/>
      <c r="E25" s="31"/>
    </row>
    <row r="100" spans="2:3" ht="14.25">
      <c r="B100" s="18">
        <v>25</v>
      </c>
      <c r="C100" s="18">
        <v>17</v>
      </c>
    </row>
    <row r="101" spans="2:3" ht="14.25">
      <c r="B101" s="18">
        <v>31</v>
      </c>
      <c r="C101" s="18">
        <v>34</v>
      </c>
    </row>
    <row r="102" spans="2:3" ht="14.25">
      <c r="B102" s="18">
        <v>22</v>
      </c>
      <c r="C102" s="18">
        <v>42</v>
      </c>
    </row>
    <row r="103" spans="2:3" ht="14.25">
      <c r="B103" s="18">
        <v>28</v>
      </c>
      <c r="C103" s="18">
        <v>45</v>
      </c>
    </row>
    <row r="104" spans="2:3" ht="14.25">
      <c r="B104" s="18">
        <v>31</v>
      </c>
      <c r="C104" s="18">
        <v>48</v>
      </c>
    </row>
    <row r="105" spans="2:3" ht="14.25">
      <c r="B105" s="18">
        <v>33</v>
      </c>
      <c r="C105" s="18">
        <v>42</v>
      </c>
    </row>
    <row r="106" spans="2:3" ht="14.25">
      <c r="B106" s="18">
        <v>37</v>
      </c>
      <c r="C106" s="18">
        <v>46</v>
      </c>
    </row>
    <row r="107" spans="2:3" ht="14.25">
      <c r="B107" s="18">
        <v>30</v>
      </c>
      <c r="C107" s="18">
        <v>39</v>
      </c>
    </row>
    <row r="108" spans="2:3" ht="14.25">
      <c r="B108" s="18">
        <v>23</v>
      </c>
      <c r="C108" s="18">
        <v>20</v>
      </c>
    </row>
    <row r="109" spans="2:3" ht="14.25">
      <c r="B109" s="18">
        <v>0</v>
      </c>
      <c r="C109" s="18">
        <v>0</v>
      </c>
    </row>
    <row r="110" spans="2:3" ht="14.25">
      <c r="B110" s="18">
        <v>39</v>
      </c>
      <c r="C110" s="18">
        <v>40</v>
      </c>
    </row>
    <row r="111" spans="2:3" ht="14.25">
      <c r="B111" s="18">
        <v>23</v>
      </c>
      <c r="C111" s="18">
        <v>29</v>
      </c>
    </row>
    <row r="112" spans="2:3" ht="14.25">
      <c r="B112" s="18">
        <v>30</v>
      </c>
      <c r="C112" s="18">
        <v>33</v>
      </c>
    </row>
    <row r="113" spans="2:3" ht="14.25">
      <c r="B113" s="18">
        <v>31</v>
      </c>
      <c r="C113" s="18">
        <v>24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68" zoomScaleNormal="68" zoomScalePageLayoutView="0" workbookViewId="0" topLeftCell="A3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211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266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265</v>
      </c>
      <c r="B5" s="138"/>
      <c r="C5" s="138"/>
      <c r="D5" s="138"/>
      <c r="E5" s="139"/>
      <c r="F5" s="53"/>
      <c r="G5" s="58" t="s">
        <v>69</v>
      </c>
      <c r="H5" s="59">
        <f>1*D12</f>
        <v>86.66666666666667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86.66666666666667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86.66666666666667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v>36</v>
      </c>
      <c r="D11" s="5">
        <f>COUNTIF(C11:C25,"&gt;="&amp;D10)</f>
        <v>13</v>
      </c>
      <c r="E11" s="18">
        <v>37</v>
      </c>
      <c r="F11" s="70">
        <f>COUNTIF(E11:E25,"&gt;="&amp;F10)</f>
        <v>13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/>
      <c r="V11" s="12"/>
      <c r="W11" s="67"/>
    </row>
    <row r="12" spans="1:23" ht="15">
      <c r="A12" s="2">
        <v>2</v>
      </c>
      <c r="B12" s="26">
        <v>170301150003</v>
      </c>
      <c r="C12" s="18">
        <v>35</v>
      </c>
      <c r="D12" s="71">
        <f>(D11/D13)*100</f>
        <v>86.66666666666667</v>
      </c>
      <c r="E12" s="18">
        <v>34</v>
      </c>
      <c r="F12" s="72">
        <f>(F11/F13)*100</f>
        <v>86.66666666666667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3</v>
      </c>
      <c r="U12" s="12"/>
      <c r="V12" s="12"/>
      <c r="W12" s="67"/>
    </row>
    <row r="13" spans="1:23" ht="15">
      <c r="A13" s="2">
        <v>3</v>
      </c>
      <c r="B13" s="26">
        <v>170301150005</v>
      </c>
      <c r="C13" s="18">
        <v>32</v>
      </c>
      <c r="D13" s="74">
        <v>15</v>
      </c>
      <c r="E13" s="18">
        <v>31</v>
      </c>
      <c r="F13" s="74">
        <f>1*D13</f>
        <v>15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3</v>
      </c>
      <c r="U13" s="12"/>
      <c r="V13" s="12"/>
      <c r="W13" s="67"/>
    </row>
    <row r="14" spans="1:23" ht="15">
      <c r="A14" s="2">
        <v>4</v>
      </c>
      <c r="B14" s="26">
        <v>170301150007</v>
      </c>
      <c r="C14" s="18">
        <v>42</v>
      </c>
      <c r="D14" s="5"/>
      <c r="E14" s="18">
        <v>43</v>
      </c>
      <c r="F14" s="5"/>
      <c r="G14" s="9" t="s">
        <v>10</v>
      </c>
      <c r="H14" s="8">
        <v>3</v>
      </c>
      <c r="I14" s="8"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>
        <v>3</v>
      </c>
      <c r="U14" s="12"/>
      <c r="V14" s="12"/>
      <c r="W14" s="67"/>
    </row>
    <row r="15" spans="1:23" ht="15">
      <c r="A15" s="2">
        <v>5</v>
      </c>
      <c r="B15" s="26">
        <v>170301150008</v>
      </c>
      <c r="C15" s="18">
        <v>39</v>
      </c>
      <c r="D15" s="5"/>
      <c r="E15" s="18">
        <v>39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v>38</v>
      </c>
      <c r="D16" s="5"/>
      <c r="E16" s="18">
        <v>39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/>
      <c r="V16" s="10"/>
      <c r="W16" s="22"/>
    </row>
    <row r="17" spans="1:23" ht="15">
      <c r="A17" s="2">
        <v>7</v>
      </c>
      <c r="B17" s="26">
        <v>170301150012</v>
      </c>
      <c r="C17" s="18">
        <v>44</v>
      </c>
      <c r="D17" s="5"/>
      <c r="E17" s="18">
        <v>42</v>
      </c>
      <c r="F17" s="5"/>
      <c r="G17" s="52" t="s">
        <v>14</v>
      </c>
      <c r="H17" s="8">
        <f>(H7*H16)/100</f>
        <v>2.6</v>
      </c>
      <c r="I17" s="8">
        <f>(H7*I16)/100</f>
        <v>2.6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2.6</v>
      </c>
      <c r="U17" s="8"/>
      <c r="V17" s="8"/>
      <c r="W17" s="22"/>
    </row>
    <row r="18" spans="1:6" ht="14.25">
      <c r="A18" s="2">
        <v>8</v>
      </c>
      <c r="B18" s="26">
        <v>170301150014</v>
      </c>
      <c r="C18" s="18">
        <v>40</v>
      </c>
      <c r="D18" s="5"/>
      <c r="E18" s="18">
        <v>39</v>
      </c>
      <c r="F18" s="5"/>
    </row>
    <row r="19" spans="1:6" ht="14.25">
      <c r="A19" s="2">
        <v>9</v>
      </c>
      <c r="B19" s="26">
        <v>170301150016</v>
      </c>
      <c r="C19" s="18">
        <v>0</v>
      </c>
      <c r="D19" s="5"/>
      <c r="E19" s="18">
        <v>0</v>
      </c>
      <c r="F19" s="5"/>
    </row>
    <row r="20" spans="1:6" ht="14.25">
      <c r="A20" s="2">
        <v>10</v>
      </c>
      <c r="B20" s="26">
        <v>170301150017</v>
      </c>
      <c r="C20" s="18">
        <v>38</v>
      </c>
      <c r="D20" s="5"/>
      <c r="E20" s="18">
        <v>39</v>
      </c>
      <c r="F20" s="5"/>
    </row>
    <row r="21" spans="1:6" ht="14.25">
      <c r="A21" s="2">
        <v>11</v>
      </c>
      <c r="B21" s="26">
        <v>170301150018</v>
      </c>
      <c r="C21" s="18">
        <v>40</v>
      </c>
      <c r="D21" s="5"/>
      <c r="E21" s="18">
        <v>41</v>
      </c>
      <c r="F21" s="5"/>
    </row>
    <row r="22" spans="1:6" ht="14.25">
      <c r="A22" s="2">
        <v>12</v>
      </c>
      <c r="B22" s="26">
        <v>170301150019</v>
      </c>
      <c r="C22" s="18">
        <v>33</v>
      </c>
      <c r="D22" s="5"/>
      <c r="E22" s="18">
        <v>33</v>
      </c>
      <c r="F22" s="5"/>
    </row>
    <row r="23" spans="1:6" ht="14.25">
      <c r="A23" s="2">
        <v>13</v>
      </c>
      <c r="B23" s="26">
        <v>170301150020</v>
      </c>
      <c r="C23" s="18">
        <v>40</v>
      </c>
      <c r="D23" s="5"/>
      <c r="E23" s="18">
        <v>40</v>
      </c>
      <c r="F23" s="5"/>
    </row>
    <row r="24" spans="1:6" ht="14.25">
      <c r="A24" s="6">
        <v>14</v>
      </c>
      <c r="B24" s="26">
        <v>170301150021</v>
      </c>
      <c r="C24" s="18">
        <v>0</v>
      </c>
      <c r="D24" s="5"/>
      <c r="E24" s="18">
        <v>0</v>
      </c>
      <c r="F24" s="5"/>
    </row>
    <row r="25" spans="1:5" ht="14.25">
      <c r="A25" s="2">
        <v>15</v>
      </c>
      <c r="B25" s="26">
        <v>170301150022</v>
      </c>
      <c r="C25" s="18">
        <v>41</v>
      </c>
      <c r="E25" s="18">
        <v>42</v>
      </c>
    </row>
    <row r="100" spans="2:3" ht="14.25">
      <c r="B100" s="18">
        <v>25</v>
      </c>
      <c r="C100" s="18">
        <v>17</v>
      </c>
    </row>
    <row r="101" spans="2:3" ht="14.25">
      <c r="B101" s="18">
        <v>31</v>
      </c>
      <c r="C101" s="18">
        <v>34</v>
      </c>
    </row>
    <row r="102" spans="2:3" ht="14.25">
      <c r="B102" s="18">
        <v>22</v>
      </c>
      <c r="C102" s="18">
        <v>42</v>
      </c>
    </row>
    <row r="103" spans="2:3" ht="14.25">
      <c r="B103" s="18">
        <v>28</v>
      </c>
      <c r="C103" s="18">
        <v>45</v>
      </c>
    </row>
    <row r="104" spans="2:3" ht="14.25">
      <c r="B104" s="18">
        <v>31</v>
      </c>
      <c r="C104" s="18">
        <v>48</v>
      </c>
    </row>
    <row r="105" spans="2:3" ht="14.25">
      <c r="B105" s="18">
        <v>33</v>
      </c>
      <c r="C105" s="18">
        <v>42</v>
      </c>
    </row>
    <row r="106" spans="2:3" ht="14.25">
      <c r="B106" s="18">
        <v>37</v>
      </c>
      <c r="C106" s="18">
        <v>46</v>
      </c>
    </row>
    <row r="107" spans="2:3" ht="14.25">
      <c r="B107" s="18">
        <v>30</v>
      </c>
      <c r="C107" s="18">
        <v>39</v>
      </c>
    </row>
    <row r="108" spans="2:3" ht="14.25">
      <c r="B108" s="18">
        <v>23</v>
      </c>
      <c r="C108" s="18">
        <v>20</v>
      </c>
    </row>
    <row r="109" spans="2:3" ht="14.25">
      <c r="B109" s="18">
        <v>0</v>
      </c>
      <c r="C109" s="18">
        <v>0</v>
      </c>
    </row>
    <row r="110" spans="2:3" ht="14.25">
      <c r="B110" s="18">
        <v>39</v>
      </c>
      <c r="C110" s="18">
        <v>40</v>
      </c>
    </row>
    <row r="111" spans="2:3" ht="14.25">
      <c r="B111" s="18">
        <v>23</v>
      </c>
      <c r="C111" s="18">
        <v>29</v>
      </c>
    </row>
    <row r="112" spans="2:3" ht="14.25">
      <c r="B112" s="18">
        <v>30</v>
      </c>
      <c r="C112" s="18">
        <v>33</v>
      </c>
    </row>
    <row r="113" spans="2:3" ht="14.25">
      <c r="B113" s="18">
        <v>31</v>
      </c>
      <c r="C113" s="18">
        <v>24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4"/>
  <sheetViews>
    <sheetView zoomScale="78" zoomScaleNormal="78" zoomScalePageLayoutView="0" workbookViewId="0" topLeftCell="A1">
      <selection activeCell="I24" sqref="I24:I25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233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232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231</v>
      </c>
      <c r="B5" s="138"/>
      <c r="C5" s="138"/>
      <c r="D5" s="138"/>
      <c r="E5" s="139"/>
      <c r="F5" s="53"/>
      <c r="G5" s="58" t="s">
        <v>69</v>
      </c>
      <c r="H5" s="59">
        <f>1*D12</f>
        <v>68.75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43.75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56.25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4">
        <v>170301150002</v>
      </c>
      <c r="C11" s="5">
        <v>31</v>
      </c>
      <c r="D11" s="5">
        <f>COUNTIF(C11:C26,"&gt;="&amp;D10)</f>
        <v>11</v>
      </c>
      <c r="E11" s="5">
        <v>1</v>
      </c>
      <c r="F11" s="70">
        <f>COUNTIF(E11:E26,"&gt;="&amp;F10)</f>
        <v>7</v>
      </c>
      <c r="G11" s="50" t="s">
        <v>6</v>
      </c>
      <c r="H11" s="1">
        <v>3</v>
      </c>
      <c r="I11" s="1">
        <v>3</v>
      </c>
      <c r="J11" s="1">
        <v>3</v>
      </c>
      <c r="K11" s="19">
        <v>3</v>
      </c>
      <c r="L11" s="1">
        <v>3</v>
      </c>
      <c r="M11" s="19"/>
      <c r="N11" s="19"/>
      <c r="O11" s="19"/>
      <c r="P11" s="19"/>
      <c r="Q11" s="19"/>
      <c r="R11" s="19"/>
      <c r="S11" s="19"/>
      <c r="T11" s="19"/>
      <c r="U11" s="19">
        <v>2</v>
      </c>
      <c r="V11" s="19">
        <v>2</v>
      </c>
      <c r="W11" s="67"/>
    </row>
    <row r="12" spans="1:23" ht="15">
      <c r="A12" s="2">
        <v>2</v>
      </c>
      <c r="B12" s="14">
        <v>170301150003</v>
      </c>
      <c r="C12" s="5">
        <v>26</v>
      </c>
      <c r="D12" s="71">
        <f>(D11/D13)*100</f>
        <v>68.75</v>
      </c>
      <c r="E12" s="5">
        <v>9</v>
      </c>
      <c r="F12" s="72">
        <f>(F11/F13)*100</f>
        <v>43.75</v>
      </c>
      <c r="G12" s="50" t="s">
        <v>7</v>
      </c>
      <c r="H12" s="8">
        <v>3</v>
      </c>
      <c r="I12" s="1">
        <v>3</v>
      </c>
      <c r="J12" s="1">
        <v>3</v>
      </c>
      <c r="K12" s="19">
        <v>3</v>
      </c>
      <c r="L12" s="1">
        <v>3</v>
      </c>
      <c r="M12" s="19"/>
      <c r="N12" s="19"/>
      <c r="O12" s="19"/>
      <c r="P12" s="21"/>
      <c r="Q12" s="19"/>
      <c r="R12" s="19"/>
      <c r="S12" s="19"/>
      <c r="T12" s="19"/>
      <c r="U12" s="19">
        <v>2</v>
      </c>
      <c r="V12" s="19">
        <v>2</v>
      </c>
      <c r="W12" s="67"/>
    </row>
    <row r="13" spans="1:23" ht="15">
      <c r="A13" s="2">
        <v>3</v>
      </c>
      <c r="B13" s="14">
        <v>170301150005</v>
      </c>
      <c r="C13" s="5">
        <v>25</v>
      </c>
      <c r="D13" s="74">
        <v>16</v>
      </c>
      <c r="E13" s="5">
        <v>0</v>
      </c>
      <c r="F13" s="74">
        <f>1*D13</f>
        <v>16</v>
      </c>
      <c r="G13" s="50" t="s">
        <v>9</v>
      </c>
      <c r="H13" s="8">
        <v>3</v>
      </c>
      <c r="I13" s="1">
        <v>3</v>
      </c>
      <c r="J13" s="1">
        <v>3</v>
      </c>
      <c r="K13" s="19">
        <v>3</v>
      </c>
      <c r="L13" s="1">
        <v>3</v>
      </c>
      <c r="M13" s="19"/>
      <c r="N13" s="19"/>
      <c r="O13" s="19"/>
      <c r="P13" s="21"/>
      <c r="Q13" s="19"/>
      <c r="R13" s="19"/>
      <c r="S13" s="19"/>
      <c r="T13" s="19"/>
      <c r="U13" s="19">
        <v>2</v>
      </c>
      <c r="V13" s="19">
        <v>2</v>
      </c>
      <c r="W13" s="67"/>
    </row>
    <row r="14" spans="1:23" ht="14.25">
      <c r="A14" s="2">
        <v>4</v>
      </c>
      <c r="B14" s="14">
        <v>170301150007</v>
      </c>
      <c r="C14" s="5">
        <v>37</v>
      </c>
      <c r="D14" s="5"/>
      <c r="E14" s="5">
        <v>39</v>
      </c>
      <c r="F14" s="5"/>
      <c r="H14" s="8"/>
      <c r="I14" s="8"/>
      <c r="J14" s="19"/>
      <c r="K14" s="19"/>
      <c r="L14" s="19"/>
      <c r="M14" s="19"/>
      <c r="N14" s="19"/>
      <c r="O14" s="19"/>
      <c r="P14" s="21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4">
        <v>170301150008</v>
      </c>
      <c r="C15" s="5">
        <v>40</v>
      </c>
      <c r="D15" s="5"/>
      <c r="E15" s="5">
        <v>13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4">
        <v>170301150009</v>
      </c>
      <c r="C16" s="5">
        <v>44</v>
      </c>
      <c r="D16" s="5"/>
      <c r="E16" s="5">
        <v>39</v>
      </c>
      <c r="F16" s="5"/>
      <c r="G16" s="51" t="s">
        <v>79</v>
      </c>
      <c r="H16" s="10">
        <f>AVERAGE(H11:H13)</f>
        <v>3</v>
      </c>
      <c r="I16" s="10">
        <f>AVERAGE(I11:I13)</f>
        <v>3</v>
      </c>
      <c r="J16" s="10">
        <f>AVERAGE(J11:J13)</f>
        <v>3</v>
      </c>
      <c r="K16" s="10">
        <f>AVERAGE(K11:K13)</f>
        <v>3</v>
      </c>
      <c r="L16" s="10">
        <f>AVERAGE(L11:L13)</f>
        <v>3</v>
      </c>
      <c r="M16" s="10"/>
      <c r="N16" s="10"/>
      <c r="O16" s="10"/>
      <c r="P16" s="10"/>
      <c r="Q16" s="10"/>
      <c r="R16" s="10"/>
      <c r="S16" s="10"/>
      <c r="T16" s="10"/>
      <c r="U16" s="10">
        <f>AVERAGE(U11:U13)</f>
        <v>2</v>
      </c>
      <c r="V16" s="10">
        <f>AVERAGE(V11:V13)</f>
        <v>2</v>
      </c>
      <c r="W16" s="22"/>
    </row>
    <row r="17" spans="1:23" ht="15">
      <c r="A17" s="2">
        <v>7</v>
      </c>
      <c r="B17" s="14">
        <v>170301150012</v>
      </c>
      <c r="C17" s="5">
        <v>47</v>
      </c>
      <c r="D17" s="5"/>
      <c r="E17" s="5">
        <v>34</v>
      </c>
      <c r="G17" s="52" t="s">
        <v>14</v>
      </c>
      <c r="H17" s="8">
        <f>(H7*H16)/100</f>
        <v>1.6875</v>
      </c>
      <c r="I17" s="8">
        <f>(H7*I16)/100</f>
        <v>1.6875</v>
      </c>
      <c r="J17" s="8">
        <f>(H7*J16)/100</f>
        <v>1.6875</v>
      </c>
      <c r="K17" s="8">
        <f>(H7*K16)/100</f>
        <v>1.6875</v>
      </c>
      <c r="L17" s="8">
        <f>(H7*L16)/100</f>
        <v>1.6875</v>
      </c>
      <c r="M17" s="8"/>
      <c r="N17" s="8"/>
      <c r="O17" s="8"/>
      <c r="P17" s="8"/>
      <c r="Q17" s="8"/>
      <c r="R17" s="8"/>
      <c r="S17" s="8"/>
      <c r="T17" s="8"/>
      <c r="U17" s="8">
        <f>(H7*U16)/100</f>
        <v>1.125</v>
      </c>
      <c r="V17" s="8">
        <f>(H7*V16)/100</f>
        <v>1.125</v>
      </c>
      <c r="W17" s="22"/>
    </row>
    <row r="18" spans="1:5" ht="14.25">
      <c r="A18" s="2">
        <v>8</v>
      </c>
      <c r="B18" s="14">
        <v>170301150014</v>
      </c>
      <c r="C18" s="5">
        <v>40</v>
      </c>
      <c r="D18" s="5"/>
      <c r="E18" s="5">
        <v>29</v>
      </c>
    </row>
    <row r="19" spans="1:5" ht="14.25">
      <c r="A19" s="2">
        <v>9</v>
      </c>
      <c r="B19" s="14">
        <v>170301150016</v>
      </c>
      <c r="C19" s="5">
        <v>1</v>
      </c>
      <c r="D19" s="5"/>
      <c r="E19" s="5">
        <v>0</v>
      </c>
    </row>
    <row r="20" spans="1:5" ht="14.25">
      <c r="A20" s="2">
        <v>10</v>
      </c>
      <c r="B20" s="14">
        <v>170301150018</v>
      </c>
      <c r="C20" s="5">
        <v>47</v>
      </c>
      <c r="D20" s="5"/>
      <c r="E20" s="5">
        <v>29</v>
      </c>
    </row>
    <row r="21" spans="1:5" ht="14.25">
      <c r="A21" s="2">
        <v>11</v>
      </c>
      <c r="B21" s="14">
        <v>170301150019</v>
      </c>
      <c r="C21" s="5">
        <v>30</v>
      </c>
      <c r="D21" s="5"/>
      <c r="E21" s="5">
        <v>19</v>
      </c>
    </row>
    <row r="22" spans="1:5" ht="14.25">
      <c r="A22" s="2">
        <v>12</v>
      </c>
      <c r="B22" s="14">
        <v>170301150020</v>
      </c>
      <c r="C22" s="5">
        <v>47</v>
      </c>
      <c r="D22" s="5"/>
      <c r="E22" s="5">
        <v>34</v>
      </c>
    </row>
    <row r="23" spans="1:5" ht="14.25">
      <c r="A23" s="2">
        <v>13</v>
      </c>
      <c r="B23" s="14">
        <v>170301150021</v>
      </c>
      <c r="C23" s="5">
        <v>26</v>
      </c>
      <c r="D23" s="5"/>
      <c r="E23" s="5">
        <v>0</v>
      </c>
    </row>
    <row r="24" spans="1:5" ht="14.25">
      <c r="A24" s="2">
        <v>14</v>
      </c>
      <c r="B24" s="14">
        <v>170301150022</v>
      </c>
      <c r="C24" s="5">
        <v>40</v>
      </c>
      <c r="D24" s="5"/>
      <c r="E24" s="5">
        <v>30</v>
      </c>
    </row>
    <row r="25" spans="1:5" ht="14.25">
      <c r="A25" s="2">
        <v>15</v>
      </c>
      <c r="B25" s="14">
        <v>170301151025</v>
      </c>
      <c r="C25" s="5">
        <v>44</v>
      </c>
      <c r="D25" s="5"/>
      <c r="E25" s="5">
        <v>25</v>
      </c>
    </row>
    <row r="26" spans="1:5" ht="14.25">
      <c r="A26" s="2">
        <v>16</v>
      </c>
      <c r="B26" s="14">
        <v>170301151026</v>
      </c>
      <c r="C26" s="5">
        <v>0</v>
      </c>
      <c r="D26" s="5"/>
      <c r="E26" s="5">
        <v>0</v>
      </c>
    </row>
    <row r="100" spans="2:3" ht="14.25">
      <c r="B100" s="5">
        <v>42</v>
      </c>
      <c r="C100" s="5">
        <v>46</v>
      </c>
    </row>
    <row r="101" spans="2:3" ht="14.25">
      <c r="B101" s="5">
        <v>37</v>
      </c>
      <c r="C101" s="5">
        <v>48</v>
      </c>
    </row>
    <row r="102" spans="2:3" ht="14.25">
      <c r="B102" s="5">
        <v>42</v>
      </c>
      <c r="C102" s="5">
        <v>46</v>
      </c>
    </row>
    <row r="103" spans="2:3" ht="14.25">
      <c r="B103" s="5">
        <v>44</v>
      </c>
      <c r="C103" s="5">
        <v>39</v>
      </c>
    </row>
    <row r="104" spans="2:3" ht="14.25">
      <c r="B104" s="5">
        <v>43</v>
      </c>
      <c r="C104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71" zoomScaleNormal="71" zoomScalePageLayoutView="0" workbookViewId="0" topLeftCell="A3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9" max="9" width="10.281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214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213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212</v>
      </c>
      <c r="B5" s="138"/>
      <c r="C5" s="138"/>
      <c r="D5" s="138"/>
      <c r="E5" s="139"/>
      <c r="F5" s="53"/>
      <c r="G5" s="58" t="s">
        <v>69</v>
      </c>
      <c r="H5" s="59">
        <f>1*D12</f>
        <v>80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60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f aca="true" t="shared" si="0" ref="C11:C23">B100*1.25</f>
        <v>31.25</v>
      </c>
      <c r="D11" s="5">
        <f>COUNTIF(C11:C25,"&gt;="&amp;D10)</f>
        <v>12</v>
      </c>
      <c r="E11" s="18">
        <f aca="true" t="shared" si="1" ref="E11:E23">C100/1.2</f>
        <v>14.166666666666668</v>
      </c>
      <c r="F11" s="70">
        <f>COUNTIF(E11:E25,"&gt;="&amp;F10)</f>
        <v>9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3</v>
      </c>
      <c r="W11" s="67"/>
    </row>
    <row r="12" spans="1:23" ht="15">
      <c r="A12" s="2">
        <v>2</v>
      </c>
      <c r="B12" s="26">
        <v>170301150003</v>
      </c>
      <c r="C12" s="18">
        <f t="shared" si="0"/>
        <v>38.75</v>
      </c>
      <c r="D12" s="71">
        <f>(D11/D13)*100</f>
        <v>80</v>
      </c>
      <c r="E12" s="18">
        <f t="shared" si="1"/>
        <v>28.333333333333336</v>
      </c>
      <c r="F12" s="72">
        <f>(F11/F13)*100</f>
        <v>60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3</v>
      </c>
      <c r="W12" s="67"/>
    </row>
    <row r="13" spans="1:23" ht="15">
      <c r="A13" s="2">
        <v>3</v>
      </c>
      <c r="B13" s="26">
        <v>170301150005</v>
      </c>
      <c r="C13" s="18">
        <f t="shared" si="0"/>
        <v>27.5</v>
      </c>
      <c r="D13" s="74">
        <v>15</v>
      </c>
      <c r="E13" s="18">
        <f t="shared" si="1"/>
        <v>35</v>
      </c>
      <c r="F13" s="74">
        <f>1*D13</f>
        <v>15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3</v>
      </c>
      <c r="W13" s="67"/>
    </row>
    <row r="14" spans="1:23" ht="15">
      <c r="A14" s="2">
        <v>4</v>
      </c>
      <c r="B14" s="26">
        <v>170301150007</v>
      </c>
      <c r="C14" s="18">
        <f t="shared" si="0"/>
        <v>35</v>
      </c>
      <c r="D14" s="5"/>
      <c r="E14" s="18">
        <f t="shared" si="1"/>
        <v>37.5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18">
        <f t="shared" si="0"/>
        <v>38.75</v>
      </c>
      <c r="D15" s="5"/>
      <c r="E15" s="18">
        <f t="shared" si="1"/>
        <v>40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f t="shared" si="0"/>
        <v>41.25</v>
      </c>
      <c r="D16" s="5"/>
      <c r="E16" s="18">
        <f t="shared" si="1"/>
        <v>35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18">
        <f t="shared" si="0"/>
        <v>46.25</v>
      </c>
      <c r="D17" s="5"/>
      <c r="E17" s="18">
        <f t="shared" si="1"/>
        <v>38.333333333333336</v>
      </c>
      <c r="F17" s="5"/>
      <c r="G17" s="52" t="s">
        <v>14</v>
      </c>
      <c r="H17" s="8">
        <f>(H7*H16)/100</f>
        <v>2.1</v>
      </c>
      <c r="I17" s="8">
        <f>(H7*I16)/100</f>
        <v>2.1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(H7*V16)/100</f>
        <v>2.1</v>
      </c>
      <c r="W17" s="22"/>
    </row>
    <row r="18" spans="1:6" ht="14.25">
      <c r="A18" s="2">
        <v>8</v>
      </c>
      <c r="B18" s="26">
        <v>170301150014</v>
      </c>
      <c r="C18" s="18">
        <f t="shared" si="0"/>
        <v>37.5</v>
      </c>
      <c r="D18" s="5"/>
      <c r="E18" s="18">
        <f t="shared" si="1"/>
        <v>32.5</v>
      </c>
      <c r="F18" s="5"/>
    </row>
    <row r="19" spans="1:6" ht="14.25">
      <c r="A19" s="2">
        <v>9</v>
      </c>
      <c r="B19" s="26">
        <v>170301150017</v>
      </c>
      <c r="C19" s="18">
        <f t="shared" si="0"/>
        <v>28.75</v>
      </c>
      <c r="D19" s="5"/>
      <c r="E19" s="18">
        <f t="shared" si="1"/>
        <v>16.666666666666668</v>
      </c>
      <c r="F19" s="5"/>
    </row>
    <row r="20" spans="1:6" ht="14.25">
      <c r="A20" s="2">
        <v>10</v>
      </c>
      <c r="B20" s="26">
        <v>170301150018</v>
      </c>
      <c r="C20" s="18">
        <f t="shared" si="0"/>
        <v>0</v>
      </c>
      <c r="D20" s="5"/>
      <c r="E20" s="18">
        <f t="shared" si="1"/>
        <v>0</v>
      </c>
      <c r="F20" s="5"/>
    </row>
    <row r="21" spans="1:6" ht="14.25">
      <c r="A21" s="2">
        <v>11</v>
      </c>
      <c r="B21" s="26">
        <v>170301150019</v>
      </c>
      <c r="C21" s="18">
        <f t="shared" si="0"/>
        <v>48.75</v>
      </c>
      <c r="D21" s="5"/>
      <c r="E21" s="18">
        <f t="shared" si="1"/>
        <v>33.333333333333336</v>
      </c>
      <c r="F21" s="5"/>
    </row>
    <row r="22" spans="1:6" ht="14.25">
      <c r="A22" s="2">
        <v>12</v>
      </c>
      <c r="B22" s="26">
        <v>170301150020</v>
      </c>
      <c r="C22" s="18">
        <f t="shared" si="0"/>
        <v>28.75</v>
      </c>
      <c r="D22" s="5"/>
      <c r="E22" s="18">
        <f t="shared" si="1"/>
        <v>24.166666666666668</v>
      </c>
      <c r="F22" s="5"/>
    </row>
    <row r="23" spans="1:6" ht="14.25">
      <c r="A23" s="2">
        <v>13</v>
      </c>
      <c r="B23" s="26">
        <v>170301150022</v>
      </c>
      <c r="C23" s="18">
        <f t="shared" si="0"/>
        <v>37.5</v>
      </c>
      <c r="D23" s="5"/>
      <c r="E23" s="18">
        <f t="shared" si="1"/>
        <v>27.5</v>
      </c>
      <c r="F23" s="5"/>
    </row>
    <row r="24" spans="1:6" ht="14.25">
      <c r="A24" s="6"/>
      <c r="B24" s="26"/>
      <c r="C24" s="18"/>
      <c r="D24" s="5"/>
      <c r="E24" s="18"/>
      <c r="F24" s="5"/>
    </row>
    <row r="25" spans="1:5" ht="14.25">
      <c r="A25" s="2"/>
      <c r="B25" s="26"/>
      <c r="C25" s="18"/>
      <c r="E25" s="18"/>
    </row>
    <row r="100" spans="2:3" ht="14.25">
      <c r="B100" s="18">
        <v>25</v>
      </c>
      <c r="C100" s="18">
        <v>17</v>
      </c>
    </row>
    <row r="101" spans="2:3" ht="14.25">
      <c r="B101" s="18">
        <v>31</v>
      </c>
      <c r="C101" s="18">
        <v>34</v>
      </c>
    </row>
    <row r="102" spans="2:3" ht="14.25">
      <c r="B102" s="18">
        <v>22</v>
      </c>
      <c r="C102" s="18">
        <v>42</v>
      </c>
    </row>
    <row r="103" spans="2:3" ht="14.25">
      <c r="B103" s="18">
        <v>28</v>
      </c>
      <c r="C103" s="18">
        <v>45</v>
      </c>
    </row>
    <row r="104" spans="2:3" ht="14.25">
      <c r="B104" s="18">
        <v>31</v>
      </c>
      <c r="C104" s="18">
        <v>48</v>
      </c>
    </row>
    <row r="105" spans="2:3" ht="14.25">
      <c r="B105" s="18">
        <v>33</v>
      </c>
      <c r="C105" s="18">
        <v>42</v>
      </c>
    </row>
    <row r="106" spans="2:3" ht="14.25">
      <c r="B106" s="18">
        <v>37</v>
      </c>
      <c r="C106" s="18">
        <v>46</v>
      </c>
    </row>
    <row r="107" spans="2:3" ht="14.25">
      <c r="B107" s="18">
        <v>30</v>
      </c>
      <c r="C107" s="18">
        <v>39</v>
      </c>
    </row>
    <row r="108" spans="2:3" ht="14.25">
      <c r="B108" s="18">
        <v>23</v>
      </c>
      <c r="C108" s="18">
        <v>20</v>
      </c>
    </row>
    <row r="109" spans="2:3" ht="14.25">
      <c r="B109" s="18">
        <v>0</v>
      </c>
      <c r="C109" s="18">
        <v>0</v>
      </c>
    </row>
    <row r="110" spans="2:3" ht="14.25">
      <c r="B110" s="18">
        <v>39</v>
      </c>
      <c r="C110" s="18">
        <v>40</v>
      </c>
    </row>
    <row r="111" spans="2:3" ht="14.25">
      <c r="B111" s="18">
        <v>23</v>
      </c>
      <c r="C111" s="18">
        <v>29</v>
      </c>
    </row>
    <row r="112" spans="2:3" ht="14.25">
      <c r="B112" s="18">
        <v>30</v>
      </c>
      <c r="C112" s="18">
        <v>33</v>
      </c>
    </row>
    <row r="113" spans="2:3" ht="14.25">
      <c r="B113" s="18"/>
      <c r="C113" s="18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1"/>
  <sheetViews>
    <sheetView zoomScale="68" zoomScaleNormal="68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3.710937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217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216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215</v>
      </c>
      <c r="B5" s="138"/>
      <c r="C5" s="138"/>
      <c r="D5" s="138"/>
      <c r="E5" s="139"/>
      <c r="F5" s="53"/>
      <c r="G5" s="58" t="s">
        <v>69</v>
      </c>
      <c r="H5" s="59">
        <f>1*D12</f>
        <v>92.3076923076923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69.23076923076923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80.76923076923077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f aca="true" t="shared" si="0" ref="C11:C23">B98*1.25</f>
        <v>31.25</v>
      </c>
      <c r="D11" s="5">
        <f>COUNTIF(C11:C23,"&gt;="&amp;D10)</f>
        <v>12</v>
      </c>
      <c r="E11" s="18">
        <f aca="true" t="shared" si="1" ref="E11:E23">C98/1.2</f>
        <v>14.166666666666668</v>
      </c>
      <c r="F11" s="70">
        <f>COUNTIF(E11:E23,"&gt;="&amp;F10)</f>
        <v>9</v>
      </c>
      <c r="G11" s="9" t="s">
        <v>6</v>
      </c>
      <c r="H11" s="1">
        <v>3</v>
      </c>
      <c r="I11" s="1">
        <v>3</v>
      </c>
      <c r="J11" s="12">
        <v>3</v>
      </c>
      <c r="K11" s="12"/>
      <c r="L11" s="12">
        <v>1</v>
      </c>
      <c r="M11" s="12"/>
      <c r="N11" s="12"/>
      <c r="O11" s="12"/>
      <c r="P11" s="12"/>
      <c r="Q11" s="12"/>
      <c r="R11" s="12"/>
      <c r="S11" s="12">
        <v>3</v>
      </c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26">
        <v>170301150003</v>
      </c>
      <c r="C12" s="18">
        <f t="shared" si="0"/>
        <v>38.75</v>
      </c>
      <c r="D12" s="71">
        <f>(D11/D13)*100</f>
        <v>92.3076923076923</v>
      </c>
      <c r="E12" s="18">
        <f t="shared" si="1"/>
        <v>28.333333333333336</v>
      </c>
      <c r="F12" s="72">
        <f>(F11/F13)*100</f>
        <v>69.23076923076923</v>
      </c>
      <c r="G12" s="9" t="s">
        <v>7</v>
      </c>
      <c r="H12" s="8">
        <v>3</v>
      </c>
      <c r="I12" s="8">
        <v>3</v>
      </c>
      <c r="J12" s="13">
        <v>3</v>
      </c>
      <c r="K12" s="12"/>
      <c r="L12" s="13">
        <v>1</v>
      </c>
      <c r="M12" s="12"/>
      <c r="N12" s="12"/>
      <c r="O12" s="12"/>
      <c r="P12" s="12"/>
      <c r="Q12" s="12"/>
      <c r="R12" s="12"/>
      <c r="S12" s="13">
        <v>3</v>
      </c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26">
        <v>170301150005</v>
      </c>
      <c r="C13" s="18">
        <f t="shared" si="0"/>
        <v>27.5</v>
      </c>
      <c r="D13" s="74">
        <v>13</v>
      </c>
      <c r="E13" s="18">
        <f t="shared" si="1"/>
        <v>35</v>
      </c>
      <c r="F13" s="74">
        <f>1*D13</f>
        <v>13</v>
      </c>
      <c r="G13" s="9" t="s">
        <v>9</v>
      </c>
      <c r="H13" s="8">
        <v>3</v>
      </c>
      <c r="I13" s="8">
        <v>3</v>
      </c>
      <c r="J13" s="13">
        <v>3</v>
      </c>
      <c r="K13" s="12"/>
      <c r="L13" s="13">
        <v>1</v>
      </c>
      <c r="M13" s="12"/>
      <c r="N13" s="12"/>
      <c r="O13" s="12"/>
      <c r="P13" s="12"/>
      <c r="Q13" s="12"/>
      <c r="R13" s="12"/>
      <c r="S13" s="13">
        <v>3</v>
      </c>
      <c r="T13" s="12">
        <v>3</v>
      </c>
      <c r="U13" s="12">
        <v>3</v>
      </c>
      <c r="V13" s="12">
        <v>3</v>
      </c>
      <c r="W13" s="67"/>
    </row>
    <row r="14" spans="1:23" ht="15">
      <c r="A14" s="2">
        <v>4</v>
      </c>
      <c r="B14" s="26">
        <v>170301150007</v>
      </c>
      <c r="C14" s="18">
        <f t="shared" si="0"/>
        <v>35</v>
      </c>
      <c r="D14" s="5"/>
      <c r="E14" s="18">
        <f t="shared" si="1"/>
        <v>37.5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18">
        <f t="shared" si="0"/>
        <v>38.75</v>
      </c>
      <c r="D15" s="5"/>
      <c r="E15" s="18">
        <f t="shared" si="1"/>
        <v>40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f t="shared" si="0"/>
        <v>41.25</v>
      </c>
      <c r="D16" s="5"/>
      <c r="E16" s="18">
        <f t="shared" si="1"/>
        <v>35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3</v>
      </c>
      <c r="K16" s="10"/>
      <c r="L16" s="10">
        <f>AVERAGE(L11:L15)</f>
        <v>1</v>
      </c>
      <c r="M16" s="10"/>
      <c r="N16" s="10"/>
      <c r="O16" s="10"/>
      <c r="P16" s="10"/>
      <c r="Q16" s="10"/>
      <c r="R16" s="10"/>
      <c r="S16" s="10">
        <f>AVERAGE(S11:S15)</f>
        <v>3</v>
      </c>
      <c r="T16" s="10">
        <f>AVERAGE(T11:T15)</f>
        <v>3</v>
      </c>
      <c r="U16" s="10">
        <f>AVERAGE(U11:U15)</f>
        <v>3</v>
      </c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18">
        <f t="shared" si="0"/>
        <v>46.25</v>
      </c>
      <c r="D17" s="5"/>
      <c r="E17" s="18">
        <f t="shared" si="1"/>
        <v>38.333333333333336</v>
      </c>
      <c r="F17" s="5"/>
      <c r="G17" s="52" t="s">
        <v>14</v>
      </c>
      <c r="H17" s="8">
        <f>(H7*H16)/100</f>
        <v>2.4230769230769234</v>
      </c>
      <c r="I17" s="8">
        <f>(H7*I16)/100</f>
        <v>2.4230769230769234</v>
      </c>
      <c r="J17" s="8">
        <f>(H7*J16)/100</f>
        <v>2.4230769230769234</v>
      </c>
      <c r="K17" s="8"/>
      <c r="L17" s="8">
        <f>(H7*L16)/100</f>
        <v>0.8076923076923077</v>
      </c>
      <c r="M17" s="8"/>
      <c r="N17" s="8"/>
      <c r="O17" s="8"/>
      <c r="P17" s="8"/>
      <c r="Q17" s="8"/>
      <c r="R17" s="8"/>
      <c r="S17" s="8">
        <f>(H7*S16)/100</f>
        <v>2.4230769230769234</v>
      </c>
      <c r="T17" s="8">
        <f>(H7*T16)/100</f>
        <v>2.4230769230769234</v>
      </c>
      <c r="U17" s="8">
        <f>(H7*U16)/100</f>
        <v>2.4230769230769234</v>
      </c>
      <c r="V17" s="8">
        <f>(H7*V16)/100</f>
        <v>2.4230769230769234</v>
      </c>
      <c r="W17" s="22"/>
    </row>
    <row r="18" spans="1:6" ht="14.25">
      <c r="A18" s="2">
        <v>8</v>
      </c>
      <c r="B18" s="26">
        <v>170301150014</v>
      </c>
      <c r="C18" s="18">
        <f t="shared" si="0"/>
        <v>37.5</v>
      </c>
      <c r="D18" s="5"/>
      <c r="E18" s="18">
        <f t="shared" si="1"/>
        <v>32.5</v>
      </c>
      <c r="F18" s="5"/>
    </row>
    <row r="19" spans="1:6" ht="14.25">
      <c r="A19" s="2">
        <v>9</v>
      </c>
      <c r="B19" s="26">
        <v>170301150017</v>
      </c>
      <c r="C19" s="18">
        <f t="shared" si="0"/>
        <v>28.75</v>
      </c>
      <c r="D19" s="5"/>
      <c r="E19" s="18">
        <f t="shared" si="1"/>
        <v>16.666666666666668</v>
      </c>
      <c r="F19" s="5"/>
    </row>
    <row r="20" spans="1:6" ht="14.25">
      <c r="A20" s="2">
        <v>10</v>
      </c>
      <c r="B20" s="26">
        <v>170301150018</v>
      </c>
      <c r="C20" s="18">
        <f t="shared" si="0"/>
        <v>0</v>
      </c>
      <c r="D20" s="5"/>
      <c r="E20" s="18">
        <f t="shared" si="1"/>
        <v>0</v>
      </c>
      <c r="F20" s="5"/>
    </row>
    <row r="21" spans="1:6" ht="14.25">
      <c r="A21" s="2">
        <v>11</v>
      </c>
      <c r="B21" s="26">
        <v>170301150019</v>
      </c>
      <c r="C21" s="18">
        <f t="shared" si="0"/>
        <v>48.75</v>
      </c>
      <c r="D21" s="5"/>
      <c r="E21" s="18">
        <f t="shared" si="1"/>
        <v>33.333333333333336</v>
      </c>
      <c r="F21" s="5"/>
    </row>
    <row r="22" spans="1:6" ht="14.25">
      <c r="A22" s="2">
        <v>12</v>
      </c>
      <c r="B22" s="26">
        <v>170301150020</v>
      </c>
      <c r="C22" s="18">
        <f t="shared" si="0"/>
        <v>28.75</v>
      </c>
      <c r="D22" s="5"/>
      <c r="E22" s="18">
        <f t="shared" si="1"/>
        <v>24.166666666666668</v>
      </c>
      <c r="F22" s="5"/>
    </row>
    <row r="23" spans="1:6" ht="14.25">
      <c r="A23" s="2">
        <v>13</v>
      </c>
      <c r="B23" s="26">
        <v>170301150022</v>
      </c>
      <c r="C23" s="18">
        <f t="shared" si="0"/>
        <v>37.5</v>
      </c>
      <c r="D23" s="5"/>
      <c r="E23" s="18">
        <f t="shared" si="1"/>
        <v>27.5</v>
      </c>
      <c r="F23" s="5"/>
    </row>
    <row r="98" spans="2:3" ht="14.25">
      <c r="B98" s="18">
        <v>25</v>
      </c>
      <c r="C98" s="18">
        <v>17</v>
      </c>
    </row>
    <row r="99" spans="2:3" ht="14.25">
      <c r="B99" s="18">
        <v>31</v>
      </c>
      <c r="C99" s="18">
        <v>34</v>
      </c>
    </row>
    <row r="100" spans="2:3" ht="14.25">
      <c r="B100" s="18">
        <v>22</v>
      </c>
      <c r="C100" s="18">
        <v>42</v>
      </c>
    </row>
    <row r="101" spans="2:3" ht="14.25">
      <c r="B101" s="18">
        <v>28</v>
      </c>
      <c r="C101" s="18">
        <v>45</v>
      </c>
    </row>
    <row r="102" spans="2:3" ht="14.25">
      <c r="B102" s="18">
        <v>31</v>
      </c>
      <c r="C102" s="18">
        <v>48</v>
      </c>
    </row>
    <row r="103" spans="2:3" ht="14.25">
      <c r="B103" s="18">
        <v>33</v>
      </c>
      <c r="C103" s="18">
        <v>42</v>
      </c>
    </row>
    <row r="104" spans="2:3" ht="14.25">
      <c r="B104" s="18">
        <v>37</v>
      </c>
      <c r="C104" s="18">
        <v>46</v>
      </c>
    </row>
    <row r="105" spans="2:3" ht="14.25">
      <c r="B105" s="18">
        <v>30</v>
      </c>
      <c r="C105" s="18">
        <v>39</v>
      </c>
    </row>
    <row r="106" spans="2:3" ht="14.25">
      <c r="B106" s="18">
        <v>23</v>
      </c>
      <c r="C106" s="18">
        <v>20</v>
      </c>
    </row>
    <row r="107" spans="2:3" ht="14.25">
      <c r="B107" s="18">
        <v>0</v>
      </c>
      <c r="C107" s="18">
        <v>0</v>
      </c>
    </row>
    <row r="108" spans="2:3" ht="14.25">
      <c r="B108" s="18">
        <v>39</v>
      </c>
      <c r="C108" s="18">
        <v>40</v>
      </c>
    </row>
    <row r="109" spans="2:3" ht="14.25">
      <c r="B109" s="18">
        <v>23</v>
      </c>
      <c r="C109" s="18">
        <v>29</v>
      </c>
    </row>
    <row r="110" spans="2:3" ht="14.25">
      <c r="B110" s="18">
        <v>30</v>
      </c>
      <c r="C110" s="18">
        <v>33</v>
      </c>
    </row>
    <row r="111" spans="2:3" ht="14.25">
      <c r="B111" s="18"/>
      <c r="C111" s="18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3.8515625" style="0" customWidth="1"/>
    <col min="7" max="7" width="16.421875" style="0" customWidth="1"/>
    <col min="8" max="8" width="11.140625" style="0" customWidth="1"/>
    <col min="9" max="9" width="10.140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220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51" customHeight="1">
      <c r="A4" s="136" t="s">
        <v>219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218</v>
      </c>
      <c r="B5" s="138"/>
      <c r="C5" s="138"/>
      <c r="D5" s="138"/>
      <c r="E5" s="139"/>
      <c r="F5" s="53"/>
      <c r="G5" s="58" t="s">
        <v>69</v>
      </c>
      <c r="H5" s="59">
        <f>1*D12</f>
        <v>93.33333333333333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93.33333333333333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v>36</v>
      </c>
      <c r="D11" s="5">
        <f>COUNTIF(C11:C25,"&gt;="&amp;D10)</f>
        <v>14</v>
      </c>
      <c r="E11" s="18">
        <v>44</v>
      </c>
      <c r="F11" s="70">
        <f>COUNTIF(E11:E25,"&gt;="&amp;F10)</f>
        <v>14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>
        <v>2</v>
      </c>
      <c r="V11" s="12"/>
      <c r="W11" s="67"/>
    </row>
    <row r="12" spans="1:23" ht="15">
      <c r="A12" s="2">
        <v>2</v>
      </c>
      <c r="B12" s="26">
        <v>170301150003</v>
      </c>
      <c r="C12" s="18">
        <v>36</v>
      </c>
      <c r="D12" s="71">
        <f>(D11/D13)*100</f>
        <v>93.33333333333333</v>
      </c>
      <c r="E12" s="18">
        <v>38</v>
      </c>
      <c r="F12" s="72">
        <f>(F11/F13)*100</f>
        <v>93.33333333333333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3</v>
      </c>
      <c r="U12" s="12">
        <v>2</v>
      </c>
      <c r="V12" s="12"/>
      <c r="W12" s="67"/>
    </row>
    <row r="13" spans="1:23" ht="15">
      <c r="A13" s="2">
        <v>3</v>
      </c>
      <c r="B13" s="26">
        <v>170301150005</v>
      </c>
      <c r="C13" s="18">
        <v>36</v>
      </c>
      <c r="D13" s="74">
        <v>15</v>
      </c>
      <c r="E13" s="18">
        <v>42</v>
      </c>
      <c r="F13" s="74">
        <f>1*D13</f>
        <v>15</v>
      </c>
      <c r="G13" s="9"/>
      <c r="H13" s="8"/>
      <c r="I13" s="8"/>
      <c r="J13" s="13"/>
      <c r="K13" s="13"/>
      <c r="L13" s="13"/>
      <c r="M13" s="13"/>
      <c r="N13" s="13"/>
      <c r="O13" s="12"/>
      <c r="P13" s="12"/>
      <c r="Q13" s="13"/>
      <c r="R13" s="12"/>
      <c r="S13" s="13"/>
      <c r="T13" s="12"/>
      <c r="U13" s="12"/>
      <c r="V13" s="12"/>
      <c r="W13" s="67"/>
    </row>
    <row r="14" spans="1:23" ht="15">
      <c r="A14" s="2">
        <v>4</v>
      </c>
      <c r="B14" s="26">
        <v>170301150007</v>
      </c>
      <c r="C14" s="18">
        <v>39</v>
      </c>
      <c r="D14" s="5"/>
      <c r="E14" s="18">
        <v>48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18">
        <v>39</v>
      </c>
      <c r="D15" s="5"/>
      <c r="E15" s="18">
        <v>40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v>42</v>
      </c>
      <c r="D16" s="5"/>
      <c r="E16" s="18">
        <v>44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170301150012</v>
      </c>
      <c r="C17" s="18">
        <v>40</v>
      </c>
      <c r="D17" s="5"/>
      <c r="E17" s="18">
        <v>46</v>
      </c>
      <c r="F17" s="5"/>
      <c r="G17" s="52" t="s">
        <v>14</v>
      </c>
      <c r="H17" s="8">
        <f>(H7*H16)/100</f>
        <v>2.8</v>
      </c>
      <c r="I17" s="8">
        <f>(H7*I16)/100</f>
        <v>2.8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2.8</v>
      </c>
      <c r="U17" s="8">
        <f>(H7*U16)/100</f>
        <v>1.8666666666666665</v>
      </c>
      <c r="V17" s="8"/>
      <c r="W17" s="22"/>
    </row>
    <row r="18" spans="1:6" ht="14.25">
      <c r="A18" s="2">
        <v>8</v>
      </c>
      <c r="B18" s="26">
        <v>170301150014</v>
      </c>
      <c r="C18" s="18">
        <v>42</v>
      </c>
      <c r="D18" s="5"/>
      <c r="E18" s="18">
        <v>44</v>
      </c>
      <c r="F18" s="5"/>
    </row>
    <row r="19" spans="1:6" ht="14.25">
      <c r="A19" s="2">
        <v>9</v>
      </c>
      <c r="B19" s="26">
        <v>170301150016</v>
      </c>
      <c r="C19" s="18">
        <v>39</v>
      </c>
      <c r="D19" s="5"/>
      <c r="E19" s="18">
        <v>42</v>
      </c>
      <c r="F19" s="5"/>
    </row>
    <row r="20" spans="1:6" ht="14.25">
      <c r="A20" s="2">
        <v>10</v>
      </c>
      <c r="B20" s="26">
        <v>170301150018</v>
      </c>
      <c r="C20" s="18">
        <v>41</v>
      </c>
      <c r="D20" s="5"/>
      <c r="E20" s="18">
        <v>42</v>
      </c>
      <c r="F20" s="5"/>
    </row>
    <row r="21" spans="1:6" ht="14.25">
      <c r="A21" s="2">
        <v>11</v>
      </c>
      <c r="B21" s="26">
        <v>170301150019</v>
      </c>
      <c r="C21" s="18">
        <v>38</v>
      </c>
      <c r="D21" s="5"/>
      <c r="E21" s="18">
        <v>42</v>
      </c>
      <c r="F21" s="5"/>
    </row>
    <row r="22" spans="1:6" ht="14.25">
      <c r="A22" s="2">
        <v>12</v>
      </c>
      <c r="B22" s="26">
        <v>170301150020</v>
      </c>
      <c r="C22" s="18">
        <v>43</v>
      </c>
      <c r="D22" s="5"/>
      <c r="E22" s="18">
        <v>44</v>
      </c>
      <c r="F22" s="5"/>
    </row>
    <row r="23" spans="1:6" ht="14.25">
      <c r="A23" s="2">
        <v>13</v>
      </c>
      <c r="B23" s="26">
        <v>170301150021</v>
      </c>
      <c r="C23" s="18">
        <v>8</v>
      </c>
      <c r="D23" s="5"/>
      <c r="E23" s="18">
        <v>0</v>
      </c>
      <c r="F23" s="5"/>
    </row>
    <row r="24" spans="1:6" ht="14.25">
      <c r="A24" s="6">
        <v>14</v>
      </c>
      <c r="B24" s="26">
        <v>170301150022</v>
      </c>
      <c r="C24" s="18">
        <v>42</v>
      </c>
      <c r="D24" s="5"/>
      <c r="E24" s="18">
        <v>46</v>
      </c>
      <c r="F24" s="5"/>
    </row>
    <row r="25" spans="1:5" ht="14.25">
      <c r="A25" s="6">
        <v>15</v>
      </c>
      <c r="B25" s="26">
        <v>170301151025</v>
      </c>
      <c r="C25" s="18">
        <v>39</v>
      </c>
      <c r="E25" s="18">
        <v>46</v>
      </c>
    </row>
    <row r="100" spans="2:3" ht="14.25">
      <c r="B100" s="18">
        <v>25</v>
      </c>
      <c r="C100" s="18">
        <v>17</v>
      </c>
    </row>
    <row r="101" spans="2:3" ht="14.25">
      <c r="B101" s="18">
        <v>31</v>
      </c>
      <c r="C101" s="18">
        <v>34</v>
      </c>
    </row>
    <row r="102" spans="2:3" ht="14.25">
      <c r="B102" s="18">
        <v>22</v>
      </c>
      <c r="C102" s="18">
        <v>42</v>
      </c>
    </row>
    <row r="103" spans="2:3" ht="14.25">
      <c r="B103" s="18">
        <v>28</v>
      </c>
      <c r="C103" s="18">
        <v>45</v>
      </c>
    </row>
    <row r="104" spans="2:3" ht="14.25">
      <c r="B104" s="18">
        <v>31</v>
      </c>
      <c r="C104" s="18">
        <v>48</v>
      </c>
    </row>
    <row r="105" spans="2:3" ht="14.25">
      <c r="B105" s="18">
        <v>33</v>
      </c>
      <c r="C105" s="18">
        <v>42</v>
      </c>
    </row>
    <row r="106" spans="2:3" ht="14.25">
      <c r="B106" s="18">
        <v>37</v>
      </c>
      <c r="C106" s="18">
        <v>46</v>
      </c>
    </row>
    <row r="107" spans="2:3" ht="14.25">
      <c r="B107" s="18">
        <v>30</v>
      </c>
      <c r="C107" s="18">
        <v>39</v>
      </c>
    </row>
    <row r="108" spans="2:3" ht="14.25">
      <c r="B108" s="18">
        <v>23</v>
      </c>
      <c r="C108" s="18">
        <v>20</v>
      </c>
    </row>
    <row r="109" spans="2:3" ht="14.25">
      <c r="B109" s="18">
        <v>0</v>
      </c>
      <c r="C109" s="18">
        <v>0</v>
      </c>
    </row>
    <row r="110" spans="2:3" ht="14.25">
      <c r="B110" s="18">
        <v>39</v>
      </c>
      <c r="C110" s="18">
        <v>40</v>
      </c>
    </row>
    <row r="111" spans="2:3" ht="14.25">
      <c r="B111" s="18">
        <v>23</v>
      </c>
      <c r="C111" s="18">
        <v>29</v>
      </c>
    </row>
    <row r="112" spans="2:3" ht="14.25">
      <c r="B112" s="18">
        <v>30</v>
      </c>
      <c r="C112" s="18">
        <v>33</v>
      </c>
    </row>
    <row r="113" spans="2:3" ht="14.25">
      <c r="B113" s="18"/>
      <c r="C113" s="18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8" max="8" width="12.57421875" style="0" customWidth="1"/>
    <col min="9" max="9" width="14.57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223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222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221</v>
      </c>
      <c r="B5" s="138"/>
      <c r="C5" s="138"/>
      <c r="D5" s="138"/>
      <c r="E5" s="139"/>
      <c r="F5" s="53"/>
      <c r="G5" s="58" t="s">
        <v>69</v>
      </c>
      <c r="H5" s="59">
        <f>1*D12</f>
        <v>85.71428571428571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78.57142857142857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82.14285714285714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f aca="true" t="shared" si="0" ref="C11:C24">B100*1.25</f>
        <v>30</v>
      </c>
      <c r="D11" s="5">
        <f>COUNTIF(C11:C24,"&gt;="&amp;D10)</f>
        <v>12</v>
      </c>
      <c r="E11" s="18">
        <f aca="true" t="shared" si="1" ref="E11:E24">C100/1.2</f>
        <v>15</v>
      </c>
      <c r="F11" s="70">
        <f>COUNTIF(E11:E24,"&gt;="&amp;F10)</f>
        <v>11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>
        <v>2</v>
      </c>
      <c r="V11" s="12">
        <v>3</v>
      </c>
      <c r="W11" s="67"/>
    </row>
    <row r="12" spans="1:23" ht="15">
      <c r="A12" s="2">
        <v>2</v>
      </c>
      <c r="B12" s="26">
        <v>170301150003</v>
      </c>
      <c r="C12" s="18">
        <f t="shared" si="0"/>
        <v>30</v>
      </c>
      <c r="D12" s="71">
        <f>(D11/D13)*100</f>
        <v>85.71428571428571</v>
      </c>
      <c r="E12" s="18">
        <f t="shared" si="1"/>
        <v>31.666666666666668</v>
      </c>
      <c r="F12" s="72">
        <f>(F11/F13)*100</f>
        <v>78.57142857142857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3</v>
      </c>
      <c r="U12" s="12">
        <v>2</v>
      </c>
      <c r="V12" s="12">
        <v>3</v>
      </c>
      <c r="W12" s="67"/>
    </row>
    <row r="13" spans="1:23" ht="15">
      <c r="A13" s="2">
        <v>3</v>
      </c>
      <c r="B13" s="26">
        <v>170301150005</v>
      </c>
      <c r="C13" s="18">
        <f t="shared" si="0"/>
        <v>16.25</v>
      </c>
      <c r="D13" s="74">
        <v>14</v>
      </c>
      <c r="E13" s="18">
        <f t="shared" si="1"/>
        <v>17.5</v>
      </c>
      <c r="F13" s="74">
        <f>1*D13</f>
        <v>14</v>
      </c>
      <c r="G13" s="9" t="s">
        <v>9</v>
      </c>
      <c r="H13" s="8">
        <v>3</v>
      </c>
      <c r="I13" s="8">
        <v>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3</v>
      </c>
      <c r="U13" s="12">
        <v>2</v>
      </c>
      <c r="V13" s="12">
        <v>3</v>
      </c>
      <c r="W13" s="67"/>
    </row>
    <row r="14" spans="1:23" ht="15">
      <c r="A14" s="2">
        <v>4</v>
      </c>
      <c r="B14" s="26">
        <v>170301150007</v>
      </c>
      <c r="C14" s="18">
        <f t="shared" si="0"/>
        <v>42.5</v>
      </c>
      <c r="D14" s="5"/>
      <c r="E14" s="18">
        <f t="shared" si="1"/>
        <v>40</v>
      </c>
      <c r="F14" s="5"/>
      <c r="G14" s="9" t="s">
        <v>10</v>
      </c>
      <c r="H14" s="8">
        <v>3</v>
      </c>
      <c r="I14" s="8">
        <v>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>
        <v>3</v>
      </c>
      <c r="U14" s="13">
        <v>2</v>
      </c>
      <c r="V14" s="13">
        <v>3</v>
      </c>
      <c r="W14" s="67"/>
    </row>
    <row r="15" spans="1:23" ht="15">
      <c r="A15" s="2">
        <v>5</v>
      </c>
      <c r="B15" s="26">
        <v>170301150008</v>
      </c>
      <c r="C15" s="18">
        <f t="shared" si="0"/>
        <v>38.75</v>
      </c>
      <c r="D15" s="5"/>
      <c r="E15" s="18">
        <f t="shared" si="1"/>
        <v>35.833333333333336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18">
        <f t="shared" si="0"/>
        <v>46.25</v>
      </c>
      <c r="D16" s="5"/>
      <c r="E16" s="18">
        <f t="shared" si="1"/>
        <v>29.166666666666668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>
        <f>AVERAGE(U11:U15)</f>
        <v>2</v>
      </c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18">
        <f t="shared" si="0"/>
        <v>47.5</v>
      </c>
      <c r="D17" s="5"/>
      <c r="E17" s="18">
        <f t="shared" si="1"/>
        <v>37.5</v>
      </c>
      <c r="F17" s="5"/>
      <c r="G17" s="52" t="s">
        <v>14</v>
      </c>
      <c r="H17" s="8">
        <f>(H7*H16)/100</f>
        <v>2.464285714285714</v>
      </c>
      <c r="I17" s="8">
        <f>(H7*I16)/100</f>
        <v>2.464285714285714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2.464285714285714</v>
      </c>
      <c r="U17" s="8">
        <f>(H7*U16)/100</f>
        <v>1.6428571428571428</v>
      </c>
      <c r="V17" s="8">
        <f>(H7*V16)/100</f>
        <v>2.464285714285714</v>
      </c>
      <c r="W17" s="22"/>
    </row>
    <row r="18" spans="1:6" ht="14.25">
      <c r="A18" s="2">
        <v>8</v>
      </c>
      <c r="B18" s="26">
        <v>170301150014</v>
      </c>
      <c r="C18" s="18">
        <f t="shared" si="0"/>
        <v>46.25</v>
      </c>
      <c r="D18" s="5"/>
      <c r="E18" s="18">
        <f t="shared" si="1"/>
        <v>32.5</v>
      </c>
      <c r="F18" s="5"/>
    </row>
    <row r="19" spans="1:6" ht="14.25">
      <c r="A19" s="2">
        <v>9</v>
      </c>
      <c r="B19" s="26">
        <v>170301150018</v>
      </c>
      <c r="C19" s="18">
        <f t="shared" si="0"/>
        <v>48.75</v>
      </c>
      <c r="D19" s="5"/>
      <c r="E19" s="18">
        <f t="shared" si="1"/>
        <v>35</v>
      </c>
      <c r="F19" s="5"/>
    </row>
    <row r="20" spans="1:6" ht="14.25">
      <c r="A20" s="2">
        <v>10</v>
      </c>
      <c r="B20" s="26">
        <v>170301150019</v>
      </c>
      <c r="C20" s="18">
        <f t="shared" si="0"/>
        <v>40</v>
      </c>
      <c r="D20" s="5"/>
      <c r="E20" s="18">
        <f t="shared" si="1"/>
        <v>35</v>
      </c>
      <c r="F20" s="5"/>
    </row>
    <row r="21" spans="1:6" ht="14.25">
      <c r="A21" s="2">
        <v>11</v>
      </c>
      <c r="B21" s="26">
        <v>170301150020</v>
      </c>
      <c r="C21" s="18">
        <f t="shared" si="0"/>
        <v>47.5</v>
      </c>
      <c r="D21" s="5"/>
      <c r="E21" s="18">
        <f t="shared" si="1"/>
        <v>43.333333333333336</v>
      </c>
      <c r="F21" s="5"/>
    </row>
    <row r="22" spans="1:6" ht="14.25">
      <c r="A22" s="2">
        <v>12</v>
      </c>
      <c r="B22" s="26">
        <v>170301150022</v>
      </c>
      <c r="C22" s="18">
        <f t="shared" si="0"/>
        <v>46.25</v>
      </c>
      <c r="D22" s="5"/>
      <c r="E22" s="18">
        <f t="shared" si="1"/>
        <v>33.333333333333336</v>
      </c>
      <c r="F22" s="5"/>
    </row>
    <row r="23" spans="1:6" ht="14.25">
      <c r="A23" s="2">
        <v>13</v>
      </c>
      <c r="B23" s="26">
        <v>170301151025</v>
      </c>
      <c r="C23" s="18">
        <f t="shared" si="0"/>
        <v>35</v>
      </c>
      <c r="D23" s="5"/>
      <c r="E23" s="18">
        <f t="shared" si="1"/>
        <v>30</v>
      </c>
      <c r="F23" s="5"/>
    </row>
    <row r="24" spans="1:6" ht="14.25">
      <c r="A24" s="2">
        <v>14</v>
      </c>
      <c r="B24" s="26">
        <v>170301151026</v>
      </c>
      <c r="C24" s="18">
        <f t="shared" si="0"/>
        <v>26.25</v>
      </c>
      <c r="D24" s="5"/>
      <c r="E24" s="18">
        <f t="shared" si="1"/>
        <v>0.8333333333333334</v>
      </c>
      <c r="F24" s="5"/>
    </row>
    <row r="25" spans="1:5" ht="14.25">
      <c r="A25" s="6"/>
      <c r="B25" s="6"/>
      <c r="C25" s="6"/>
      <c r="D25" s="6"/>
      <c r="E25" s="6"/>
    </row>
    <row r="100" spans="2:3" ht="14.25">
      <c r="B100" s="18">
        <v>24</v>
      </c>
      <c r="C100" s="18">
        <v>18</v>
      </c>
    </row>
    <row r="101" spans="2:3" ht="14.25">
      <c r="B101" s="18">
        <v>24</v>
      </c>
      <c r="C101" s="18">
        <v>38</v>
      </c>
    </row>
    <row r="102" spans="2:3" ht="14.25">
      <c r="B102" s="18">
        <v>13</v>
      </c>
      <c r="C102" s="18">
        <v>21</v>
      </c>
    </row>
    <row r="103" spans="2:3" ht="14.25">
      <c r="B103" s="18">
        <v>34</v>
      </c>
      <c r="C103" s="18">
        <v>48</v>
      </c>
    </row>
    <row r="104" spans="2:3" ht="14.25">
      <c r="B104" s="18">
        <v>31</v>
      </c>
      <c r="C104" s="18">
        <v>43</v>
      </c>
    </row>
    <row r="105" spans="2:3" ht="14.25">
      <c r="B105" s="18">
        <v>37</v>
      </c>
      <c r="C105" s="18">
        <v>35</v>
      </c>
    </row>
    <row r="106" spans="2:3" ht="14.25">
      <c r="B106" s="18">
        <v>38</v>
      </c>
      <c r="C106" s="18">
        <v>45</v>
      </c>
    </row>
    <row r="107" spans="2:3" ht="14.25">
      <c r="B107" s="18">
        <v>37</v>
      </c>
      <c r="C107" s="18">
        <v>39</v>
      </c>
    </row>
    <row r="108" spans="2:3" ht="14.25">
      <c r="B108" s="18">
        <v>39</v>
      </c>
      <c r="C108" s="18">
        <v>42</v>
      </c>
    </row>
    <row r="109" spans="2:3" ht="14.25">
      <c r="B109" s="18">
        <v>32</v>
      </c>
      <c r="C109" s="18">
        <v>42</v>
      </c>
    </row>
    <row r="110" spans="2:3" ht="14.25">
      <c r="B110" s="18">
        <v>38</v>
      </c>
      <c r="C110" s="18">
        <v>52</v>
      </c>
    </row>
    <row r="111" spans="2:3" ht="14.25">
      <c r="B111" s="18">
        <v>37</v>
      </c>
      <c r="C111" s="18">
        <v>40</v>
      </c>
    </row>
    <row r="112" spans="2:3" ht="14.25">
      <c r="B112" s="18">
        <v>28</v>
      </c>
      <c r="C112" s="18">
        <v>36</v>
      </c>
    </row>
    <row r="113" spans="2:3" ht="14.25">
      <c r="B113" s="18">
        <v>21</v>
      </c>
      <c r="C113" s="18">
        <v>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113"/>
  <sheetViews>
    <sheetView zoomScale="73" zoomScaleNormal="73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55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225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224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6">
        <v>40</v>
      </c>
      <c r="D11" s="5">
        <f>COUNTIF(C11:C22,"&gt;="&amp;D10)</f>
        <v>12</v>
      </c>
      <c r="E11" s="36">
        <v>40</v>
      </c>
      <c r="F11" s="70">
        <f>COUNTIF(E11:E22,"&gt;="&amp;F10)</f>
        <v>12</v>
      </c>
      <c r="G11" s="9" t="s">
        <v>6</v>
      </c>
      <c r="H11" s="1">
        <v>3</v>
      </c>
      <c r="I11" s="1">
        <v>3</v>
      </c>
      <c r="J11" s="12"/>
      <c r="K11" s="12"/>
      <c r="L11" s="12">
        <v>3</v>
      </c>
      <c r="M11" s="12"/>
      <c r="N11" s="12"/>
      <c r="O11" s="12"/>
      <c r="P11" s="12"/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26">
        <v>170301150003</v>
      </c>
      <c r="C12" s="36">
        <v>37</v>
      </c>
      <c r="D12" s="71">
        <f>(D11/D13)*100</f>
        <v>100</v>
      </c>
      <c r="E12" s="36">
        <v>37</v>
      </c>
      <c r="F12" s="72">
        <f>(F11/F13)*100</f>
        <v>100</v>
      </c>
      <c r="G12" s="9" t="s">
        <v>7</v>
      </c>
      <c r="H12" s="8">
        <v>3</v>
      </c>
      <c r="I12" s="8">
        <v>3</v>
      </c>
      <c r="J12" s="12"/>
      <c r="K12" s="12"/>
      <c r="L12" s="12">
        <v>3</v>
      </c>
      <c r="M12" s="12"/>
      <c r="N12" s="12"/>
      <c r="O12" s="12"/>
      <c r="P12" s="12"/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26">
        <v>170301150005</v>
      </c>
      <c r="C13" s="36">
        <v>35</v>
      </c>
      <c r="D13" s="74">
        <v>12</v>
      </c>
      <c r="E13" s="36">
        <v>35</v>
      </c>
      <c r="F13" s="74">
        <f>1*D13</f>
        <v>12</v>
      </c>
      <c r="G13" s="9" t="s">
        <v>9</v>
      </c>
      <c r="H13" s="8">
        <v>3</v>
      </c>
      <c r="I13" s="8">
        <v>3</v>
      </c>
      <c r="J13" s="12"/>
      <c r="K13" s="12"/>
      <c r="L13" s="12">
        <v>3</v>
      </c>
      <c r="M13" s="12"/>
      <c r="N13" s="12"/>
      <c r="O13" s="12"/>
      <c r="P13" s="12"/>
      <c r="Q13" s="12"/>
      <c r="R13" s="12"/>
      <c r="S13" s="12"/>
      <c r="T13" s="12">
        <v>3</v>
      </c>
      <c r="U13" s="12">
        <v>3</v>
      </c>
      <c r="V13" s="12">
        <v>3</v>
      </c>
      <c r="W13" s="67"/>
    </row>
    <row r="14" spans="1:23" ht="15">
      <c r="A14" s="2">
        <v>4</v>
      </c>
      <c r="B14" s="26">
        <v>170301150007</v>
      </c>
      <c r="C14" s="36">
        <v>47</v>
      </c>
      <c r="D14" s="5"/>
      <c r="E14" s="36">
        <v>47</v>
      </c>
      <c r="F14" s="5"/>
      <c r="G14" s="9" t="s">
        <v>10</v>
      </c>
      <c r="H14" s="8">
        <v>3</v>
      </c>
      <c r="I14" s="8">
        <v>3</v>
      </c>
      <c r="J14" s="12"/>
      <c r="K14" s="12"/>
      <c r="L14" s="12">
        <v>3</v>
      </c>
      <c r="M14" s="12"/>
      <c r="N14" s="12"/>
      <c r="O14" s="12"/>
      <c r="P14" s="12"/>
      <c r="Q14" s="12"/>
      <c r="R14" s="12"/>
      <c r="S14" s="12"/>
      <c r="T14" s="13">
        <v>3</v>
      </c>
      <c r="U14" s="13">
        <v>3</v>
      </c>
      <c r="V14" s="13">
        <v>3</v>
      </c>
      <c r="W14" s="67"/>
    </row>
    <row r="15" spans="1:23" ht="15">
      <c r="A15" s="2">
        <v>5</v>
      </c>
      <c r="B15" s="26">
        <v>170301150008</v>
      </c>
      <c r="C15" s="36">
        <v>46</v>
      </c>
      <c r="D15" s="5"/>
      <c r="E15" s="36">
        <v>46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30.75">
      <c r="A16" s="2">
        <v>6</v>
      </c>
      <c r="B16" s="26">
        <v>170301150009</v>
      </c>
      <c r="C16" s="36">
        <v>65</v>
      </c>
      <c r="D16" s="5"/>
      <c r="E16" s="36">
        <v>65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>
        <f>AVERAGE(L11:L15)</f>
        <v>3</v>
      </c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>
        <f>AVERAGE(U11:U15)</f>
        <v>3</v>
      </c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36">
        <v>62</v>
      </c>
      <c r="D17" s="5"/>
      <c r="E17" s="36">
        <v>62</v>
      </c>
      <c r="F17" s="5"/>
      <c r="G17" s="52" t="s">
        <v>14</v>
      </c>
      <c r="H17" s="8">
        <f>(H7*H16)/100</f>
        <v>3</v>
      </c>
      <c r="I17" s="8">
        <f>(H7*I16)/100</f>
        <v>3</v>
      </c>
      <c r="J17" s="8"/>
      <c r="K17" s="8"/>
      <c r="L17" s="8">
        <f>(H7*L16)/100</f>
        <v>3</v>
      </c>
      <c r="M17" s="8"/>
      <c r="N17" s="8"/>
      <c r="O17" s="8"/>
      <c r="P17" s="8"/>
      <c r="Q17" s="8"/>
      <c r="R17" s="8"/>
      <c r="S17" s="8"/>
      <c r="T17" s="8">
        <f>(H7*T16)/100</f>
        <v>3</v>
      </c>
      <c r="U17" s="8">
        <f>(H7*U16)/100</f>
        <v>3</v>
      </c>
      <c r="V17" s="8">
        <f>(H7*V16)/100</f>
        <v>3</v>
      </c>
      <c r="W17" s="22"/>
    </row>
    <row r="18" spans="1:6" ht="14.25">
      <c r="A18" s="2">
        <v>8</v>
      </c>
      <c r="B18" s="26">
        <v>170301150014</v>
      </c>
      <c r="C18" s="36">
        <v>32</v>
      </c>
      <c r="D18" s="5"/>
      <c r="E18" s="36">
        <v>32</v>
      </c>
      <c r="F18" s="5"/>
    </row>
    <row r="19" spans="1:6" ht="14.25">
      <c r="A19" s="2">
        <v>9</v>
      </c>
      <c r="B19" s="26">
        <v>170301150017</v>
      </c>
      <c r="C19" s="36">
        <v>62</v>
      </c>
      <c r="D19" s="5"/>
      <c r="E19" s="36">
        <v>62</v>
      </c>
      <c r="F19" s="5"/>
    </row>
    <row r="20" spans="1:6" ht="14.25">
      <c r="A20" s="2">
        <v>10</v>
      </c>
      <c r="B20" s="26">
        <v>170301150018</v>
      </c>
      <c r="C20" s="36">
        <v>56</v>
      </c>
      <c r="D20" s="5"/>
      <c r="E20" s="36">
        <v>56</v>
      </c>
      <c r="F20" s="5"/>
    </row>
    <row r="21" spans="1:6" ht="14.25">
      <c r="A21" s="2">
        <v>11</v>
      </c>
      <c r="B21" s="26">
        <v>170301150019</v>
      </c>
      <c r="C21" s="36">
        <v>53</v>
      </c>
      <c r="D21" s="5"/>
      <c r="E21" s="36">
        <v>53</v>
      </c>
      <c r="F21" s="5"/>
    </row>
    <row r="22" spans="1:6" ht="14.25">
      <c r="A22" s="2">
        <v>12</v>
      </c>
      <c r="B22" s="26">
        <v>170301150020</v>
      </c>
      <c r="C22" s="36">
        <v>36</v>
      </c>
      <c r="D22" s="5"/>
      <c r="E22" s="36">
        <v>36</v>
      </c>
      <c r="F22" s="5"/>
    </row>
    <row r="23" spans="1:6" ht="14.25">
      <c r="A23" s="2"/>
      <c r="B23" s="26"/>
      <c r="C23" s="18"/>
      <c r="D23" s="5"/>
      <c r="E23" s="18"/>
      <c r="F23" s="5"/>
    </row>
    <row r="24" spans="1:6" ht="14.25">
      <c r="A24" s="2"/>
      <c r="B24" s="26"/>
      <c r="C24" s="18"/>
      <c r="D24" s="5"/>
      <c r="E24" s="18"/>
      <c r="F24" s="5"/>
    </row>
    <row r="25" spans="1:5" ht="14.25">
      <c r="A25" s="6"/>
      <c r="B25" s="6"/>
      <c r="C25" s="6"/>
      <c r="D25" s="6"/>
      <c r="E25" s="6"/>
    </row>
    <row r="100" spans="2:3" ht="14.25">
      <c r="B100" s="18">
        <v>24</v>
      </c>
      <c r="C100" s="18">
        <v>18</v>
      </c>
    </row>
    <row r="101" spans="2:3" ht="14.25">
      <c r="B101" s="18">
        <v>24</v>
      </c>
      <c r="C101" s="18">
        <v>38</v>
      </c>
    </row>
    <row r="102" spans="2:3" ht="14.25">
      <c r="B102" s="18">
        <v>13</v>
      </c>
      <c r="C102" s="18">
        <v>21</v>
      </c>
    </row>
    <row r="103" spans="2:3" ht="14.25">
      <c r="B103" s="18">
        <v>34</v>
      </c>
      <c r="C103" s="18">
        <v>48</v>
      </c>
    </row>
    <row r="104" spans="2:3" ht="14.25">
      <c r="B104" s="18">
        <v>31</v>
      </c>
      <c r="C104" s="18">
        <v>43</v>
      </c>
    </row>
    <row r="105" spans="2:3" ht="14.25">
      <c r="B105" s="18">
        <v>37</v>
      </c>
      <c r="C105" s="18">
        <v>35</v>
      </c>
    </row>
    <row r="106" spans="2:3" ht="14.25">
      <c r="B106" s="18">
        <v>38</v>
      </c>
      <c r="C106" s="18">
        <v>45</v>
      </c>
    </row>
    <row r="107" spans="2:3" ht="14.25">
      <c r="B107" s="18">
        <v>37</v>
      </c>
      <c r="C107" s="18">
        <v>39</v>
      </c>
    </row>
    <row r="108" spans="2:3" ht="14.25">
      <c r="B108" s="18">
        <v>39</v>
      </c>
      <c r="C108" s="18">
        <v>42</v>
      </c>
    </row>
    <row r="109" spans="2:3" ht="14.25">
      <c r="B109" s="18">
        <v>32</v>
      </c>
      <c r="C109" s="18">
        <v>42</v>
      </c>
    </row>
    <row r="110" spans="2:3" ht="14.25">
      <c r="B110" s="18">
        <v>38</v>
      </c>
      <c r="C110" s="18">
        <v>52</v>
      </c>
    </row>
    <row r="111" spans="2:3" ht="14.25">
      <c r="B111" s="18">
        <v>37</v>
      </c>
      <c r="C111" s="18">
        <v>40</v>
      </c>
    </row>
    <row r="112" spans="2:3" ht="14.25">
      <c r="B112" s="18">
        <v>28</v>
      </c>
      <c r="C112" s="18">
        <v>36</v>
      </c>
    </row>
    <row r="113" spans="2:3" ht="14.25">
      <c r="B113" s="18">
        <v>21</v>
      </c>
      <c r="C113" s="18">
        <v>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28"/>
  <sheetViews>
    <sheetView zoomScale="62" zoomScaleNormal="62" zoomScalePageLayoutView="0" workbookViewId="0" topLeftCell="A1">
      <selection activeCell="A3" sqref="A3:E3"/>
    </sheetView>
  </sheetViews>
  <sheetFormatPr defaultColWidth="9.140625" defaultRowHeight="15"/>
  <cols>
    <col min="2" max="2" width="15.8515625" style="0" customWidth="1"/>
    <col min="8" max="8" width="13.57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263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227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226</v>
      </c>
      <c r="B5" s="138"/>
      <c r="C5" s="138"/>
      <c r="D5" s="138"/>
      <c r="E5" s="139"/>
      <c r="F5" s="53"/>
      <c r="G5" s="58" t="s">
        <v>69</v>
      </c>
      <c r="H5" s="59">
        <f>1*D12</f>
        <v>94.44444444444444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77.77777777777779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57.7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86.11111111111111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86">
        <v>30</v>
      </c>
      <c r="D11" s="5">
        <f>COUNTIF(C11:C28,"&gt;="&amp;D10)</f>
        <v>17</v>
      </c>
      <c r="E11" s="86">
        <v>36</v>
      </c>
      <c r="F11" s="70">
        <f>COUNTIF(E11:E28,"&gt;="&amp;F10)</f>
        <v>14</v>
      </c>
      <c r="G11" s="9" t="s">
        <v>6</v>
      </c>
      <c r="H11" s="1">
        <v>3</v>
      </c>
      <c r="I11" s="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3</v>
      </c>
      <c r="U11" s="12">
        <v>3</v>
      </c>
      <c r="V11" s="12"/>
      <c r="W11" s="67"/>
    </row>
    <row r="12" spans="1:23" ht="15">
      <c r="A12" s="2">
        <v>2</v>
      </c>
      <c r="B12" s="26">
        <v>170301150003</v>
      </c>
      <c r="C12" s="86">
        <v>37</v>
      </c>
      <c r="D12" s="71">
        <f>(D11/D13)*100</f>
        <v>94.44444444444444</v>
      </c>
      <c r="E12" s="86">
        <v>34</v>
      </c>
      <c r="F12" s="72">
        <f>(F11/F13)*100</f>
        <v>77.77777777777779</v>
      </c>
      <c r="G12" s="9" t="s">
        <v>7</v>
      </c>
      <c r="H12" s="8">
        <v>3</v>
      </c>
      <c r="I12" s="8">
        <v>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3</v>
      </c>
      <c r="U12" s="12">
        <v>3</v>
      </c>
      <c r="V12" s="12"/>
      <c r="W12" s="67"/>
    </row>
    <row r="13" spans="1:23" ht="15">
      <c r="A13" s="2">
        <v>3</v>
      </c>
      <c r="B13" s="26">
        <v>170301150005</v>
      </c>
      <c r="C13" s="86">
        <v>36</v>
      </c>
      <c r="D13" s="74">
        <v>18</v>
      </c>
      <c r="E13" s="86">
        <v>33</v>
      </c>
      <c r="F13" s="74">
        <f>1*D13</f>
        <v>18</v>
      </c>
      <c r="G13" s="9"/>
      <c r="H13" s="8"/>
      <c r="I13" s="8"/>
      <c r="J13" s="13"/>
      <c r="K13" s="13"/>
      <c r="L13" s="13"/>
      <c r="M13" s="13"/>
      <c r="N13" s="13"/>
      <c r="O13" s="12"/>
      <c r="P13" s="12"/>
      <c r="Q13" s="13"/>
      <c r="R13" s="12"/>
      <c r="S13" s="13"/>
      <c r="T13" s="12"/>
      <c r="U13" s="12"/>
      <c r="V13" s="12"/>
      <c r="W13" s="67"/>
    </row>
    <row r="14" spans="1:23" ht="15">
      <c r="A14" s="2">
        <v>4</v>
      </c>
      <c r="B14" s="26">
        <v>170301150007</v>
      </c>
      <c r="C14" s="86">
        <v>41</v>
      </c>
      <c r="D14" s="5"/>
      <c r="E14" s="86">
        <v>45</v>
      </c>
      <c r="F14" s="5"/>
      <c r="G14" s="9"/>
      <c r="H14" s="8"/>
      <c r="I14" s="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7"/>
    </row>
    <row r="15" spans="1:23" ht="15">
      <c r="A15" s="2">
        <v>5</v>
      </c>
      <c r="B15" s="26">
        <v>170301150008</v>
      </c>
      <c r="C15" s="86">
        <v>40</v>
      </c>
      <c r="D15" s="5"/>
      <c r="E15" s="86">
        <v>38</v>
      </c>
      <c r="F15" s="5"/>
      <c r="G15" s="9"/>
      <c r="H15" s="8"/>
      <c r="I15" s="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2"/>
    </row>
    <row r="16" spans="1:23" ht="61.5">
      <c r="A16" s="2">
        <v>6</v>
      </c>
      <c r="B16" s="26">
        <v>170301150009</v>
      </c>
      <c r="C16" s="86">
        <v>43</v>
      </c>
      <c r="D16" s="5"/>
      <c r="E16" s="86">
        <v>37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3</v>
      </c>
      <c r="U16" s="10">
        <f>AVERAGE(U11:U15)</f>
        <v>3</v>
      </c>
      <c r="V16" s="10"/>
      <c r="W16" s="22"/>
    </row>
    <row r="17" spans="1:23" ht="15">
      <c r="A17" s="2">
        <v>7</v>
      </c>
      <c r="B17" s="26">
        <v>170301150012</v>
      </c>
      <c r="C17" s="86">
        <v>45</v>
      </c>
      <c r="D17" s="5"/>
      <c r="E17" s="86">
        <v>43</v>
      </c>
      <c r="F17" s="5"/>
      <c r="G17" s="52" t="s">
        <v>14</v>
      </c>
      <c r="H17" s="8">
        <f>(H7*H16)/100</f>
        <v>2.583333333333334</v>
      </c>
      <c r="I17" s="8">
        <f>(H7*I16)/100</f>
        <v>2.583333333333334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2.583333333333334</v>
      </c>
      <c r="U17" s="8">
        <f>(H7*U16)/100</f>
        <v>2.583333333333334</v>
      </c>
      <c r="V17" s="8"/>
      <c r="W17" s="22"/>
    </row>
    <row r="18" spans="1:6" ht="14.25">
      <c r="A18" s="2">
        <v>8</v>
      </c>
      <c r="B18" s="26">
        <v>170301150014</v>
      </c>
      <c r="C18" s="86">
        <v>47</v>
      </c>
      <c r="D18" s="5"/>
      <c r="E18" s="86">
        <v>43</v>
      </c>
      <c r="F18" s="5"/>
    </row>
    <row r="19" spans="1:6" ht="14.25">
      <c r="A19" s="2">
        <v>9</v>
      </c>
      <c r="B19" s="26">
        <v>170301150016</v>
      </c>
      <c r="C19" s="86">
        <v>37</v>
      </c>
      <c r="D19" s="5"/>
      <c r="E19" s="86">
        <v>0</v>
      </c>
      <c r="F19" s="5"/>
    </row>
    <row r="20" spans="1:6" ht="14.25">
      <c r="A20" s="2">
        <v>10</v>
      </c>
      <c r="B20" s="26">
        <v>170301150017</v>
      </c>
      <c r="C20" s="86">
        <v>34</v>
      </c>
      <c r="D20" s="5"/>
      <c r="E20" s="86">
        <v>0</v>
      </c>
      <c r="F20" s="5"/>
    </row>
    <row r="21" spans="1:6" ht="14.25">
      <c r="A21" s="2">
        <v>11</v>
      </c>
      <c r="B21" s="26">
        <v>170301150018</v>
      </c>
      <c r="C21" s="86">
        <v>45</v>
      </c>
      <c r="D21" s="5"/>
      <c r="E21" s="86">
        <v>46</v>
      </c>
      <c r="F21" s="5"/>
    </row>
    <row r="22" spans="1:6" ht="14.25">
      <c r="A22" s="2">
        <v>12</v>
      </c>
      <c r="B22" s="26">
        <v>170301150019</v>
      </c>
      <c r="C22" s="86">
        <v>37</v>
      </c>
      <c r="D22" s="5"/>
      <c r="E22" s="86">
        <v>33</v>
      </c>
      <c r="F22" s="5"/>
    </row>
    <row r="23" spans="1:5" ht="14.25">
      <c r="A23" s="2">
        <v>13</v>
      </c>
      <c r="B23" s="26">
        <v>170301150020</v>
      </c>
      <c r="C23" s="86">
        <v>41</v>
      </c>
      <c r="E23" s="86">
        <v>41</v>
      </c>
    </row>
    <row r="24" spans="1:5" ht="14.25">
      <c r="A24" s="6">
        <v>14</v>
      </c>
      <c r="B24" s="26">
        <v>170301150021</v>
      </c>
      <c r="C24" s="86">
        <v>31</v>
      </c>
      <c r="E24" s="86">
        <v>0</v>
      </c>
    </row>
    <row r="25" spans="1:5" ht="14.25">
      <c r="A25" s="6">
        <v>15</v>
      </c>
      <c r="B25" s="26">
        <v>170301150022</v>
      </c>
      <c r="C25" s="86">
        <v>45</v>
      </c>
      <c r="E25" s="86">
        <v>35</v>
      </c>
    </row>
    <row r="26" spans="1:5" ht="14.25">
      <c r="A26" s="6">
        <v>16</v>
      </c>
      <c r="B26" s="26">
        <v>170301151023</v>
      </c>
      <c r="C26" s="86">
        <v>0</v>
      </c>
      <c r="E26" s="86">
        <v>30</v>
      </c>
    </row>
    <row r="27" spans="1:5" ht="14.25">
      <c r="A27" s="6">
        <v>17</v>
      </c>
      <c r="B27" s="26">
        <v>170301151025</v>
      </c>
      <c r="C27" s="86">
        <v>43</v>
      </c>
      <c r="E27" s="86">
        <v>27</v>
      </c>
    </row>
    <row r="28" spans="1:5" ht="14.25">
      <c r="A28" s="6">
        <v>18</v>
      </c>
      <c r="B28" s="26">
        <v>170301151026</v>
      </c>
      <c r="C28" s="86">
        <v>33</v>
      </c>
      <c r="E28" s="86">
        <v>28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57" zoomScaleNormal="57" zoomScalePageLayoutView="0" workbookViewId="0" topLeftCell="A1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271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272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273</v>
      </c>
      <c r="B5" s="138"/>
      <c r="C5" s="138"/>
      <c r="D5" s="138"/>
      <c r="E5" s="139"/>
      <c r="F5" s="53"/>
      <c r="G5" s="58" t="s">
        <v>69</v>
      </c>
      <c r="H5" s="59">
        <f>1*D12</f>
        <v>62.5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43.75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53.125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6">
        <v>170301150002</v>
      </c>
      <c r="C11" s="35">
        <f>B100*1.25</f>
        <v>23.75</v>
      </c>
      <c r="D11" s="5">
        <f>COUNTIF(C11:C26,"&gt;="&amp;D10)</f>
        <v>10</v>
      </c>
      <c r="E11" s="35">
        <f>C100/1.2</f>
        <v>0.8333333333333334</v>
      </c>
      <c r="F11" s="70">
        <f>COUNTIF(E11:E26,"&gt;="&amp;F10)</f>
        <v>7</v>
      </c>
      <c r="G11" s="9" t="s">
        <v>6</v>
      </c>
      <c r="H11" s="1">
        <v>3</v>
      </c>
      <c r="I11" s="1">
        <v>3</v>
      </c>
      <c r="J11" s="12">
        <v>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>
        <v>3</v>
      </c>
      <c r="W11" s="67"/>
    </row>
    <row r="12" spans="1:23" ht="15">
      <c r="A12" s="2">
        <v>2</v>
      </c>
      <c r="B12" s="16">
        <v>170301150003</v>
      </c>
      <c r="C12" s="35">
        <f aca="true" t="shared" si="0" ref="C12:C22">B101*1.25</f>
        <v>30</v>
      </c>
      <c r="D12" s="71">
        <f>(D11/D13)*100</f>
        <v>62.5</v>
      </c>
      <c r="E12" s="35">
        <f aca="true" t="shared" si="1" ref="E12:E22">C101/1.2</f>
        <v>24.166666666666668</v>
      </c>
      <c r="F12" s="72">
        <f>(F11/F13)*100</f>
        <v>43.75</v>
      </c>
      <c r="G12" s="9" t="s">
        <v>7</v>
      </c>
      <c r="H12" s="1">
        <v>3</v>
      </c>
      <c r="I12" s="1">
        <v>3</v>
      </c>
      <c r="J12" s="12">
        <v>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>
        <v>3</v>
      </c>
      <c r="W12" s="67"/>
    </row>
    <row r="13" spans="1:23" ht="15">
      <c r="A13" s="2">
        <v>3</v>
      </c>
      <c r="B13" s="16">
        <v>170301150005</v>
      </c>
      <c r="C13" s="35">
        <f t="shared" si="0"/>
        <v>11.25</v>
      </c>
      <c r="D13" s="74">
        <v>16</v>
      </c>
      <c r="E13" s="35">
        <f t="shared" si="1"/>
        <v>0</v>
      </c>
      <c r="F13" s="74">
        <f>1*D13</f>
        <v>16</v>
      </c>
      <c r="G13" s="9" t="s">
        <v>9</v>
      </c>
      <c r="H13" s="1">
        <v>3</v>
      </c>
      <c r="I13" s="1">
        <v>3</v>
      </c>
      <c r="J13" s="12">
        <v>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">
        <v>3</v>
      </c>
      <c r="W13" s="67"/>
    </row>
    <row r="14" spans="1:23" ht="15">
      <c r="A14" s="2">
        <v>4</v>
      </c>
      <c r="B14" s="16">
        <v>170301150008</v>
      </c>
      <c r="C14" s="35">
        <f t="shared" si="0"/>
        <v>30</v>
      </c>
      <c r="D14" s="5"/>
      <c r="E14" s="35">
        <f t="shared" si="1"/>
        <v>30.833333333333336</v>
      </c>
      <c r="F14" s="5"/>
      <c r="G14" s="9" t="s">
        <v>10</v>
      </c>
      <c r="H14" s="1">
        <v>3</v>
      </c>
      <c r="I14" s="1">
        <v>3</v>
      </c>
      <c r="J14" s="12">
        <v>2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">
        <v>3</v>
      </c>
      <c r="W14" s="67"/>
    </row>
    <row r="15" spans="1:23" ht="15">
      <c r="A15" s="2">
        <v>5</v>
      </c>
      <c r="B15" s="16">
        <v>170301150009</v>
      </c>
      <c r="C15" s="35">
        <f t="shared" si="0"/>
        <v>40</v>
      </c>
      <c r="D15" s="5"/>
      <c r="E15" s="35">
        <f t="shared" si="1"/>
        <v>4.166666666666667</v>
      </c>
      <c r="F15" s="5"/>
      <c r="G15" s="9"/>
      <c r="H15" s="1"/>
      <c r="I15" s="1"/>
      <c r="J15" s="12"/>
      <c r="K15" s="12"/>
      <c r="L15" s="12"/>
      <c r="M15" s="12"/>
      <c r="N15" s="12"/>
      <c r="O15" s="12"/>
      <c r="P15" s="19"/>
      <c r="Q15" s="12"/>
      <c r="R15" s="12"/>
      <c r="S15" s="12"/>
      <c r="T15" s="12"/>
      <c r="U15" s="12"/>
      <c r="V15" s="12"/>
      <c r="W15" s="22"/>
    </row>
    <row r="16" spans="1:23" ht="30.75">
      <c r="A16" s="2">
        <v>6</v>
      </c>
      <c r="B16" s="16">
        <v>170301150012</v>
      </c>
      <c r="C16" s="35">
        <f t="shared" si="0"/>
        <v>38.75</v>
      </c>
      <c r="D16" s="5"/>
      <c r="E16" s="35">
        <f t="shared" si="1"/>
        <v>44.16666666666667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>
        <f>AVERAGE(V11:V15)</f>
        <v>3</v>
      </c>
      <c r="W16" s="22"/>
    </row>
    <row r="17" spans="1:23" ht="15">
      <c r="A17" s="2">
        <v>7</v>
      </c>
      <c r="B17" s="16">
        <v>170301150014</v>
      </c>
      <c r="C17" s="35">
        <f t="shared" si="0"/>
        <v>42.5</v>
      </c>
      <c r="D17" s="5"/>
      <c r="E17" s="35">
        <f t="shared" si="1"/>
        <v>33.333333333333336</v>
      </c>
      <c r="F17" s="5"/>
      <c r="G17" s="52" t="s">
        <v>14</v>
      </c>
      <c r="H17" s="7">
        <f>(H7*H16)/100</f>
        <v>1.59375</v>
      </c>
      <c r="I17" s="7">
        <f>(H7*I16)/100</f>
        <v>1.59375</v>
      </c>
      <c r="J17" s="7">
        <f>(H7*J16)/100</f>
        <v>1.0625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f>(H7*V16)/100</f>
        <v>1.59375</v>
      </c>
      <c r="W17" s="22"/>
    </row>
    <row r="18" spans="1:6" ht="14.25">
      <c r="A18" s="2">
        <v>8</v>
      </c>
      <c r="B18" s="16">
        <v>170301150018</v>
      </c>
      <c r="C18" s="35">
        <f t="shared" si="0"/>
        <v>48.75</v>
      </c>
      <c r="D18" s="5"/>
      <c r="E18" s="35">
        <f t="shared" si="1"/>
        <v>46.66666666666667</v>
      </c>
      <c r="F18" s="5"/>
    </row>
    <row r="19" spans="1:6" ht="14.25">
      <c r="A19" s="2">
        <v>9</v>
      </c>
      <c r="B19" s="16">
        <v>170301150019</v>
      </c>
      <c r="C19" s="35">
        <f t="shared" si="0"/>
        <v>31.25</v>
      </c>
      <c r="D19" s="5"/>
      <c r="E19" s="35">
        <f t="shared" si="1"/>
        <v>26.666666666666668</v>
      </c>
      <c r="F19" s="5"/>
    </row>
    <row r="20" spans="1:6" ht="14.25">
      <c r="A20" s="2">
        <v>10</v>
      </c>
      <c r="B20" s="16">
        <v>170301150020</v>
      </c>
      <c r="C20" s="35">
        <f t="shared" si="0"/>
        <v>42.5</v>
      </c>
      <c r="D20" s="5"/>
      <c r="E20" s="35">
        <f t="shared" si="1"/>
        <v>41.66666666666667</v>
      </c>
      <c r="F20" s="5"/>
    </row>
    <row r="21" spans="1:8" ht="14.25">
      <c r="A21" s="2">
        <v>11</v>
      </c>
      <c r="B21" s="16">
        <v>170301150022</v>
      </c>
      <c r="C21" s="35">
        <f t="shared" si="0"/>
        <v>43.75</v>
      </c>
      <c r="D21" s="5"/>
      <c r="E21" s="35">
        <f t="shared" si="1"/>
        <v>40</v>
      </c>
      <c r="F21" s="5"/>
      <c r="H21" s="132"/>
    </row>
    <row r="22" spans="1:6" ht="14.25">
      <c r="A22" s="2">
        <v>12</v>
      </c>
      <c r="B22" s="16">
        <v>170301151025</v>
      </c>
      <c r="C22" s="35">
        <f t="shared" si="0"/>
        <v>33.75</v>
      </c>
      <c r="D22" s="5"/>
      <c r="E22" s="35">
        <f t="shared" si="1"/>
        <v>31.666666666666668</v>
      </c>
      <c r="F22" s="5"/>
    </row>
    <row r="23" spans="1:6" ht="14.25">
      <c r="A23" s="2"/>
      <c r="B23" s="35"/>
      <c r="C23" s="35"/>
      <c r="D23" s="5"/>
      <c r="E23" s="35"/>
      <c r="F23" s="5"/>
    </row>
    <row r="24" spans="1:6" ht="14.25">
      <c r="A24" s="2"/>
      <c r="B24" s="35"/>
      <c r="C24" s="31"/>
      <c r="D24" s="5"/>
      <c r="E24" s="31"/>
      <c r="F24" s="5"/>
    </row>
    <row r="25" spans="1:6" ht="14.25">
      <c r="A25" s="2"/>
      <c r="B25" s="35"/>
      <c r="C25" s="31"/>
      <c r="D25" s="5"/>
      <c r="E25" s="31"/>
      <c r="F25" s="5"/>
    </row>
    <row r="26" spans="1:5" ht="14.25">
      <c r="A26" s="2"/>
      <c r="B26" s="35"/>
      <c r="C26" s="31"/>
      <c r="E26" s="31"/>
    </row>
    <row r="100" spans="2:3" ht="14.25">
      <c r="B100" s="31">
        <v>19</v>
      </c>
      <c r="C100" s="31">
        <v>1</v>
      </c>
    </row>
    <row r="101" spans="2:3" ht="14.25">
      <c r="B101" s="31">
        <v>24</v>
      </c>
      <c r="C101" s="31">
        <v>29</v>
      </c>
    </row>
    <row r="102" spans="2:3" ht="14.25">
      <c r="B102" s="31">
        <v>9</v>
      </c>
      <c r="C102" s="31">
        <v>0</v>
      </c>
    </row>
    <row r="103" spans="2:3" ht="14.25">
      <c r="B103" s="31">
        <v>24</v>
      </c>
      <c r="C103" s="31">
        <v>37</v>
      </c>
    </row>
    <row r="104" spans="2:3" ht="14.25">
      <c r="B104" s="31">
        <v>32</v>
      </c>
      <c r="C104" s="31">
        <v>5</v>
      </c>
    </row>
    <row r="105" spans="2:3" ht="14.25">
      <c r="B105" s="31">
        <v>31</v>
      </c>
      <c r="C105" s="31">
        <v>53</v>
      </c>
    </row>
    <row r="106" spans="2:3" ht="14.25">
      <c r="B106" s="31">
        <v>34</v>
      </c>
      <c r="C106" s="31">
        <v>40</v>
      </c>
    </row>
    <row r="107" spans="2:3" ht="14.25">
      <c r="B107" s="31">
        <v>39</v>
      </c>
      <c r="C107" s="31">
        <v>56</v>
      </c>
    </row>
    <row r="108" spans="2:3" ht="14.25">
      <c r="B108" s="31">
        <v>25</v>
      </c>
      <c r="C108" s="31">
        <v>32</v>
      </c>
    </row>
    <row r="109" spans="2:3" ht="14.25">
      <c r="B109" s="31">
        <v>34</v>
      </c>
      <c r="C109" s="31">
        <v>50</v>
      </c>
    </row>
    <row r="110" spans="2:3" ht="14.25">
      <c r="B110" s="31">
        <v>35</v>
      </c>
      <c r="C110" s="31">
        <v>48</v>
      </c>
    </row>
    <row r="111" spans="2:3" ht="14.25">
      <c r="B111" s="31">
        <v>27</v>
      </c>
      <c r="C111" s="31">
        <v>38</v>
      </c>
    </row>
    <row r="112" spans="2:3" ht="14.25">
      <c r="B112" s="31"/>
      <c r="C112" s="31"/>
    </row>
    <row r="113" spans="2:3" ht="14.25">
      <c r="B113" s="5"/>
      <c r="C113" s="5"/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68" zoomScaleNormal="68" zoomScalePageLayoutView="0" workbookViewId="0" topLeftCell="A1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274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275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276</v>
      </c>
      <c r="B5" s="138"/>
      <c r="C5" s="138"/>
      <c r="D5" s="138"/>
      <c r="E5" s="139"/>
      <c r="F5" s="53"/>
      <c r="G5" s="58" t="s">
        <v>69</v>
      </c>
      <c r="H5" s="59">
        <f>1*D12</f>
        <v>66.66666666666666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66.66666666666666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66.66666666666666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6">
        <v>170301150002</v>
      </c>
      <c r="C11" s="31">
        <v>42</v>
      </c>
      <c r="D11" s="5">
        <f>COUNTIF(C11:C28,"&gt;="&amp;D10)</f>
        <v>12</v>
      </c>
      <c r="E11" s="31">
        <v>43</v>
      </c>
      <c r="F11" s="70">
        <f>COUNTIF(E11:E28,"&gt;="&amp;F10)</f>
        <v>12</v>
      </c>
      <c r="G11" s="9" t="s">
        <v>6</v>
      </c>
      <c r="H11" s="1">
        <v>3</v>
      </c>
      <c r="I11" s="1">
        <v>3</v>
      </c>
      <c r="J11" s="1">
        <v>3</v>
      </c>
      <c r="K11" s="12"/>
      <c r="L11" s="12">
        <v>1</v>
      </c>
      <c r="M11" s="12"/>
      <c r="N11" s="12"/>
      <c r="O11" s="12"/>
      <c r="P11" s="1">
        <v>3</v>
      </c>
      <c r="Q11" s="12"/>
      <c r="R11" s="12"/>
      <c r="S11" s="12"/>
      <c r="T11" s="1">
        <v>3</v>
      </c>
      <c r="U11" s="12">
        <v>1</v>
      </c>
      <c r="V11" s="12"/>
      <c r="W11" s="67"/>
    </row>
    <row r="12" spans="1:23" ht="15">
      <c r="A12" s="2">
        <v>2</v>
      </c>
      <c r="B12" s="16">
        <v>170301150003</v>
      </c>
      <c r="C12" s="31">
        <v>37</v>
      </c>
      <c r="D12" s="71">
        <f>(D11/D13)*100</f>
        <v>66.66666666666666</v>
      </c>
      <c r="E12" s="31">
        <v>38</v>
      </c>
      <c r="F12" s="72">
        <f>(F11/F13)*100</f>
        <v>66.66666666666666</v>
      </c>
      <c r="G12" s="9" t="s">
        <v>7</v>
      </c>
      <c r="H12" s="1">
        <v>3</v>
      </c>
      <c r="I12" s="1">
        <v>3</v>
      </c>
      <c r="J12" s="1">
        <v>3</v>
      </c>
      <c r="K12" s="12"/>
      <c r="L12" s="12">
        <v>1</v>
      </c>
      <c r="M12" s="12"/>
      <c r="N12" s="12"/>
      <c r="O12" s="12"/>
      <c r="P12" s="1">
        <v>3</v>
      </c>
      <c r="Q12" s="12"/>
      <c r="R12" s="12"/>
      <c r="S12" s="12"/>
      <c r="T12" s="1">
        <v>3</v>
      </c>
      <c r="U12" s="12">
        <v>1</v>
      </c>
      <c r="V12" s="12"/>
      <c r="W12" s="67"/>
    </row>
    <row r="13" spans="1:23" ht="15">
      <c r="A13" s="2">
        <v>3</v>
      </c>
      <c r="B13" s="16">
        <v>170301150005</v>
      </c>
      <c r="C13" s="31">
        <v>42</v>
      </c>
      <c r="D13" s="74">
        <v>18</v>
      </c>
      <c r="E13" s="31">
        <v>43</v>
      </c>
      <c r="F13" s="74">
        <f>1*D13</f>
        <v>18</v>
      </c>
      <c r="G13" s="9" t="s">
        <v>9</v>
      </c>
      <c r="H13" s="1">
        <v>3</v>
      </c>
      <c r="I13" s="1">
        <v>3</v>
      </c>
      <c r="J13" s="1">
        <v>3</v>
      </c>
      <c r="K13" s="12"/>
      <c r="L13" s="12">
        <v>1</v>
      </c>
      <c r="M13" s="12"/>
      <c r="N13" s="12"/>
      <c r="O13" s="12"/>
      <c r="P13" s="1">
        <v>3</v>
      </c>
      <c r="Q13" s="12"/>
      <c r="R13" s="12"/>
      <c r="S13" s="12"/>
      <c r="T13" s="1">
        <v>3</v>
      </c>
      <c r="U13" s="12">
        <v>1</v>
      </c>
      <c r="V13" s="12"/>
      <c r="W13" s="67"/>
    </row>
    <row r="14" spans="1:23" ht="15">
      <c r="A14" s="2">
        <v>4</v>
      </c>
      <c r="B14" s="16">
        <v>170301150007</v>
      </c>
      <c r="C14" s="31">
        <v>42</v>
      </c>
      <c r="D14" s="5"/>
      <c r="E14" s="31">
        <v>43</v>
      </c>
      <c r="F14" s="5"/>
      <c r="G14" s="9" t="s">
        <v>10</v>
      </c>
      <c r="H14" s="1">
        <v>3</v>
      </c>
      <c r="I14" s="1">
        <v>3</v>
      </c>
      <c r="J14" s="1">
        <v>3</v>
      </c>
      <c r="K14" s="12"/>
      <c r="L14" s="12">
        <v>1</v>
      </c>
      <c r="M14" s="12"/>
      <c r="N14" s="12"/>
      <c r="O14" s="12"/>
      <c r="P14" s="1">
        <v>3</v>
      </c>
      <c r="Q14" s="12"/>
      <c r="R14" s="12"/>
      <c r="S14" s="12"/>
      <c r="T14" s="1">
        <v>3</v>
      </c>
      <c r="U14" s="12">
        <v>1</v>
      </c>
      <c r="V14" s="12"/>
      <c r="W14" s="67"/>
    </row>
    <row r="15" spans="1:23" ht="15">
      <c r="A15" s="2">
        <v>5</v>
      </c>
      <c r="B15" s="16">
        <v>170301150008</v>
      </c>
      <c r="C15" s="31">
        <v>41</v>
      </c>
      <c r="D15" s="5"/>
      <c r="E15" s="31">
        <v>41</v>
      </c>
      <c r="F15" s="5"/>
      <c r="G15" s="9" t="s">
        <v>11</v>
      </c>
      <c r="H15" s="1">
        <v>3</v>
      </c>
      <c r="I15" s="1">
        <v>3</v>
      </c>
      <c r="J15" s="1">
        <v>3</v>
      </c>
      <c r="K15" s="12"/>
      <c r="L15" s="12">
        <v>1</v>
      </c>
      <c r="M15" s="12"/>
      <c r="N15" s="12"/>
      <c r="O15" s="12"/>
      <c r="P15" s="1">
        <v>3</v>
      </c>
      <c r="Q15" s="12"/>
      <c r="R15" s="12"/>
      <c r="S15" s="12"/>
      <c r="T15" s="1">
        <v>3</v>
      </c>
      <c r="U15" s="12">
        <v>1</v>
      </c>
      <c r="V15" s="12"/>
      <c r="W15" s="22"/>
    </row>
    <row r="16" spans="1:23" ht="30.75">
      <c r="A16" s="2">
        <v>6</v>
      </c>
      <c r="B16" s="16">
        <v>170301150009</v>
      </c>
      <c r="C16" s="31">
        <v>37</v>
      </c>
      <c r="D16" s="5"/>
      <c r="E16" s="31">
        <v>38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3</v>
      </c>
      <c r="K16" s="10"/>
      <c r="L16" s="10">
        <f>AVERAGE(L11:L15)</f>
        <v>1</v>
      </c>
      <c r="M16" s="10"/>
      <c r="N16" s="10"/>
      <c r="O16" s="10"/>
      <c r="P16" s="10">
        <f>AVERAGE(P11:P15)</f>
        <v>3</v>
      </c>
      <c r="Q16" s="10"/>
      <c r="R16" s="10"/>
      <c r="S16" s="10"/>
      <c r="T16" s="10">
        <f>AVERAGE(T11:T15)</f>
        <v>3</v>
      </c>
      <c r="U16" s="10">
        <f>AVERAGE(U11:U15)</f>
        <v>1</v>
      </c>
      <c r="V16" s="10"/>
      <c r="W16" s="22"/>
    </row>
    <row r="17" spans="1:23" ht="15">
      <c r="A17" s="2">
        <v>7</v>
      </c>
      <c r="B17" s="16">
        <v>170301150012</v>
      </c>
      <c r="C17" s="31">
        <v>42</v>
      </c>
      <c r="D17" s="5"/>
      <c r="E17" s="31">
        <v>43</v>
      </c>
      <c r="F17" s="5"/>
      <c r="G17" s="52" t="s">
        <v>14</v>
      </c>
      <c r="H17" s="7">
        <f>(H7*H16)/100</f>
        <v>1.9999999999999998</v>
      </c>
      <c r="I17" s="7">
        <f>(H7*I16)/100</f>
        <v>1.9999999999999998</v>
      </c>
      <c r="J17" s="7">
        <f>(H7*J16)/100</f>
        <v>1.9999999999999998</v>
      </c>
      <c r="K17" s="7"/>
      <c r="L17" s="7">
        <f>(H7*L16)/100</f>
        <v>0.6666666666666665</v>
      </c>
      <c r="M17" s="7"/>
      <c r="N17" s="7"/>
      <c r="O17" s="7"/>
      <c r="P17" s="7">
        <f>(H7*P16)/100</f>
        <v>1.9999999999999998</v>
      </c>
      <c r="Q17" s="7"/>
      <c r="R17" s="7"/>
      <c r="S17" s="7"/>
      <c r="T17" s="7">
        <f>(H7*T16)/100</f>
        <v>1.9999999999999998</v>
      </c>
      <c r="U17" s="7">
        <f>(H7*U16)/100</f>
        <v>0.6666666666666665</v>
      </c>
      <c r="V17" s="7"/>
      <c r="W17" s="22"/>
    </row>
    <row r="18" spans="1:6" ht="14.25">
      <c r="A18" s="2">
        <v>8</v>
      </c>
      <c r="B18" s="16">
        <v>170301150014</v>
      </c>
      <c r="C18" s="31">
        <v>45</v>
      </c>
      <c r="D18" s="5"/>
      <c r="E18" s="31">
        <v>46</v>
      </c>
      <c r="F18" s="5"/>
    </row>
    <row r="19" spans="1:6" ht="14.25">
      <c r="A19" s="2">
        <v>9</v>
      </c>
      <c r="B19" s="16">
        <v>170301150016</v>
      </c>
      <c r="C19" s="31">
        <v>0</v>
      </c>
      <c r="D19" s="5"/>
      <c r="E19" s="31">
        <v>0</v>
      </c>
      <c r="F19" s="5"/>
    </row>
    <row r="20" spans="1:6" ht="14.25">
      <c r="A20" s="2">
        <v>10</v>
      </c>
      <c r="B20" s="16">
        <v>170301150017</v>
      </c>
      <c r="C20" s="31">
        <v>0</v>
      </c>
      <c r="D20" s="5"/>
      <c r="E20" s="31">
        <v>0</v>
      </c>
      <c r="F20" s="5"/>
    </row>
    <row r="21" spans="1:8" ht="14.25">
      <c r="A21" s="2">
        <v>11</v>
      </c>
      <c r="B21" s="16">
        <v>170301150018</v>
      </c>
      <c r="C21" s="31">
        <v>45</v>
      </c>
      <c r="D21" s="5"/>
      <c r="E21" s="31">
        <v>46</v>
      </c>
      <c r="F21" s="5"/>
      <c r="H21" s="132"/>
    </row>
    <row r="22" spans="1:6" ht="14.25">
      <c r="A22" s="2">
        <v>12</v>
      </c>
      <c r="B22" s="16">
        <v>170301150019</v>
      </c>
      <c r="C22" s="31">
        <v>37</v>
      </c>
      <c r="D22" s="5"/>
      <c r="E22" s="31">
        <v>38</v>
      </c>
      <c r="F22" s="5"/>
    </row>
    <row r="23" spans="1:6" ht="14.25">
      <c r="A23" s="2">
        <v>13</v>
      </c>
      <c r="B23" s="16">
        <v>170301150020</v>
      </c>
      <c r="C23" s="31">
        <v>42</v>
      </c>
      <c r="D23" s="5"/>
      <c r="E23" s="31">
        <v>43</v>
      </c>
      <c r="F23" s="5"/>
    </row>
    <row r="24" spans="1:6" ht="14.25">
      <c r="A24" s="2">
        <v>14</v>
      </c>
      <c r="B24" s="16">
        <v>170301150021</v>
      </c>
      <c r="C24" s="31">
        <v>25</v>
      </c>
      <c r="D24" s="5"/>
      <c r="E24" s="31">
        <v>25</v>
      </c>
      <c r="F24" s="5"/>
    </row>
    <row r="25" spans="1:6" ht="14.25">
      <c r="A25" s="2">
        <v>15</v>
      </c>
      <c r="B25" s="16">
        <v>170301150022</v>
      </c>
      <c r="C25" s="31">
        <v>31</v>
      </c>
      <c r="D25" s="5"/>
      <c r="E25" s="31">
        <v>31</v>
      </c>
      <c r="F25" s="5"/>
    </row>
    <row r="26" spans="1:5" ht="14.25">
      <c r="A26" s="2">
        <v>16</v>
      </c>
      <c r="B26" s="16">
        <v>170301151023</v>
      </c>
      <c r="C26" s="31">
        <v>12</v>
      </c>
      <c r="E26" s="31">
        <v>13</v>
      </c>
    </row>
    <row r="27" spans="1:5" ht="14.25">
      <c r="A27" s="2">
        <v>17</v>
      </c>
      <c r="B27" s="16">
        <v>170301151025</v>
      </c>
      <c r="C27" s="31">
        <v>25</v>
      </c>
      <c r="E27" s="31">
        <v>26</v>
      </c>
    </row>
    <row r="28" spans="1:5" ht="14.25">
      <c r="A28" s="2">
        <v>18</v>
      </c>
      <c r="B28" s="16">
        <v>170301151026</v>
      </c>
      <c r="C28" s="31">
        <v>12</v>
      </c>
      <c r="E28" s="31">
        <v>13</v>
      </c>
    </row>
    <row r="100" spans="2:3" ht="14.25">
      <c r="B100" s="31">
        <v>33</v>
      </c>
      <c r="C100" s="31">
        <v>4</v>
      </c>
    </row>
    <row r="101" spans="2:3" ht="14.25">
      <c r="B101" s="31">
        <v>32</v>
      </c>
      <c r="C101" s="31">
        <v>5</v>
      </c>
    </row>
    <row r="102" spans="2:3" ht="14.25">
      <c r="B102" s="31">
        <v>30</v>
      </c>
      <c r="C102" s="31">
        <v>2</v>
      </c>
    </row>
    <row r="103" spans="2:3" ht="14.25">
      <c r="B103" s="31">
        <v>37</v>
      </c>
      <c r="C103" s="31">
        <v>12</v>
      </c>
    </row>
    <row r="104" spans="2:3" ht="14.25">
      <c r="B104" s="31">
        <v>36</v>
      </c>
      <c r="C104" s="31">
        <v>10</v>
      </c>
    </row>
    <row r="105" spans="2:3" ht="14.25">
      <c r="B105" s="31">
        <v>38</v>
      </c>
      <c r="C105" s="31">
        <v>22</v>
      </c>
    </row>
    <row r="106" spans="2:3" ht="14.25">
      <c r="B106" s="31">
        <v>36</v>
      </c>
      <c r="C106" s="31">
        <v>22</v>
      </c>
    </row>
    <row r="107" spans="2:3" ht="14.25">
      <c r="B107" s="31">
        <v>33</v>
      </c>
      <c r="C107" s="31">
        <v>7</v>
      </c>
    </row>
    <row r="108" spans="2:3" ht="14.25">
      <c r="B108" s="31">
        <v>0</v>
      </c>
      <c r="C108" s="31">
        <v>0</v>
      </c>
    </row>
    <row r="109" spans="2:3" ht="14.25">
      <c r="B109" s="31">
        <v>37</v>
      </c>
      <c r="C109" s="31">
        <v>9</v>
      </c>
    </row>
    <row r="110" spans="2:3" ht="14.25">
      <c r="B110" s="31">
        <v>39</v>
      </c>
      <c r="C110" s="31">
        <v>17</v>
      </c>
    </row>
    <row r="111" spans="2:3" ht="14.25">
      <c r="B111" s="31">
        <v>0</v>
      </c>
      <c r="C111" s="31">
        <v>0</v>
      </c>
    </row>
    <row r="112" spans="2:3" ht="14.25">
      <c r="B112" s="31">
        <v>33</v>
      </c>
      <c r="C112" s="31">
        <v>10</v>
      </c>
    </row>
    <row r="113" spans="2:3" ht="14.25">
      <c r="B113" s="5"/>
      <c r="C113" s="5"/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277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278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279</v>
      </c>
      <c r="B5" s="138"/>
      <c r="C5" s="138"/>
      <c r="D5" s="138"/>
      <c r="E5" s="139"/>
      <c r="F5" s="53"/>
      <c r="G5" s="58" t="s">
        <v>69</v>
      </c>
      <c r="H5" s="59">
        <f>1*D12</f>
        <v>68.75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34.375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35">
        <v>170301150002</v>
      </c>
      <c r="C11" s="35">
        <f>B100*1.25</f>
        <v>41.25</v>
      </c>
      <c r="D11" s="5">
        <f>COUNTIF(C11:C26,"&gt;="&amp;D10)</f>
        <v>11</v>
      </c>
      <c r="E11" s="35">
        <f>C100/1.2</f>
        <v>3.3333333333333335</v>
      </c>
      <c r="F11" s="70">
        <f>COUNTIF(E11:E26,"&gt;="&amp;F10)</f>
        <v>0</v>
      </c>
      <c r="G11" s="9" t="s">
        <v>6</v>
      </c>
      <c r="H11" s="12">
        <v>3</v>
      </c>
      <c r="I11" s="12">
        <v>3</v>
      </c>
      <c r="J11" s="12">
        <v>3</v>
      </c>
      <c r="K11" s="12"/>
      <c r="L11" s="12"/>
      <c r="M11" s="12">
        <v>3</v>
      </c>
      <c r="N11" s="12"/>
      <c r="O11" s="12"/>
      <c r="P11" s="12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35">
        <v>170301150003</v>
      </c>
      <c r="C12" s="35">
        <f aca="true" t="shared" si="0" ref="C12:C23">B101*1.25</f>
        <v>40</v>
      </c>
      <c r="D12" s="71">
        <f>(D11/D13)*100</f>
        <v>68.75</v>
      </c>
      <c r="E12" s="35">
        <f aca="true" t="shared" si="1" ref="E12:E23">C101/1.2</f>
        <v>4.166666666666667</v>
      </c>
      <c r="F12" s="72">
        <f>(F11/F13)*100</f>
        <v>0</v>
      </c>
      <c r="G12" s="9" t="s">
        <v>7</v>
      </c>
      <c r="H12" s="12">
        <v>3</v>
      </c>
      <c r="I12" s="12">
        <v>3</v>
      </c>
      <c r="J12" s="12">
        <v>3</v>
      </c>
      <c r="K12" s="12"/>
      <c r="L12" s="12"/>
      <c r="M12" s="12">
        <v>3</v>
      </c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35">
        <v>170301150005</v>
      </c>
      <c r="C13" s="35">
        <f t="shared" si="0"/>
        <v>37.5</v>
      </c>
      <c r="D13" s="74">
        <v>16</v>
      </c>
      <c r="E13" s="35">
        <f t="shared" si="1"/>
        <v>1.6666666666666667</v>
      </c>
      <c r="F13" s="74">
        <f>1*D13</f>
        <v>16</v>
      </c>
      <c r="G13" s="9" t="s">
        <v>9</v>
      </c>
      <c r="H13" s="12">
        <v>3</v>
      </c>
      <c r="I13" s="12">
        <v>3</v>
      </c>
      <c r="J13" s="12">
        <v>3</v>
      </c>
      <c r="K13" s="12"/>
      <c r="L13" s="12"/>
      <c r="M13" s="12">
        <v>3</v>
      </c>
      <c r="N13" s="12"/>
      <c r="O13" s="12"/>
      <c r="P13" s="12">
        <v>3</v>
      </c>
      <c r="Q13" s="12"/>
      <c r="R13" s="12"/>
      <c r="S13" s="12"/>
      <c r="T13" s="12">
        <v>3</v>
      </c>
      <c r="U13" s="12">
        <v>3</v>
      </c>
      <c r="V13" s="12">
        <v>3</v>
      </c>
      <c r="W13" s="67"/>
    </row>
    <row r="14" spans="1:23" ht="15">
      <c r="A14" s="2">
        <v>4</v>
      </c>
      <c r="B14" s="35">
        <v>170301150007</v>
      </c>
      <c r="C14" s="35">
        <f t="shared" si="0"/>
        <v>46.25</v>
      </c>
      <c r="D14" s="5"/>
      <c r="E14" s="35">
        <f t="shared" si="1"/>
        <v>10</v>
      </c>
      <c r="F14" s="5"/>
      <c r="G14" s="9" t="s">
        <v>10</v>
      </c>
      <c r="H14" s="12">
        <v>3</v>
      </c>
      <c r="I14" s="12">
        <v>3</v>
      </c>
      <c r="J14" s="12">
        <v>3</v>
      </c>
      <c r="K14" s="12"/>
      <c r="L14" s="12"/>
      <c r="M14" s="12">
        <v>3</v>
      </c>
      <c r="N14" s="12"/>
      <c r="O14" s="12"/>
      <c r="P14" s="12">
        <v>3</v>
      </c>
      <c r="Q14" s="12"/>
      <c r="R14" s="12"/>
      <c r="S14" s="12"/>
      <c r="T14" s="12">
        <v>3</v>
      </c>
      <c r="U14" s="12">
        <v>3</v>
      </c>
      <c r="V14" s="12">
        <v>3</v>
      </c>
      <c r="W14" s="67"/>
    </row>
    <row r="15" spans="1:23" ht="15">
      <c r="A15" s="2">
        <v>5</v>
      </c>
      <c r="B15" s="35">
        <v>170301150008</v>
      </c>
      <c r="C15" s="35">
        <f t="shared" si="0"/>
        <v>45</v>
      </c>
      <c r="D15" s="5"/>
      <c r="E15" s="35">
        <f t="shared" si="1"/>
        <v>8.333333333333334</v>
      </c>
      <c r="F15" s="5"/>
      <c r="G15" s="9" t="s">
        <v>11</v>
      </c>
      <c r="H15" s="12">
        <v>3</v>
      </c>
      <c r="I15" s="12">
        <v>3</v>
      </c>
      <c r="J15" s="12">
        <v>3</v>
      </c>
      <c r="K15" s="12"/>
      <c r="L15" s="12"/>
      <c r="M15" s="12">
        <v>3</v>
      </c>
      <c r="N15" s="12"/>
      <c r="O15" s="12"/>
      <c r="P15" s="12">
        <v>3</v>
      </c>
      <c r="Q15" s="12"/>
      <c r="R15" s="12"/>
      <c r="S15" s="12"/>
      <c r="T15" s="12">
        <v>3</v>
      </c>
      <c r="U15" s="12">
        <v>3</v>
      </c>
      <c r="V15" s="12">
        <v>3</v>
      </c>
      <c r="W15" s="22"/>
    </row>
    <row r="16" spans="1:23" ht="30.75">
      <c r="A16" s="2">
        <v>6</v>
      </c>
      <c r="B16" s="35">
        <v>170301150009</v>
      </c>
      <c r="C16" s="35">
        <f t="shared" si="0"/>
        <v>47.5</v>
      </c>
      <c r="D16" s="5"/>
      <c r="E16" s="35">
        <f t="shared" si="1"/>
        <v>18.333333333333336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 aca="true" t="shared" si="2" ref="J16:V16">AVERAGE(J11:J15)</f>
        <v>3</v>
      </c>
      <c r="K16" s="10"/>
      <c r="L16" s="10"/>
      <c r="M16" s="10">
        <f t="shared" si="2"/>
        <v>3</v>
      </c>
      <c r="N16" s="10"/>
      <c r="O16" s="10"/>
      <c r="P16" s="10">
        <f t="shared" si="2"/>
        <v>3</v>
      </c>
      <c r="Q16" s="10"/>
      <c r="R16" s="10"/>
      <c r="S16" s="10"/>
      <c r="T16" s="10">
        <f t="shared" si="2"/>
        <v>3</v>
      </c>
      <c r="U16" s="10">
        <f t="shared" si="2"/>
        <v>3</v>
      </c>
      <c r="V16" s="10">
        <f t="shared" si="2"/>
        <v>3</v>
      </c>
      <c r="W16" s="22"/>
    </row>
    <row r="17" spans="1:23" ht="15">
      <c r="A17" s="2">
        <v>7</v>
      </c>
      <c r="B17" s="35">
        <v>170301150012</v>
      </c>
      <c r="C17" s="35">
        <f t="shared" si="0"/>
        <v>45</v>
      </c>
      <c r="D17" s="5"/>
      <c r="E17" s="35">
        <f t="shared" si="1"/>
        <v>18.333333333333336</v>
      </c>
      <c r="F17" s="5"/>
      <c r="G17" s="52" t="s">
        <v>14</v>
      </c>
      <c r="H17" s="7">
        <f>(H7*H16)/100</f>
        <v>1.03125</v>
      </c>
      <c r="I17" s="7">
        <f>(H7*I16)/100</f>
        <v>1.03125</v>
      </c>
      <c r="J17" s="7">
        <f>(H7*J16)/100</f>
        <v>1.03125</v>
      </c>
      <c r="K17" s="7"/>
      <c r="L17" s="7"/>
      <c r="M17" s="7">
        <f>(H7*M16)/100</f>
        <v>1.03125</v>
      </c>
      <c r="N17" s="7"/>
      <c r="O17" s="7"/>
      <c r="P17" s="7">
        <f>(H7*P16)/100</f>
        <v>1.03125</v>
      </c>
      <c r="Q17" s="7"/>
      <c r="R17" s="7"/>
      <c r="S17" s="7"/>
      <c r="T17" s="7">
        <f>(H7*T16)/100</f>
        <v>1.03125</v>
      </c>
      <c r="U17" s="7">
        <f>(H7*U16)/100</f>
        <v>1.03125</v>
      </c>
      <c r="V17" s="7">
        <f>(H7*V16)/100</f>
        <v>1.03125</v>
      </c>
      <c r="W17" s="22"/>
    </row>
    <row r="18" spans="1:6" ht="14.25">
      <c r="A18" s="2">
        <v>8</v>
      </c>
      <c r="B18" s="35">
        <v>170301150014</v>
      </c>
      <c r="C18" s="35">
        <f t="shared" si="0"/>
        <v>41.25</v>
      </c>
      <c r="D18" s="5"/>
      <c r="E18" s="35">
        <f t="shared" si="1"/>
        <v>5.833333333333334</v>
      </c>
      <c r="F18" s="5"/>
    </row>
    <row r="19" spans="1:6" ht="14.25">
      <c r="A19" s="2">
        <v>9</v>
      </c>
      <c r="B19" s="35">
        <v>170301150017</v>
      </c>
      <c r="C19" s="35">
        <f t="shared" si="0"/>
        <v>0</v>
      </c>
      <c r="D19" s="5"/>
      <c r="E19" s="35">
        <f t="shared" si="1"/>
        <v>0</v>
      </c>
      <c r="F19" s="5"/>
    </row>
    <row r="20" spans="1:6" ht="14.25">
      <c r="A20" s="2">
        <v>10</v>
      </c>
      <c r="B20" s="35">
        <v>170301150018</v>
      </c>
      <c r="C20" s="35">
        <f t="shared" si="0"/>
        <v>46.25</v>
      </c>
      <c r="D20" s="5"/>
      <c r="E20" s="35">
        <f t="shared" si="1"/>
        <v>7.5</v>
      </c>
      <c r="F20" s="5"/>
    </row>
    <row r="21" spans="1:8" ht="14.25">
      <c r="A21" s="2">
        <v>11</v>
      </c>
      <c r="B21" s="35">
        <v>170301150020</v>
      </c>
      <c r="C21" s="35">
        <f t="shared" si="0"/>
        <v>48.75</v>
      </c>
      <c r="D21" s="5"/>
      <c r="E21" s="35">
        <f t="shared" si="1"/>
        <v>14.166666666666668</v>
      </c>
      <c r="F21" s="5"/>
      <c r="H21" s="132"/>
    </row>
    <row r="22" spans="1:6" ht="14.25">
      <c r="A22" s="2">
        <v>12</v>
      </c>
      <c r="B22" s="35">
        <v>170301150021</v>
      </c>
      <c r="C22" s="35">
        <f t="shared" si="0"/>
        <v>0</v>
      </c>
      <c r="D22" s="5"/>
      <c r="E22" s="35">
        <f t="shared" si="1"/>
        <v>0</v>
      </c>
      <c r="F22" s="5"/>
    </row>
    <row r="23" spans="1:21" ht="14.25">
      <c r="A23" s="2">
        <v>13</v>
      </c>
      <c r="B23" s="35">
        <v>170301150022</v>
      </c>
      <c r="C23" s="35">
        <f t="shared" si="0"/>
        <v>41.25</v>
      </c>
      <c r="D23" s="5"/>
      <c r="E23" s="35">
        <f t="shared" si="1"/>
        <v>8.333333333333334</v>
      </c>
      <c r="F23" s="5"/>
      <c r="U23">
        <f>M21</f>
        <v>0</v>
      </c>
    </row>
    <row r="24" spans="1:6" ht="14.25">
      <c r="A24" s="2"/>
      <c r="B24" s="35"/>
      <c r="C24" s="31"/>
      <c r="D24" s="5"/>
      <c r="E24" s="31"/>
      <c r="F24" s="5"/>
    </row>
    <row r="25" spans="1:6" ht="14.25">
      <c r="A25" s="2"/>
      <c r="B25" s="35"/>
      <c r="C25" s="31"/>
      <c r="D25" s="5"/>
      <c r="E25" s="31"/>
      <c r="F25" s="5"/>
    </row>
    <row r="26" spans="1:5" ht="14.25">
      <c r="A26" s="2"/>
      <c r="B26" s="35"/>
      <c r="C26" s="31"/>
      <c r="E26" s="31"/>
    </row>
    <row r="100" spans="2:3" ht="14.25">
      <c r="B100" s="31">
        <v>33</v>
      </c>
      <c r="C100" s="31">
        <v>4</v>
      </c>
    </row>
    <row r="101" spans="2:3" ht="14.25">
      <c r="B101" s="31">
        <v>32</v>
      </c>
      <c r="C101" s="31">
        <v>5</v>
      </c>
    </row>
    <row r="102" spans="2:3" ht="14.25">
      <c r="B102" s="31">
        <v>30</v>
      </c>
      <c r="C102" s="31">
        <v>2</v>
      </c>
    </row>
    <row r="103" spans="2:3" ht="14.25">
      <c r="B103" s="31">
        <v>37</v>
      </c>
      <c r="C103" s="31">
        <v>12</v>
      </c>
    </row>
    <row r="104" spans="2:3" ht="14.25">
      <c r="B104" s="31">
        <v>36</v>
      </c>
      <c r="C104" s="31">
        <v>10</v>
      </c>
    </row>
    <row r="105" spans="2:3" ht="14.25">
      <c r="B105" s="31">
        <v>38</v>
      </c>
      <c r="C105" s="31">
        <v>22</v>
      </c>
    </row>
    <row r="106" spans="2:3" ht="14.25">
      <c r="B106" s="31">
        <v>36</v>
      </c>
      <c r="C106" s="31">
        <v>22</v>
      </c>
    </row>
    <row r="107" spans="2:3" ht="14.25">
      <c r="B107" s="31">
        <v>33</v>
      </c>
      <c r="C107" s="31">
        <v>7</v>
      </c>
    </row>
    <row r="108" spans="2:3" ht="14.25">
      <c r="B108" s="31">
        <v>0</v>
      </c>
      <c r="C108" s="31">
        <v>0</v>
      </c>
    </row>
    <row r="109" spans="2:3" ht="14.25">
      <c r="B109" s="31">
        <v>37</v>
      </c>
      <c r="C109" s="31">
        <v>9</v>
      </c>
    </row>
    <row r="110" spans="2:3" ht="14.25">
      <c r="B110" s="31">
        <v>39</v>
      </c>
      <c r="C110" s="31">
        <v>17</v>
      </c>
    </row>
    <row r="111" spans="2:3" ht="14.25">
      <c r="B111" s="31">
        <v>0</v>
      </c>
      <c r="C111" s="31">
        <v>0</v>
      </c>
    </row>
    <row r="112" spans="2:3" ht="14.25">
      <c r="B112" s="31">
        <v>33</v>
      </c>
      <c r="C112" s="31">
        <v>10</v>
      </c>
    </row>
    <row r="113" spans="2:3" ht="14.25">
      <c r="B113" s="5"/>
      <c r="C113" s="5"/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4"/>
  <sheetViews>
    <sheetView tabSelected="1"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236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235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234</v>
      </c>
      <c r="B5" s="138"/>
      <c r="C5" s="138"/>
      <c r="D5" s="138"/>
      <c r="E5" s="139"/>
      <c r="F5" s="53"/>
      <c r="G5" s="58" t="s">
        <v>69</v>
      </c>
      <c r="H5" s="59">
        <f>1*D12</f>
        <v>81.25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81.25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81.25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40</v>
      </c>
      <c r="D9" s="18"/>
      <c r="E9" s="18" t="s">
        <v>40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4">
        <v>170301150002</v>
      </c>
      <c r="C11" s="5">
        <v>40</v>
      </c>
      <c r="D11" s="5">
        <f>COUNTIF(C11:C26,"&gt;="&amp;D10)</f>
        <v>13</v>
      </c>
      <c r="E11" s="5">
        <v>40</v>
      </c>
      <c r="F11" s="70">
        <f>COUNTIF(E11:E26,"&gt;="&amp;F10)</f>
        <v>13</v>
      </c>
      <c r="G11" s="50" t="s">
        <v>6</v>
      </c>
      <c r="H11" s="1"/>
      <c r="I11" s="1"/>
      <c r="J11" s="1"/>
      <c r="K11" s="19">
        <v>3</v>
      </c>
      <c r="L11" s="1"/>
      <c r="M11" s="19">
        <v>3</v>
      </c>
      <c r="N11" s="19">
        <v>3</v>
      </c>
      <c r="O11" s="19"/>
      <c r="P11" s="19"/>
      <c r="Q11" s="19"/>
      <c r="R11" s="19"/>
      <c r="S11" s="19">
        <v>3</v>
      </c>
      <c r="T11" s="19"/>
      <c r="U11" s="19"/>
      <c r="V11" s="19">
        <v>2</v>
      </c>
      <c r="W11" s="67"/>
    </row>
    <row r="12" spans="1:23" ht="15">
      <c r="A12" s="2">
        <v>2</v>
      </c>
      <c r="B12" s="14">
        <v>170301150003</v>
      </c>
      <c r="C12" s="5">
        <v>41</v>
      </c>
      <c r="D12" s="71">
        <f>(D11/D13)*100</f>
        <v>81.25</v>
      </c>
      <c r="E12" s="5">
        <v>39</v>
      </c>
      <c r="F12" s="72">
        <f>(F11/F13)*100</f>
        <v>81.25</v>
      </c>
      <c r="G12" s="50"/>
      <c r="H12" s="8"/>
      <c r="I12" s="1"/>
      <c r="J12" s="1"/>
      <c r="K12" s="19"/>
      <c r="L12" s="1"/>
      <c r="M12" s="19"/>
      <c r="N12" s="19"/>
      <c r="O12" s="19"/>
      <c r="P12" s="21"/>
      <c r="Q12" s="19"/>
      <c r="R12" s="19"/>
      <c r="S12" s="19"/>
      <c r="T12" s="19"/>
      <c r="U12" s="19"/>
      <c r="V12" s="19"/>
      <c r="W12" s="67"/>
    </row>
    <row r="13" spans="1:23" ht="15">
      <c r="A13" s="2">
        <v>3</v>
      </c>
      <c r="B13" s="14">
        <v>170301150005</v>
      </c>
      <c r="C13" s="5">
        <v>36</v>
      </c>
      <c r="D13" s="74">
        <v>16</v>
      </c>
      <c r="E13" s="5">
        <v>35</v>
      </c>
      <c r="F13" s="74">
        <f>1*D13</f>
        <v>16</v>
      </c>
      <c r="G13" s="50"/>
      <c r="H13" s="8"/>
      <c r="I13" s="1"/>
      <c r="J13" s="1"/>
      <c r="K13" s="19"/>
      <c r="L13" s="1"/>
      <c r="M13" s="19"/>
      <c r="N13" s="19"/>
      <c r="O13" s="19"/>
      <c r="P13" s="21"/>
      <c r="Q13" s="19"/>
      <c r="R13" s="19"/>
      <c r="S13" s="19"/>
      <c r="T13" s="19"/>
      <c r="U13" s="19"/>
      <c r="V13" s="19"/>
      <c r="W13" s="67"/>
    </row>
    <row r="14" spans="1:23" ht="14.25">
      <c r="A14" s="2">
        <v>4</v>
      </c>
      <c r="B14" s="14">
        <v>170301150007</v>
      </c>
      <c r="C14" s="5">
        <v>32</v>
      </c>
      <c r="D14" s="5"/>
      <c r="E14" s="5">
        <v>32</v>
      </c>
      <c r="F14" s="5"/>
      <c r="H14" s="8"/>
      <c r="I14" s="8"/>
      <c r="J14" s="19"/>
      <c r="K14" s="19"/>
      <c r="L14" s="19"/>
      <c r="M14" s="19"/>
      <c r="N14" s="19"/>
      <c r="O14" s="19"/>
      <c r="P14" s="21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4">
        <v>170301150008</v>
      </c>
      <c r="C15" s="5">
        <v>24</v>
      </c>
      <c r="D15" s="5"/>
      <c r="E15" s="5">
        <v>24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4">
        <v>170301150009</v>
      </c>
      <c r="C16" s="5">
        <v>39</v>
      </c>
      <c r="D16" s="5"/>
      <c r="E16" s="5">
        <v>38</v>
      </c>
      <c r="F16" s="5"/>
      <c r="G16" s="51" t="s">
        <v>79</v>
      </c>
      <c r="H16" s="10"/>
      <c r="I16" s="10"/>
      <c r="J16" s="10"/>
      <c r="K16" s="10">
        <f>AVERAGE(K11:K11)</f>
        <v>3</v>
      </c>
      <c r="L16" s="10"/>
      <c r="M16" s="10">
        <f>AVERAGE(M11:M11)</f>
        <v>3</v>
      </c>
      <c r="N16" s="10">
        <f>AVERAGE(N11:N11)</f>
        <v>3</v>
      </c>
      <c r="O16" s="10"/>
      <c r="P16" s="10"/>
      <c r="Q16" s="10"/>
      <c r="R16" s="10"/>
      <c r="S16" s="10">
        <f>AVERAGE(S11:S11)</f>
        <v>3</v>
      </c>
      <c r="T16" s="10"/>
      <c r="U16" s="10"/>
      <c r="V16" s="10">
        <f>AVERAGE(V11:V11)</f>
        <v>2</v>
      </c>
      <c r="W16" s="22"/>
    </row>
    <row r="17" spans="1:23" ht="15">
      <c r="A17" s="2">
        <v>7</v>
      </c>
      <c r="B17" s="14">
        <v>170301150012</v>
      </c>
      <c r="C17" s="5">
        <v>46</v>
      </c>
      <c r="D17" s="5"/>
      <c r="E17" s="5">
        <v>46</v>
      </c>
      <c r="G17" s="52" t="s">
        <v>14</v>
      </c>
      <c r="H17" s="8"/>
      <c r="I17" s="8"/>
      <c r="J17" s="8"/>
      <c r="K17" s="8">
        <f>(H7*K16)/100</f>
        <v>2.4375</v>
      </c>
      <c r="L17" s="8"/>
      <c r="M17" s="8">
        <f>(H7*K16)/100</f>
        <v>2.4375</v>
      </c>
      <c r="N17" s="8">
        <f>(H7*N16)/100</f>
        <v>2.4375</v>
      </c>
      <c r="O17" s="8"/>
      <c r="P17" s="8"/>
      <c r="Q17" s="8"/>
      <c r="R17" s="8"/>
      <c r="S17" s="8">
        <f>(H7*S16)/100</f>
        <v>2.4375</v>
      </c>
      <c r="T17" s="8"/>
      <c r="U17" s="8"/>
      <c r="V17" s="8">
        <f>(H7*V16)/100</f>
        <v>1.625</v>
      </c>
      <c r="W17" s="22"/>
    </row>
    <row r="18" spans="1:5" ht="14.25">
      <c r="A18" s="2">
        <v>8</v>
      </c>
      <c r="B18" s="14">
        <v>170301150014</v>
      </c>
      <c r="C18" s="5">
        <v>48</v>
      </c>
      <c r="D18" s="5"/>
      <c r="E18" s="5">
        <v>44</v>
      </c>
    </row>
    <row r="19" spans="1:5" ht="14.25">
      <c r="A19" s="2">
        <v>9</v>
      </c>
      <c r="B19" s="14">
        <v>170301150016</v>
      </c>
      <c r="C19" s="5">
        <v>0</v>
      </c>
      <c r="D19" s="5"/>
      <c r="E19" s="5">
        <v>0</v>
      </c>
    </row>
    <row r="20" spans="1:5" ht="14.25">
      <c r="A20" s="2">
        <v>10</v>
      </c>
      <c r="B20" s="14">
        <v>170301150018</v>
      </c>
      <c r="C20" s="5">
        <v>47</v>
      </c>
      <c r="D20" s="5"/>
      <c r="E20" s="5">
        <v>45</v>
      </c>
    </row>
    <row r="21" spans="1:5" ht="14.25">
      <c r="A21" s="2">
        <v>11</v>
      </c>
      <c r="B21" s="14">
        <v>170301150019</v>
      </c>
      <c r="C21" s="5">
        <v>36</v>
      </c>
      <c r="D21" s="5"/>
      <c r="E21" s="5">
        <v>35</v>
      </c>
    </row>
    <row r="22" spans="1:5" ht="14.25">
      <c r="A22" s="2">
        <v>12</v>
      </c>
      <c r="B22" s="14">
        <v>170301150020</v>
      </c>
      <c r="C22" s="5">
        <v>46</v>
      </c>
      <c r="D22" s="5"/>
      <c r="E22" s="5">
        <v>45</v>
      </c>
    </row>
    <row r="23" spans="1:5" ht="14.25">
      <c r="A23" s="2">
        <v>13</v>
      </c>
      <c r="B23" s="14">
        <v>170301150021</v>
      </c>
      <c r="C23" s="5">
        <v>33</v>
      </c>
      <c r="D23" s="5"/>
      <c r="E23" s="5">
        <v>33</v>
      </c>
    </row>
    <row r="24" spans="1:5" ht="14.25">
      <c r="A24" s="2">
        <v>14</v>
      </c>
      <c r="B24" s="14">
        <v>170301150022</v>
      </c>
      <c r="C24" s="5">
        <v>45</v>
      </c>
      <c r="D24" s="5"/>
      <c r="E24" s="5">
        <v>45</v>
      </c>
    </row>
    <row r="25" spans="1:5" ht="14.25">
      <c r="A25" s="2">
        <v>15</v>
      </c>
      <c r="B25" s="14">
        <v>170301151025</v>
      </c>
      <c r="C25" s="5">
        <v>37</v>
      </c>
      <c r="D25" s="5"/>
      <c r="E25" s="5">
        <v>35</v>
      </c>
    </row>
    <row r="26" spans="1:5" ht="14.25">
      <c r="A26" s="2">
        <v>16</v>
      </c>
      <c r="B26" s="14">
        <v>170301151026</v>
      </c>
      <c r="C26" s="5">
        <v>0</v>
      </c>
      <c r="D26" s="5"/>
      <c r="E26" s="5">
        <v>0</v>
      </c>
    </row>
    <row r="100" spans="2:3" ht="14.25">
      <c r="B100" s="5">
        <v>42</v>
      </c>
      <c r="C100" s="5">
        <v>46</v>
      </c>
    </row>
    <row r="101" spans="2:3" ht="14.25">
      <c r="B101" s="5">
        <v>37</v>
      </c>
      <c r="C101" s="5">
        <v>48</v>
      </c>
    </row>
    <row r="102" spans="2:3" ht="14.25">
      <c r="B102" s="5">
        <v>42</v>
      </c>
      <c r="C102" s="5">
        <v>46</v>
      </c>
    </row>
    <row r="103" spans="2:3" ht="14.25">
      <c r="B103" s="5">
        <v>44</v>
      </c>
      <c r="C103" s="5">
        <v>39</v>
      </c>
    </row>
    <row r="104" spans="2:3" ht="14.25">
      <c r="B104" s="5">
        <v>43</v>
      </c>
      <c r="C104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280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281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282</v>
      </c>
      <c r="B5" s="138"/>
      <c r="C5" s="138"/>
      <c r="D5" s="138"/>
      <c r="E5" s="139"/>
      <c r="F5" s="53"/>
      <c r="G5" s="58" t="s">
        <v>69</v>
      </c>
      <c r="H5" s="59">
        <f>1*D12</f>
        <v>87.5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87.5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87.5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35">
        <v>170301150002</v>
      </c>
      <c r="C11" s="31">
        <v>37</v>
      </c>
      <c r="D11" s="5">
        <f>COUNTIF(C11:C26,"&gt;="&amp;D10)</f>
        <v>14</v>
      </c>
      <c r="E11" s="31">
        <v>38</v>
      </c>
      <c r="F11" s="70">
        <f>COUNTIF(E11:E26,"&gt;="&amp;F10)</f>
        <v>14</v>
      </c>
      <c r="G11" s="9" t="s">
        <v>6</v>
      </c>
      <c r="H11" s="12">
        <v>3</v>
      </c>
      <c r="I11" s="12">
        <v>3</v>
      </c>
      <c r="J11" s="12">
        <v>3</v>
      </c>
      <c r="K11" s="12"/>
      <c r="L11" s="12"/>
      <c r="M11" s="12">
        <v>3</v>
      </c>
      <c r="N11" s="12"/>
      <c r="O11" s="12"/>
      <c r="P11" s="12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35">
        <v>170301150003</v>
      </c>
      <c r="C12" s="31">
        <v>38</v>
      </c>
      <c r="D12" s="71">
        <f>(D11/D13)*100</f>
        <v>87.5</v>
      </c>
      <c r="E12" s="31">
        <v>38</v>
      </c>
      <c r="F12" s="72">
        <f>(F11/F13)*100</f>
        <v>87.5</v>
      </c>
      <c r="G12" s="9" t="s">
        <v>7</v>
      </c>
      <c r="H12" s="12">
        <v>3</v>
      </c>
      <c r="I12" s="12">
        <v>3</v>
      </c>
      <c r="J12" s="12">
        <v>3</v>
      </c>
      <c r="K12" s="12"/>
      <c r="L12" s="12"/>
      <c r="M12" s="12">
        <v>3</v>
      </c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35">
        <v>170301150005</v>
      </c>
      <c r="C13" s="31">
        <v>37</v>
      </c>
      <c r="D13" s="74">
        <v>16</v>
      </c>
      <c r="E13" s="31">
        <v>38</v>
      </c>
      <c r="F13" s="74">
        <f>1*D13</f>
        <v>16</v>
      </c>
      <c r="G13" s="9" t="s">
        <v>9</v>
      </c>
      <c r="H13" s="12">
        <v>3</v>
      </c>
      <c r="I13" s="12">
        <v>3</v>
      </c>
      <c r="J13" s="12">
        <v>3</v>
      </c>
      <c r="K13" s="12"/>
      <c r="L13" s="12"/>
      <c r="M13" s="12">
        <v>3</v>
      </c>
      <c r="N13" s="12"/>
      <c r="O13" s="12"/>
      <c r="P13" s="12">
        <v>3</v>
      </c>
      <c r="Q13" s="12"/>
      <c r="R13" s="12"/>
      <c r="S13" s="12"/>
      <c r="T13" s="12">
        <v>3</v>
      </c>
      <c r="U13" s="12">
        <v>3</v>
      </c>
      <c r="V13" s="12">
        <v>3</v>
      </c>
      <c r="W13" s="67"/>
    </row>
    <row r="14" spans="1:23" ht="14.25">
      <c r="A14" s="2">
        <v>4</v>
      </c>
      <c r="B14" s="35">
        <v>170301150007</v>
      </c>
      <c r="C14" s="31">
        <v>46</v>
      </c>
      <c r="D14" s="5"/>
      <c r="E14" s="31">
        <v>46</v>
      </c>
      <c r="F14" s="5"/>
      <c r="H14" s="1"/>
      <c r="I14" s="1"/>
      <c r="J14" s="12"/>
      <c r="K14" s="12"/>
      <c r="L14" s="12"/>
      <c r="M14" s="12"/>
      <c r="N14" s="12"/>
      <c r="O14" s="12"/>
      <c r="P14" s="19"/>
      <c r="Q14" s="12"/>
      <c r="R14" s="12"/>
      <c r="S14" s="12"/>
      <c r="T14" s="12"/>
      <c r="U14" s="12"/>
      <c r="V14" s="12"/>
      <c r="W14" s="67"/>
    </row>
    <row r="15" spans="1:23" ht="15">
      <c r="A15" s="2">
        <v>5</v>
      </c>
      <c r="B15" s="35">
        <v>170301150008</v>
      </c>
      <c r="C15" s="31">
        <v>38</v>
      </c>
      <c r="D15" s="5"/>
      <c r="E15" s="31">
        <v>38</v>
      </c>
      <c r="F15" s="5"/>
      <c r="G15" s="50" t="s">
        <v>11</v>
      </c>
      <c r="H15" s="1"/>
      <c r="I15" s="1"/>
      <c r="J15" s="12"/>
      <c r="K15" s="12"/>
      <c r="L15" s="12"/>
      <c r="M15" s="12"/>
      <c r="N15" s="12"/>
      <c r="O15" s="12"/>
      <c r="P15" s="19"/>
      <c r="Q15" s="12"/>
      <c r="R15" s="12"/>
      <c r="S15" s="12"/>
      <c r="T15" s="12"/>
      <c r="U15" s="12"/>
      <c r="V15" s="12"/>
      <c r="W15" s="22"/>
    </row>
    <row r="16" spans="1:23" ht="30.75">
      <c r="A16" s="2">
        <v>6</v>
      </c>
      <c r="B16" s="35">
        <v>170301150009</v>
      </c>
      <c r="C16" s="31">
        <v>45</v>
      </c>
      <c r="D16" s="5"/>
      <c r="E16" s="31">
        <v>45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 aca="true" t="shared" si="0" ref="J16:V16">AVERAGE(J11:J15)</f>
        <v>3</v>
      </c>
      <c r="K16" s="10"/>
      <c r="L16" s="10"/>
      <c r="M16" s="10">
        <f t="shared" si="0"/>
        <v>3</v>
      </c>
      <c r="N16" s="10"/>
      <c r="O16" s="10"/>
      <c r="P16" s="10">
        <f t="shared" si="0"/>
        <v>3</v>
      </c>
      <c r="Q16" s="10"/>
      <c r="R16" s="10"/>
      <c r="S16" s="10"/>
      <c r="T16" s="10">
        <f t="shared" si="0"/>
        <v>3</v>
      </c>
      <c r="U16" s="10">
        <f t="shared" si="0"/>
        <v>3</v>
      </c>
      <c r="V16" s="10">
        <f t="shared" si="0"/>
        <v>3</v>
      </c>
      <c r="W16" s="22"/>
    </row>
    <row r="17" spans="1:23" ht="15">
      <c r="A17" s="2">
        <v>7</v>
      </c>
      <c r="B17" s="35">
        <v>170301150011</v>
      </c>
      <c r="C17" s="31">
        <v>0</v>
      </c>
      <c r="D17" s="5"/>
      <c r="E17" s="31">
        <v>0</v>
      </c>
      <c r="F17" s="5"/>
      <c r="G17" s="52" t="s">
        <v>14</v>
      </c>
      <c r="H17" s="7">
        <f>(H7*H16)/100</f>
        <v>2.625</v>
      </c>
      <c r="I17" s="7">
        <f>(H7*I16)/100</f>
        <v>2.625</v>
      </c>
      <c r="J17" s="7">
        <f>(H7*J16)/100</f>
        <v>2.625</v>
      </c>
      <c r="K17" s="7"/>
      <c r="L17" s="7"/>
      <c r="M17" s="7">
        <f>(H7*M16)/100</f>
        <v>2.625</v>
      </c>
      <c r="N17" s="7"/>
      <c r="O17" s="7"/>
      <c r="P17" s="7">
        <f>(H7*P16)/100</f>
        <v>2.625</v>
      </c>
      <c r="Q17" s="7"/>
      <c r="R17" s="7"/>
      <c r="S17" s="7"/>
      <c r="T17" s="7">
        <f>(H7*T16)/100</f>
        <v>2.625</v>
      </c>
      <c r="U17" s="7">
        <f>(H7*U16)/100</f>
        <v>2.625</v>
      </c>
      <c r="V17" s="7">
        <f>(H7*V16)/100</f>
        <v>2.625</v>
      </c>
      <c r="W17" s="22"/>
    </row>
    <row r="18" spans="1:6" ht="14.25">
      <c r="A18" s="2">
        <v>8</v>
      </c>
      <c r="B18" s="35">
        <v>170301150012</v>
      </c>
      <c r="C18" s="31">
        <v>40</v>
      </c>
      <c r="D18" s="5"/>
      <c r="E18" s="31">
        <v>41</v>
      </c>
      <c r="F18" s="5"/>
    </row>
    <row r="19" spans="1:6" ht="14.25">
      <c r="A19" s="2">
        <v>9</v>
      </c>
      <c r="B19" s="35">
        <v>170301150014</v>
      </c>
      <c r="C19" s="31">
        <v>38</v>
      </c>
      <c r="D19" s="5"/>
      <c r="E19" s="31">
        <v>38</v>
      </c>
      <c r="F19" s="5"/>
    </row>
    <row r="20" spans="1:6" ht="14.25">
      <c r="A20" s="2">
        <v>10</v>
      </c>
      <c r="B20" s="35">
        <v>170301150016</v>
      </c>
      <c r="C20" s="31">
        <v>37</v>
      </c>
      <c r="D20" s="5"/>
      <c r="E20" s="31">
        <v>38</v>
      </c>
      <c r="F20" s="5"/>
    </row>
    <row r="21" spans="1:8" ht="14.25">
      <c r="A21" s="2">
        <v>11</v>
      </c>
      <c r="B21" s="35">
        <v>170301150017</v>
      </c>
      <c r="C21" s="31">
        <v>41</v>
      </c>
      <c r="D21" s="5"/>
      <c r="E21" s="31">
        <v>41</v>
      </c>
      <c r="F21" s="5"/>
      <c r="H21" s="132"/>
    </row>
    <row r="22" spans="1:6" ht="14.25">
      <c r="A22" s="2">
        <v>12</v>
      </c>
      <c r="B22" s="35">
        <v>170301150018</v>
      </c>
      <c r="C22" s="31">
        <v>42</v>
      </c>
      <c r="D22" s="5"/>
      <c r="E22" s="31">
        <v>43</v>
      </c>
      <c r="F22" s="5"/>
    </row>
    <row r="23" spans="1:6" ht="14.25">
      <c r="A23" s="2">
        <v>13</v>
      </c>
      <c r="B23" s="35">
        <v>170301150019</v>
      </c>
      <c r="C23" s="31">
        <v>37</v>
      </c>
      <c r="D23" s="5"/>
      <c r="E23" s="31">
        <v>38</v>
      </c>
      <c r="F23" s="5"/>
    </row>
    <row r="24" spans="1:6" ht="14.25">
      <c r="A24" s="2">
        <v>14</v>
      </c>
      <c r="B24" s="35">
        <v>170301150020</v>
      </c>
      <c r="C24" s="31">
        <v>46</v>
      </c>
      <c r="D24" s="5"/>
      <c r="E24" s="31">
        <v>46</v>
      </c>
      <c r="F24" s="5"/>
    </row>
    <row r="25" spans="1:6" ht="14.25">
      <c r="A25" s="2">
        <v>15</v>
      </c>
      <c r="B25" s="35">
        <v>170301150021</v>
      </c>
      <c r="C25" s="31">
        <v>22</v>
      </c>
      <c r="D25" s="5"/>
      <c r="E25" s="31">
        <v>23</v>
      </c>
      <c r="F25" s="5"/>
    </row>
    <row r="26" spans="1:5" ht="14.25">
      <c r="A26" s="2">
        <v>16</v>
      </c>
      <c r="B26" s="35">
        <v>170301150022</v>
      </c>
      <c r="C26" s="31">
        <v>41</v>
      </c>
      <c r="E26" s="31">
        <v>41</v>
      </c>
    </row>
    <row r="100" spans="2:3" ht="14.25">
      <c r="B100" s="31">
        <v>28</v>
      </c>
      <c r="C100" s="31">
        <v>3</v>
      </c>
    </row>
    <row r="101" spans="2:3" ht="14.25">
      <c r="B101" s="31">
        <v>25</v>
      </c>
      <c r="C101" s="31">
        <v>16</v>
      </c>
    </row>
    <row r="102" spans="2:3" ht="14.25">
      <c r="B102" s="31">
        <v>30</v>
      </c>
      <c r="C102" s="31">
        <v>0</v>
      </c>
    </row>
    <row r="103" spans="2:3" ht="14.25">
      <c r="B103" s="31">
        <v>30</v>
      </c>
      <c r="C103" s="31">
        <v>33</v>
      </c>
    </row>
    <row r="104" spans="2:3" ht="14.25">
      <c r="B104" s="31">
        <v>35</v>
      </c>
      <c r="C104" s="31">
        <v>15</v>
      </c>
    </row>
    <row r="105" spans="2:3" ht="14.25">
      <c r="B105" s="31">
        <v>33</v>
      </c>
      <c r="C105" s="31">
        <v>16</v>
      </c>
    </row>
    <row r="106" spans="2:3" ht="14.25">
      <c r="B106" s="31">
        <v>36</v>
      </c>
      <c r="C106" s="31">
        <v>23</v>
      </c>
    </row>
    <row r="107" spans="2:3" ht="14.25">
      <c r="B107" s="31">
        <v>32</v>
      </c>
      <c r="C107" s="31">
        <v>8</v>
      </c>
    </row>
    <row r="108" spans="2:3" ht="14.25">
      <c r="B108" s="31">
        <v>0</v>
      </c>
      <c r="C108" s="31">
        <v>0</v>
      </c>
    </row>
    <row r="109" spans="2:3" ht="14.25">
      <c r="B109" s="31">
        <v>26</v>
      </c>
      <c r="C109" s="31">
        <v>25</v>
      </c>
    </row>
    <row r="110" spans="2:3" ht="14.25">
      <c r="B110" s="31">
        <v>34</v>
      </c>
      <c r="C110" s="31">
        <v>8</v>
      </c>
    </row>
    <row r="111" spans="2:3" ht="14.25">
      <c r="B111" s="31">
        <v>35</v>
      </c>
      <c r="C111" s="31">
        <v>28</v>
      </c>
    </row>
    <row r="112" spans="2:3" ht="14.25">
      <c r="B112" s="31">
        <v>30</v>
      </c>
      <c r="C112" s="31">
        <v>21</v>
      </c>
    </row>
    <row r="113" spans="2:3" ht="14.25">
      <c r="B113" s="5"/>
      <c r="C113" s="5"/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71" zoomScaleNormal="71" zoomScalePageLayoutView="0" workbookViewId="0" topLeftCell="A4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283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284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285</v>
      </c>
      <c r="B5" s="138"/>
      <c r="C5" s="138"/>
      <c r="D5" s="138"/>
      <c r="E5" s="139"/>
      <c r="F5" s="53"/>
      <c r="G5" s="58" t="s">
        <v>69</v>
      </c>
      <c r="H5" s="59">
        <f>1*D12</f>
        <v>92.3076923076923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7.6923076923076925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35">
        <v>170301150002</v>
      </c>
      <c r="C11" s="35">
        <f>B100*1.2</f>
        <v>33.6</v>
      </c>
      <c r="D11" s="5">
        <f>COUNTIF(C11:C23,"&gt;="&amp;D10)</f>
        <v>12</v>
      </c>
      <c r="E11" s="35">
        <f>C100/1.2</f>
        <v>2.5</v>
      </c>
      <c r="F11" s="70">
        <f>COUNTIF(E11:E23,"&gt;="&amp;F10)</f>
        <v>1</v>
      </c>
      <c r="G11" s="50" t="s">
        <v>6</v>
      </c>
      <c r="H11" s="12">
        <v>3</v>
      </c>
      <c r="I11" s="12">
        <v>3</v>
      </c>
      <c r="J11" s="12">
        <v>3</v>
      </c>
      <c r="K11" s="12"/>
      <c r="L11" s="12"/>
      <c r="M11" s="12">
        <v>3</v>
      </c>
      <c r="N11" s="12"/>
      <c r="O11" s="12"/>
      <c r="P11" s="12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35">
        <v>170301150003</v>
      </c>
      <c r="C12" s="35">
        <f aca="true" t="shared" si="0" ref="C12:C23">B101*1.2</f>
        <v>30</v>
      </c>
      <c r="D12" s="71">
        <f>(D11/D13)*100</f>
        <v>92.3076923076923</v>
      </c>
      <c r="E12" s="35">
        <f aca="true" t="shared" si="1" ref="E12:E23">C101/1.2</f>
        <v>13.333333333333334</v>
      </c>
      <c r="F12" s="72">
        <f>(F11/F13)*100</f>
        <v>7.6923076923076925</v>
      </c>
      <c r="G12" s="50" t="s">
        <v>7</v>
      </c>
      <c r="H12" s="12">
        <v>3</v>
      </c>
      <c r="I12" s="12">
        <v>3</v>
      </c>
      <c r="J12" s="12">
        <v>3</v>
      </c>
      <c r="K12" s="12"/>
      <c r="L12" s="12"/>
      <c r="M12" s="12">
        <v>3</v>
      </c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35">
        <v>170301150005</v>
      </c>
      <c r="C13" s="35">
        <f t="shared" si="0"/>
        <v>36</v>
      </c>
      <c r="D13" s="74">
        <v>13</v>
      </c>
      <c r="E13" s="35">
        <f t="shared" si="1"/>
        <v>0</v>
      </c>
      <c r="F13" s="74">
        <f>1*D13</f>
        <v>13</v>
      </c>
      <c r="G13" s="50"/>
      <c r="H13" s="1"/>
      <c r="I13" s="1"/>
      <c r="J13" s="12"/>
      <c r="K13" s="12"/>
      <c r="L13" s="12"/>
      <c r="M13" s="12"/>
      <c r="N13" s="12"/>
      <c r="O13" s="12"/>
      <c r="P13" s="19"/>
      <c r="Q13" s="12"/>
      <c r="R13" s="12"/>
      <c r="S13" s="12"/>
      <c r="T13" s="12"/>
      <c r="U13" s="12"/>
      <c r="V13" s="12"/>
      <c r="W13" s="67"/>
    </row>
    <row r="14" spans="1:23" ht="14.25">
      <c r="A14" s="2">
        <v>4</v>
      </c>
      <c r="B14" s="35">
        <v>170301150007</v>
      </c>
      <c r="C14" s="35">
        <f t="shared" si="0"/>
        <v>36</v>
      </c>
      <c r="D14" s="5"/>
      <c r="E14" s="35">
        <f t="shared" si="1"/>
        <v>27.5</v>
      </c>
      <c r="F14" s="5"/>
      <c r="H14" s="1"/>
      <c r="I14" s="1"/>
      <c r="J14" s="12"/>
      <c r="K14" s="12"/>
      <c r="L14" s="12"/>
      <c r="M14" s="12"/>
      <c r="N14" s="12"/>
      <c r="O14" s="12"/>
      <c r="P14" s="19"/>
      <c r="Q14" s="12"/>
      <c r="R14" s="12"/>
      <c r="S14" s="12"/>
      <c r="T14" s="12"/>
      <c r="U14" s="12"/>
      <c r="V14" s="12"/>
      <c r="W14" s="67"/>
    </row>
    <row r="15" spans="1:23" ht="15">
      <c r="A15" s="2">
        <v>5</v>
      </c>
      <c r="B15" s="35">
        <v>170301150008</v>
      </c>
      <c r="C15" s="35">
        <f t="shared" si="0"/>
        <v>42</v>
      </c>
      <c r="D15" s="5"/>
      <c r="E15" s="35">
        <f t="shared" si="1"/>
        <v>12.5</v>
      </c>
      <c r="F15" s="5"/>
      <c r="G15" s="50" t="s">
        <v>11</v>
      </c>
      <c r="H15" s="1"/>
      <c r="I15" s="1"/>
      <c r="J15" s="12"/>
      <c r="K15" s="12"/>
      <c r="L15" s="12"/>
      <c r="M15" s="12"/>
      <c r="N15" s="12"/>
      <c r="O15" s="12"/>
      <c r="P15" s="19"/>
      <c r="Q15" s="12"/>
      <c r="R15" s="12"/>
      <c r="S15" s="12"/>
      <c r="T15" s="12"/>
      <c r="U15" s="12"/>
      <c r="V15" s="12"/>
      <c r="W15" s="22"/>
    </row>
    <row r="16" spans="1:23" ht="30.75">
      <c r="A16" s="2">
        <v>6</v>
      </c>
      <c r="B16" s="35">
        <v>170301150009</v>
      </c>
      <c r="C16" s="35">
        <f t="shared" si="0"/>
        <v>39.6</v>
      </c>
      <c r="D16" s="5"/>
      <c r="E16" s="35">
        <f t="shared" si="1"/>
        <v>13.333333333333334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 aca="true" t="shared" si="2" ref="J16:V16">AVERAGE(J11:J15)</f>
        <v>3</v>
      </c>
      <c r="K16" s="10"/>
      <c r="L16" s="10"/>
      <c r="M16" s="10">
        <f t="shared" si="2"/>
        <v>3</v>
      </c>
      <c r="N16" s="10"/>
      <c r="O16" s="10"/>
      <c r="P16" s="10">
        <f t="shared" si="2"/>
        <v>3</v>
      </c>
      <c r="Q16" s="10"/>
      <c r="R16" s="10"/>
      <c r="S16" s="10"/>
      <c r="T16" s="10">
        <f t="shared" si="2"/>
        <v>3</v>
      </c>
      <c r="U16" s="10">
        <f t="shared" si="2"/>
        <v>3</v>
      </c>
      <c r="V16" s="10">
        <f t="shared" si="2"/>
        <v>3</v>
      </c>
      <c r="W16" s="22"/>
    </row>
    <row r="17" spans="1:23" ht="15">
      <c r="A17" s="2">
        <v>7</v>
      </c>
      <c r="B17" s="35">
        <v>170301150012</v>
      </c>
      <c r="C17" s="35">
        <f t="shared" si="0"/>
        <v>43.199999999999996</v>
      </c>
      <c r="D17" s="5"/>
      <c r="E17" s="35">
        <f t="shared" si="1"/>
        <v>19.166666666666668</v>
      </c>
      <c r="F17" s="5"/>
      <c r="G17" s="52" t="s">
        <v>14</v>
      </c>
      <c r="H17" s="7">
        <f>(H7*H16)/100</f>
        <v>1.5</v>
      </c>
      <c r="I17" s="7">
        <f>(H7*I16)/100</f>
        <v>1.5</v>
      </c>
      <c r="J17" s="7">
        <f>(H7*J16)/100</f>
        <v>1.5</v>
      </c>
      <c r="K17" s="7"/>
      <c r="L17" s="7"/>
      <c r="M17" s="7">
        <f>(H7*M16)/100</f>
        <v>1.5</v>
      </c>
      <c r="N17" s="7"/>
      <c r="O17" s="7"/>
      <c r="P17" s="7">
        <f>(H7*P16)/100</f>
        <v>1.5</v>
      </c>
      <c r="Q17" s="7"/>
      <c r="R17" s="7"/>
      <c r="S17" s="7"/>
      <c r="T17" s="7">
        <f>(H7*T16)/100</f>
        <v>1.5</v>
      </c>
      <c r="U17" s="7">
        <f>(H7*U16)/100</f>
        <v>1.5</v>
      </c>
      <c r="V17" s="7">
        <f>(H7*V16)/100</f>
        <v>1.5</v>
      </c>
      <c r="W17" s="22"/>
    </row>
    <row r="18" spans="1:6" ht="14.25">
      <c r="A18" s="2">
        <v>8</v>
      </c>
      <c r="B18" s="35">
        <v>170301150014</v>
      </c>
      <c r="C18" s="35">
        <f t="shared" si="0"/>
        <v>38.4</v>
      </c>
      <c r="D18" s="5"/>
      <c r="E18" s="35">
        <f t="shared" si="1"/>
        <v>6.666666666666667</v>
      </c>
      <c r="F18" s="5"/>
    </row>
    <row r="19" spans="1:6" ht="14.25">
      <c r="A19" s="2">
        <v>9</v>
      </c>
      <c r="B19" s="35">
        <v>170301150017</v>
      </c>
      <c r="C19" s="35">
        <f t="shared" si="0"/>
        <v>0</v>
      </c>
      <c r="D19" s="5"/>
      <c r="E19" s="35">
        <f t="shared" si="1"/>
        <v>0</v>
      </c>
      <c r="F19" s="5"/>
    </row>
    <row r="20" spans="1:6" ht="14.25">
      <c r="A20" s="2">
        <v>10</v>
      </c>
      <c r="B20" s="35">
        <v>170301150018</v>
      </c>
      <c r="C20" s="35">
        <f t="shared" si="0"/>
        <v>31.2</v>
      </c>
      <c r="D20" s="5"/>
      <c r="E20" s="35">
        <f t="shared" si="1"/>
        <v>20.833333333333336</v>
      </c>
      <c r="F20" s="5"/>
    </row>
    <row r="21" spans="1:8" ht="14.25">
      <c r="A21" s="2">
        <v>11</v>
      </c>
      <c r="B21" s="35">
        <v>170301150019</v>
      </c>
      <c r="C21" s="35">
        <f t="shared" si="0"/>
        <v>40.8</v>
      </c>
      <c r="D21" s="5"/>
      <c r="E21" s="35">
        <f t="shared" si="1"/>
        <v>6.666666666666667</v>
      </c>
      <c r="F21" s="5"/>
      <c r="H21" s="132"/>
    </row>
    <row r="22" spans="1:6" ht="14.25">
      <c r="A22" s="2">
        <v>12</v>
      </c>
      <c r="B22" s="35">
        <v>170301150020</v>
      </c>
      <c r="C22" s="35">
        <f t="shared" si="0"/>
        <v>42</v>
      </c>
      <c r="D22" s="5"/>
      <c r="E22" s="35">
        <f t="shared" si="1"/>
        <v>23.333333333333336</v>
      </c>
      <c r="F22" s="5"/>
    </row>
    <row r="23" spans="1:6" ht="14.25">
      <c r="A23" s="2">
        <v>13</v>
      </c>
      <c r="B23" s="35">
        <v>170301150022</v>
      </c>
      <c r="C23" s="35">
        <f t="shared" si="0"/>
        <v>36</v>
      </c>
      <c r="D23" s="5"/>
      <c r="E23" s="35">
        <f t="shared" si="1"/>
        <v>17.5</v>
      </c>
      <c r="F23" s="5"/>
    </row>
    <row r="24" spans="1:6" ht="14.25">
      <c r="A24" s="2"/>
      <c r="B24" s="35"/>
      <c r="C24" s="31"/>
      <c r="D24" s="5"/>
      <c r="E24" s="31"/>
      <c r="F24" s="5"/>
    </row>
    <row r="25" spans="1:6" ht="14.25">
      <c r="A25" s="2"/>
      <c r="B25" s="35"/>
      <c r="C25" s="31"/>
      <c r="D25" s="5"/>
      <c r="E25" s="31"/>
      <c r="F25" s="5"/>
    </row>
    <row r="100" spans="2:3" ht="14.25">
      <c r="B100" s="31">
        <v>28</v>
      </c>
      <c r="C100" s="31">
        <v>3</v>
      </c>
    </row>
    <row r="101" spans="2:3" ht="14.25">
      <c r="B101" s="31">
        <v>25</v>
      </c>
      <c r="C101" s="31">
        <v>16</v>
      </c>
    </row>
    <row r="102" spans="2:3" ht="14.25">
      <c r="B102" s="31">
        <v>30</v>
      </c>
      <c r="C102" s="31">
        <v>0</v>
      </c>
    </row>
    <row r="103" spans="2:3" ht="14.25">
      <c r="B103" s="31">
        <v>30</v>
      </c>
      <c r="C103" s="31">
        <v>33</v>
      </c>
    </row>
    <row r="104" spans="2:3" ht="14.25">
      <c r="B104" s="31">
        <v>35</v>
      </c>
      <c r="C104" s="31">
        <v>15</v>
      </c>
    </row>
    <row r="105" spans="2:3" ht="14.25">
      <c r="B105" s="31">
        <v>33</v>
      </c>
      <c r="C105" s="31">
        <v>16</v>
      </c>
    </row>
    <row r="106" spans="2:3" ht="14.25">
      <c r="B106" s="31">
        <v>36</v>
      </c>
      <c r="C106" s="31">
        <v>23</v>
      </c>
    </row>
    <row r="107" spans="2:3" ht="14.25">
      <c r="B107" s="31">
        <v>32</v>
      </c>
      <c r="C107" s="31">
        <v>8</v>
      </c>
    </row>
    <row r="108" spans="2:3" ht="14.25">
      <c r="B108" s="31">
        <v>0</v>
      </c>
      <c r="C108" s="31">
        <v>0</v>
      </c>
    </row>
    <row r="109" spans="2:3" ht="14.25">
      <c r="B109" s="31">
        <v>26</v>
      </c>
      <c r="C109" s="31">
        <v>25</v>
      </c>
    </row>
    <row r="110" spans="2:3" ht="14.25">
      <c r="B110" s="31">
        <v>34</v>
      </c>
      <c r="C110" s="31">
        <v>8</v>
      </c>
    </row>
    <row r="111" spans="2:3" ht="14.25">
      <c r="B111" s="31">
        <v>35</v>
      </c>
      <c r="C111" s="31">
        <v>28</v>
      </c>
    </row>
    <row r="112" spans="2:3" ht="14.25">
      <c r="B112" s="31">
        <v>30</v>
      </c>
      <c r="C112" s="31">
        <v>21</v>
      </c>
    </row>
    <row r="113" spans="2:3" ht="14.25">
      <c r="B113" s="5"/>
      <c r="C113" s="5"/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13"/>
  <sheetViews>
    <sheetView zoomScale="68" zoomScaleNormal="68" zoomScalePageLayoutView="0" workbookViewId="0" topLeftCell="A1">
      <selection activeCell="H17" sqref="H17:V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286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287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288</v>
      </c>
      <c r="B5" s="138"/>
      <c r="C5" s="138"/>
      <c r="D5" s="138"/>
      <c r="E5" s="139"/>
      <c r="F5" s="53"/>
      <c r="G5" s="58" t="s">
        <v>69</v>
      </c>
      <c r="H5" s="59">
        <f>1*D12</f>
        <v>86.66666666666667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86.66666666666667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86.66666666666667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35">
        <v>170301150002</v>
      </c>
      <c r="C11" s="31">
        <v>31</v>
      </c>
      <c r="D11" s="5">
        <f>COUNTIF(C11:C25,"&gt;="&amp;D10)</f>
        <v>13</v>
      </c>
      <c r="E11" s="31">
        <v>32</v>
      </c>
      <c r="F11" s="70">
        <f>COUNTIF(E11:E25,"&gt;="&amp;F10)</f>
        <v>13</v>
      </c>
      <c r="G11" s="50" t="s">
        <v>6</v>
      </c>
      <c r="H11" s="12">
        <v>3</v>
      </c>
      <c r="I11" s="12">
        <v>3</v>
      </c>
      <c r="J11" s="12">
        <v>3</v>
      </c>
      <c r="K11" s="12"/>
      <c r="L11" s="12"/>
      <c r="M11" s="12">
        <v>3</v>
      </c>
      <c r="N11" s="12"/>
      <c r="O11" s="12"/>
      <c r="P11" s="12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">
        <v>2</v>
      </c>
      <c r="B12" s="35">
        <v>170301150003</v>
      </c>
      <c r="C12" s="31">
        <v>42</v>
      </c>
      <c r="D12" s="71">
        <f>(D11/D13)*100</f>
        <v>86.66666666666667</v>
      </c>
      <c r="E12" s="31">
        <v>43</v>
      </c>
      <c r="F12" s="72">
        <f>(F11/F13)*100</f>
        <v>86.66666666666667</v>
      </c>
      <c r="G12" s="50" t="s">
        <v>7</v>
      </c>
      <c r="H12" s="12">
        <v>3</v>
      </c>
      <c r="I12" s="12">
        <v>3</v>
      </c>
      <c r="J12" s="12">
        <v>3</v>
      </c>
      <c r="K12" s="12"/>
      <c r="L12" s="12"/>
      <c r="M12" s="12">
        <v>3</v>
      </c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">
        <v>3</v>
      </c>
      <c r="B13" s="35">
        <v>170301150005</v>
      </c>
      <c r="C13" s="31">
        <v>30</v>
      </c>
      <c r="D13" s="74">
        <v>15</v>
      </c>
      <c r="E13" s="31">
        <v>30</v>
      </c>
      <c r="F13" s="74">
        <f>1*D13</f>
        <v>15</v>
      </c>
      <c r="G13" s="50"/>
      <c r="H13" s="1"/>
      <c r="I13" s="1"/>
      <c r="J13" s="12"/>
      <c r="K13" s="12"/>
      <c r="L13" s="12"/>
      <c r="M13" s="12"/>
      <c r="N13" s="12"/>
      <c r="O13" s="12"/>
      <c r="P13" s="19"/>
      <c r="Q13" s="12"/>
      <c r="R13" s="12"/>
      <c r="S13" s="12"/>
      <c r="T13" s="12"/>
      <c r="U13" s="12"/>
      <c r="V13" s="12"/>
      <c r="W13" s="67"/>
    </row>
    <row r="14" spans="1:23" ht="14.25">
      <c r="A14" s="2">
        <v>4</v>
      </c>
      <c r="B14" s="35">
        <v>170301150007</v>
      </c>
      <c r="C14" s="31">
        <v>47</v>
      </c>
      <c r="D14" s="5"/>
      <c r="E14" s="31">
        <v>47</v>
      </c>
      <c r="F14" s="5"/>
      <c r="H14" s="1"/>
      <c r="I14" s="1"/>
      <c r="J14" s="12"/>
      <c r="K14" s="12"/>
      <c r="L14" s="12"/>
      <c r="M14" s="12"/>
      <c r="N14" s="12"/>
      <c r="O14" s="12"/>
      <c r="P14" s="19"/>
      <c r="Q14" s="12"/>
      <c r="R14" s="12"/>
      <c r="S14" s="12"/>
      <c r="T14" s="12"/>
      <c r="U14" s="12"/>
      <c r="V14" s="12"/>
      <c r="W14" s="67"/>
    </row>
    <row r="15" spans="1:23" ht="15">
      <c r="A15" s="2">
        <v>5</v>
      </c>
      <c r="B15" s="35">
        <v>170301150008</v>
      </c>
      <c r="C15" s="31">
        <v>30</v>
      </c>
      <c r="D15" s="5"/>
      <c r="E15" s="31">
        <v>30</v>
      </c>
      <c r="F15" s="5"/>
      <c r="G15" s="50"/>
      <c r="H15" s="1"/>
      <c r="I15" s="1"/>
      <c r="J15" s="12"/>
      <c r="K15" s="12"/>
      <c r="L15" s="12"/>
      <c r="M15" s="12"/>
      <c r="N15" s="12"/>
      <c r="O15" s="12"/>
      <c r="P15" s="19"/>
      <c r="Q15" s="12"/>
      <c r="R15" s="12"/>
      <c r="S15" s="12"/>
      <c r="T15" s="12"/>
      <c r="U15" s="12"/>
      <c r="V15" s="12"/>
      <c r="W15" s="22"/>
    </row>
    <row r="16" spans="1:23" ht="30.75">
      <c r="A16" s="2">
        <v>6</v>
      </c>
      <c r="B16" s="35">
        <v>170301150009</v>
      </c>
      <c r="C16" s="31">
        <v>39</v>
      </c>
      <c r="D16" s="5"/>
      <c r="E16" s="31">
        <v>39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 aca="true" t="shared" si="0" ref="J16:V16">AVERAGE(J11:J15)</f>
        <v>3</v>
      </c>
      <c r="K16" s="10"/>
      <c r="L16" s="10"/>
      <c r="M16" s="10">
        <f t="shared" si="0"/>
        <v>3</v>
      </c>
      <c r="N16" s="10"/>
      <c r="O16" s="10"/>
      <c r="P16" s="10">
        <f t="shared" si="0"/>
        <v>3</v>
      </c>
      <c r="Q16" s="10"/>
      <c r="R16" s="10"/>
      <c r="S16" s="10"/>
      <c r="T16" s="10">
        <f t="shared" si="0"/>
        <v>3</v>
      </c>
      <c r="U16" s="10">
        <f t="shared" si="0"/>
        <v>3</v>
      </c>
      <c r="V16" s="10">
        <f t="shared" si="0"/>
        <v>3</v>
      </c>
      <c r="W16" s="22"/>
    </row>
    <row r="17" spans="1:23" ht="15">
      <c r="A17" s="2">
        <v>7</v>
      </c>
      <c r="B17" s="35">
        <v>170301150012</v>
      </c>
      <c r="C17" s="31">
        <v>37</v>
      </c>
      <c r="D17" s="5"/>
      <c r="E17" s="31">
        <v>38</v>
      </c>
      <c r="F17" s="5"/>
      <c r="G17" s="52" t="s">
        <v>14</v>
      </c>
      <c r="H17" s="7">
        <f>(H7*H16)/100</f>
        <v>2.6</v>
      </c>
      <c r="I17" s="7">
        <f>(H7*I16)/100</f>
        <v>2.6</v>
      </c>
      <c r="J17" s="7">
        <f>(H7*J16)/100</f>
        <v>2.6</v>
      </c>
      <c r="K17" s="7"/>
      <c r="L17" s="7"/>
      <c r="M17" s="7">
        <f>(H7*M16)/100</f>
        <v>2.6</v>
      </c>
      <c r="N17" s="7"/>
      <c r="O17" s="7"/>
      <c r="P17" s="7">
        <f>(H7*P16)/100</f>
        <v>2.6</v>
      </c>
      <c r="Q17" s="7"/>
      <c r="R17" s="7"/>
      <c r="S17" s="7"/>
      <c r="T17" s="7">
        <f>(H7*T16)/100</f>
        <v>2.6</v>
      </c>
      <c r="U17" s="7">
        <f>(H7*U16)/100</f>
        <v>2.6</v>
      </c>
      <c r="V17" s="7">
        <f>(H7*V16)/100</f>
        <v>2.6</v>
      </c>
      <c r="W17" s="22"/>
    </row>
    <row r="18" spans="1:6" ht="14.25">
      <c r="A18" s="2">
        <v>8</v>
      </c>
      <c r="B18" s="35">
        <v>170301150014</v>
      </c>
      <c r="C18" s="31">
        <v>39</v>
      </c>
      <c r="D18" s="5"/>
      <c r="E18" s="31">
        <v>39</v>
      </c>
      <c r="F18" s="5"/>
    </row>
    <row r="19" spans="1:6" ht="14.25">
      <c r="A19" s="2">
        <v>9</v>
      </c>
      <c r="B19" s="35">
        <v>170301150016</v>
      </c>
      <c r="C19" s="31">
        <v>8</v>
      </c>
      <c r="D19" s="5"/>
      <c r="E19" s="31">
        <v>0</v>
      </c>
      <c r="F19" s="5"/>
    </row>
    <row r="20" spans="1:6" ht="14.25">
      <c r="A20" s="2">
        <v>10</v>
      </c>
      <c r="B20" s="35">
        <v>170301150017</v>
      </c>
      <c r="C20" s="31">
        <v>34</v>
      </c>
      <c r="D20" s="5"/>
      <c r="E20" s="31">
        <v>34</v>
      </c>
      <c r="F20" s="5"/>
    </row>
    <row r="21" spans="1:6" ht="14.25">
      <c r="A21" s="2">
        <v>11</v>
      </c>
      <c r="B21" s="35">
        <v>170301150018</v>
      </c>
      <c r="C21" s="31">
        <v>39</v>
      </c>
      <c r="D21" s="5"/>
      <c r="E21" s="31">
        <v>39</v>
      </c>
      <c r="F21" s="5"/>
    </row>
    <row r="22" spans="1:6" ht="14.25">
      <c r="A22" s="2">
        <v>12</v>
      </c>
      <c r="B22" s="35">
        <v>170301150019</v>
      </c>
      <c r="C22" s="31">
        <v>30</v>
      </c>
      <c r="D22" s="5"/>
      <c r="E22" s="31">
        <v>30</v>
      </c>
      <c r="F22" s="5"/>
    </row>
    <row r="23" spans="1:6" ht="14.25">
      <c r="A23" s="2">
        <v>13</v>
      </c>
      <c r="B23" s="35">
        <v>170301150020</v>
      </c>
      <c r="C23" s="31">
        <v>42</v>
      </c>
      <c r="D23" s="5"/>
      <c r="E23" s="31">
        <v>43</v>
      </c>
      <c r="F23" s="5"/>
    </row>
    <row r="24" spans="1:6" ht="14.25">
      <c r="A24" s="2">
        <v>14</v>
      </c>
      <c r="B24" s="35">
        <v>170301150021</v>
      </c>
      <c r="C24" s="31">
        <v>0</v>
      </c>
      <c r="D24" s="5"/>
      <c r="E24" s="31">
        <v>0</v>
      </c>
      <c r="F24" s="5"/>
    </row>
    <row r="25" spans="1:6" ht="14.25">
      <c r="A25" s="2">
        <v>15</v>
      </c>
      <c r="B25" s="35">
        <v>170301150022</v>
      </c>
      <c r="C25" s="31">
        <v>33</v>
      </c>
      <c r="D25" s="5"/>
      <c r="E25" s="31">
        <v>34</v>
      </c>
      <c r="F25" s="5"/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O3:W7"/>
    <mergeCell ref="A1:E1"/>
    <mergeCell ref="A5:E5"/>
    <mergeCell ref="C7:D7"/>
    <mergeCell ref="G1:M1"/>
    <mergeCell ref="A2:E2"/>
    <mergeCell ref="G2:I2"/>
    <mergeCell ref="A3:E3"/>
    <mergeCell ref="G3:H3"/>
    <mergeCell ref="A4:E4"/>
    <mergeCell ref="G4:H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</sheetPr>
  <dimension ref="A1:W205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181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180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179</v>
      </c>
      <c r="B5" s="138"/>
      <c r="C5" s="138"/>
      <c r="D5" s="138"/>
      <c r="E5" s="139"/>
      <c r="F5" s="53"/>
      <c r="G5" s="58" t="s">
        <v>69</v>
      </c>
      <c r="H5" s="59">
        <f>4/16*100</f>
        <v>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6/6*100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62.5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1">
        <v>35</v>
      </c>
      <c r="D11" s="5">
        <f>COUNTIF(C11:C26,"&gt;="&amp;D10)</f>
        <v>10</v>
      </c>
      <c r="E11" s="31">
        <v>1</v>
      </c>
      <c r="F11" s="5">
        <f>COUNTIF(E11:E26,"&gt;="&amp;F10)</f>
        <v>5</v>
      </c>
      <c r="G11" s="81" t="s">
        <v>6</v>
      </c>
      <c r="H11" s="1">
        <v>3</v>
      </c>
      <c r="I11" s="1">
        <v>3</v>
      </c>
      <c r="J11" s="12"/>
      <c r="K11" s="12"/>
      <c r="L11" s="12">
        <v>2</v>
      </c>
      <c r="M11" s="12"/>
      <c r="N11" s="12"/>
      <c r="O11" s="12"/>
      <c r="P11" s="19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3">
        <v>2</v>
      </c>
      <c r="B12" s="26">
        <v>170301150003</v>
      </c>
      <c r="C12" s="31">
        <v>25</v>
      </c>
      <c r="D12" s="71">
        <f>(10/16)*100</f>
        <v>62.5</v>
      </c>
      <c r="E12" s="31">
        <v>20</v>
      </c>
      <c r="F12" s="82">
        <f>(5/16)*100</f>
        <v>31.25</v>
      </c>
      <c r="G12" s="81" t="s">
        <v>7</v>
      </c>
      <c r="H12" s="8">
        <v>3</v>
      </c>
      <c r="I12" s="8">
        <v>3</v>
      </c>
      <c r="J12" s="12"/>
      <c r="K12" s="12"/>
      <c r="L12" s="12">
        <v>2</v>
      </c>
      <c r="M12" s="12"/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3">
        <v>3</v>
      </c>
      <c r="B13" s="26">
        <v>170301150005</v>
      </c>
      <c r="C13" s="31">
        <v>24</v>
      </c>
      <c r="D13" s="5"/>
      <c r="E13" s="31">
        <v>10</v>
      </c>
      <c r="F13" s="5"/>
      <c r="G13" s="81" t="s">
        <v>9</v>
      </c>
      <c r="H13" s="8">
        <v>3</v>
      </c>
      <c r="I13" s="8">
        <v>3</v>
      </c>
      <c r="J13" s="12"/>
      <c r="K13" s="12"/>
      <c r="L13" s="12">
        <v>2</v>
      </c>
      <c r="M13" s="12"/>
      <c r="N13" s="12"/>
      <c r="O13" s="12"/>
      <c r="P13" s="12">
        <v>3</v>
      </c>
      <c r="Q13" s="12"/>
      <c r="R13" s="12"/>
      <c r="S13" s="12"/>
      <c r="T13" s="12">
        <v>3</v>
      </c>
      <c r="U13" s="12">
        <v>3</v>
      </c>
      <c r="V13" s="12">
        <v>3</v>
      </c>
      <c r="W13" s="67"/>
    </row>
    <row r="14" spans="1:23" ht="15">
      <c r="A14" s="23">
        <v>4</v>
      </c>
      <c r="B14" s="26">
        <v>170301150007</v>
      </c>
      <c r="C14" s="31">
        <v>42</v>
      </c>
      <c r="D14" s="5"/>
      <c r="E14" s="31">
        <v>37</v>
      </c>
      <c r="F14" s="5"/>
      <c r="G14" s="81"/>
      <c r="H14" s="28"/>
      <c r="I14" s="28"/>
      <c r="J14" s="29"/>
      <c r="K14" s="29"/>
      <c r="L14" s="30"/>
      <c r="M14" s="29"/>
      <c r="N14" s="29"/>
      <c r="O14" s="29"/>
      <c r="P14" s="30"/>
      <c r="Q14" s="29"/>
      <c r="R14" s="29"/>
      <c r="S14" s="29"/>
      <c r="T14" s="29"/>
      <c r="U14" s="30"/>
      <c r="V14" s="29"/>
      <c r="W14" s="67"/>
    </row>
    <row r="15" spans="1:22" ht="15">
      <c r="A15" s="23">
        <v>5</v>
      </c>
      <c r="B15" s="26">
        <v>170301150008</v>
      </c>
      <c r="C15" s="31">
        <v>43</v>
      </c>
      <c r="D15" s="5"/>
      <c r="E15" s="31">
        <v>22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26">
        <v>170301150009</v>
      </c>
      <c r="C16" s="31">
        <v>45</v>
      </c>
      <c r="D16" s="5"/>
      <c r="E16" s="31">
        <v>45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>
        <f>AVERAGE(L11:L15)</f>
        <v>2</v>
      </c>
      <c r="M16" s="10"/>
      <c r="N16" s="10"/>
      <c r="O16" s="10"/>
      <c r="P16" s="10">
        <f>AVERAGE(P11:P15)</f>
        <v>3</v>
      </c>
      <c r="Q16" s="10"/>
      <c r="R16" s="10"/>
      <c r="S16" s="10"/>
      <c r="T16" s="10"/>
      <c r="U16" s="10">
        <f>AVERAGE(U11:U15)</f>
        <v>3</v>
      </c>
      <c r="V16" s="10">
        <f>AVERAGE(V11:V15)</f>
        <v>3</v>
      </c>
    </row>
    <row r="17" spans="1:22" ht="15">
      <c r="A17" s="23">
        <v>7</v>
      </c>
      <c r="B17" s="26">
        <v>170301150012</v>
      </c>
      <c r="C17" s="31">
        <v>49</v>
      </c>
      <c r="D17" s="5"/>
      <c r="E17" s="31">
        <v>36</v>
      </c>
      <c r="F17" s="5"/>
      <c r="G17" s="80" t="s">
        <v>14</v>
      </c>
      <c r="H17" s="8">
        <f>(H7*H16)/100</f>
        <v>1.875</v>
      </c>
      <c r="I17" s="8">
        <f>(H7*I16)/100</f>
        <v>1.875</v>
      </c>
      <c r="J17" s="8"/>
      <c r="K17" s="8"/>
      <c r="L17" s="8">
        <f>(H7*L16)/100</f>
        <v>1.25</v>
      </c>
      <c r="M17" s="8"/>
      <c r="N17" s="8"/>
      <c r="O17" s="8"/>
      <c r="P17" s="8">
        <f>(H7*P16)/100</f>
        <v>1.875</v>
      </c>
      <c r="Q17" s="8"/>
      <c r="R17" s="8"/>
      <c r="S17" s="8"/>
      <c r="T17" s="8"/>
      <c r="U17" s="8">
        <f>(H7*U16)/100</f>
        <v>1.875</v>
      </c>
      <c r="V17" s="8">
        <f>(H7*V16)/100</f>
        <v>1.875</v>
      </c>
    </row>
    <row r="18" spans="1:6" ht="14.25">
      <c r="A18" s="23">
        <v>8</v>
      </c>
      <c r="B18" s="26">
        <v>170301150014</v>
      </c>
      <c r="C18" s="31">
        <v>48</v>
      </c>
      <c r="D18" s="5"/>
      <c r="E18" s="31">
        <v>16</v>
      </c>
      <c r="F18" s="5"/>
    </row>
    <row r="19" spans="1:6" ht="14.25">
      <c r="A19" s="23">
        <v>9</v>
      </c>
      <c r="B19" s="26">
        <v>170301150016</v>
      </c>
      <c r="C19" s="31">
        <v>0</v>
      </c>
      <c r="D19" s="5"/>
      <c r="E19" s="31">
        <v>0</v>
      </c>
      <c r="F19" s="5"/>
    </row>
    <row r="20" spans="1:6" ht="14.25">
      <c r="A20" s="23">
        <v>10</v>
      </c>
      <c r="B20" s="26">
        <v>170301150018</v>
      </c>
      <c r="C20" s="31">
        <v>47</v>
      </c>
      <c r="D20" s="5"/>
      <c r="E20" s="31">
        <v>25</v>
      </c>
      <c r="F20" s="5"/>
    </row>
    <row r="21" spans="1:6" ht="14.25">
      <c r="A21" s="23">
        <v>11</v>
      </c>
      <c r="B21" s="26">
        <v>170301150019</v>
      </c>
      <c r="C21" s="31">
        <v>25</v>
      </c>
      <c r="D21" s="5"/>
      <c r="E21" s="31">
        <v>17</v>
      </c>
      <c r="F21" s="5"/>
    </row>
    <row r="22" spans="1:6" ht="14.25">
      <c r="A22" s="23">
        <v>12</v>
      </c>
      <c r="B22" s="26">
        <v>170301150020</v>
      </c>
      <c r="C22" s="31">
        <v>49</v>
      </c>
      <c r="D22" s="5"/>
      <c r="E22" s="31">
        <v>29</v>
      </c>
      <c r="F22" s="5"/>
    </row>
    <row r="23" spans="1:6" ht="14.25">
      <c r="A23" s="23">
        <v>13</v>
      </c>
      <c r="B23" s="26">
        <v>170301150021</v>
      </c>
      <c r="C23" s="31">
        <v>9</v>
      </c>
      <c r="D23" s="5"/>
      <c r="E23" s="31">
        <v>0</v>
      </c>
      <c r="F23" s="5"/>
    </row>
    <row r="24" spans="1:6" ht="14.25">
      <c r="A24" s="23">
        <v>14</v>
      </c>
      <c r="B24" s="26">
        <v>170301150022</v>
      </c>
      <c r="C24" s="31">
        <v>49</v>
      </c>
      <c r="D24" s="5"/>
      <c r="E24" s="31">
        <v>23</v>
      </c>
      <c r="F24" s="5"/>
    </row>
    <row r="25" spans="1:6" ht="14.25">
      <c r="A25" s="23">
        <v>15</v>
      </c>
      <c r="B25" s="26">
        <v>170301151025</v>
      </c>
      <c r="C25" s="31">
        <v>44</v>
      </c>
      <c r="D25" s="5"/>
      <c r="E25" s="31">
        <v>34</v>
      </c>
      <c r="F25" s="5"/>
    </row>
    <row r="26" spans="1:6" ht="14.25">
      <c r="A26" s="23">
        <v>16</v>
      </c>
      <c r="B26" s="26">
        <v>170301151026</v>
      </c>
      <c r="C26" s="31">
        <v>0</v>
      </c>
      <c r="D26" s="5"/>
      <c r="E26" s="31">
        <v>0</v>
      </c>
      <c r="F26" s="5"/>
    </row>
    <row r="100" spans="2:3" ht="14.25">
      <c r="B100" s="18">
        <v>20</v>
      </c>
      <c r="C100" s="18">
        <v>20</v>
      </c>
    </row>
    <row r="101" spans="2:3" ht="14.25">
      <c r="B101" s="18">
        <v>22</v>
      </c>
      <c r="C101" s="18">
        <v>23</v>
      </c>
    </row>
    <row r="102" spans="2:3" ht="14.25">
      <c r="B102" s="18">
        <v>23</v>
      </c>
      <c r="C102" s="18">
        <v>23</v>
      </c>
    </row>
    <row r="103" spans="2:3" ht="14.25">
      <c r="B103" s="18">
        <v>22</v>
      </c>
      <c r="C103" s="18">
        <v>23</v>
      </c>
    </row>
    <row r="104" spans="2:3" ht="14.25">
      <c r="B104" s="18">
        <v>23</v>
      </c>
      <c r="C104" s="18">
        <v>23</v>
      </c>
    </row>
    <row r="105" spans="2:3" ht="14.25">
      <c r="B105" s="18">
        <v>23</v>
      </c>
      <c r="C105" s="18">
        <v>23</v>
      </c>
    </row>
    <row r="196" spans="2:3" ht="14.25">
      <c r="B196" s="5">
        <v>85</v>
      </c>
      <c r="C196" s="5">
        <v>73</v>
      </c>
    </row>
    <row r="197" spans="2:3" ht="14.25">
      <c r="B197" s="5">
        <v>60</v>
      </c>
      <c r="C197" s="5">
        <v>95</v>
      </c>
    </row>
    <row r="198" spans="2:3" ht="14.25">
      <c r="B198" s="5">
        <v>82</v>
      </c>
      <c r="C198" s="5">
        <v>84</v>
      </c>
    </row>
    <row r="199" spans="2:3" ht="14.25">
      <c r="B199" s="5">
        <v>81</v>
      </c>
      <c r="C199" s="5">
        <v>82</v>
      </c>
    </row>
    <row r="200" spans="2:3" ht="14.25">
      <c r="B200" s="5">
        <v>85</v>
      </c>
      <c r="C200" s="5">
        <v>93</v>
      </c>
    </row>
    <row r="201" spans="2:3" ht="14.25">
      <c r="B201" s="5">
        <v>85</v>
      </c>
      <c r="C201" s="5">
        <v>88</v>
      </c>
    </row>
    <row r="202" spans="2:3" ht="14.25">
      <c r="B202" s="5">
        <v>85</v>
      </c>
      <c r="C202" s="5">
        <v>92</v>
      </c>
    </row>
    <row r="203" spans="2:3" ht="14.25">
      <c r="B203" s="5">
        <v>84</v>
      </c>
      <c r="C203" s="5">
        <v>97</v>
      </c>
    </row>
    <row r="204" spans="2:3" ht="14.25">
      <c r="B204" s="5">
        <v>5</v>
      </c>
      <c r="C204" s="5">
        <v>20</v>
      </c>
    </row>
    <row r="205" spans="2:3" ht="14.25">
      <c r="B205" s="5">
        <v>77</v>
      </c>
      <c r="C205" s="5">
        <v>63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W205"/>
  <sheetViews>
    <sheetView zoomScale="80" zoomScaleNormal="80" zoomScalePageLayoutView="0" workbookViewId="0" topLeftCell="A4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184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183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182</v>
      </c>
      <c r="B5" s="138"/>
      <c r="C5" s="138"/>
      <c r="D5" s="138"/>
      <c r="E5" s="139"/>
      <c r="F5" s="53"/>
      <c r="G5" s="58" t="s">
        <v>69</v>
      </c>
      <c r="H5" s="59">
        <f>12/16*100</f>
        <v>75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13/16*100</f>
        <v>81.25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78.125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6">
        <v>170301150002</v>
      </c>
      <c r="C11" s="31">
        <v>30</v>
      </c>
      <c r="D11" s="5">
        <f>COUNTIF(C11:C26,"&gt;="&amp;D10)</f>
        <v>12</v>
      </c>
      <c r="E11" s="31">
        <v>39</v>
      </c>
      <c r="F11" s="5">
        <f>COUNTIF(E11:E26,"&gt;="&amp;F10)</f>
        <v>13</v>
      </c>
      <c r="G11" s="81" t="s">
        <v>6</v>
      </c>
      <c r="H11" s="1">
        <v>3</v>
      </c>
      <c r="I11" s="1">
        <v>3</v>
      </c>
      <c r="J11" s="12"/>
      <c r="K11" s="12"/>
      <c r="L11" s="12">
        <v>2</v>
      </c>
      <c r="M11" s="12"/>
      <c r="N11" s="12"/>
      <c r="O11" s="12"/>
      <c r="P11" s="19">
        <v>3</v>
      </c>
      <c r="Q11" s="12"/>
      <c r="R11" s="12"/>
      <c r="S11" s="12"/>
      <c r="T11" s="12">
        <v>3</v>
      </c>
      <c r="U11" s="12">
        <v>3</v>
      </c>
      <c r="V11" s="12">
        <v>3</v>
      </c>
      <c r="W11" s="67"/>
    </row>
    <row r="12" spans="1:23" ht="15">
      <c r="A12" s="23">
        <v>2</v>
      </c>
      <c r="B12" s="16">
        <v>170301150003</v>
      </c>
      <c r="C12" s="31">
        <v>32</v>
      </c>
      <c r="D12" s="71">
        <f>(12/16)*100</f>
        <v>75</v>
      </c>
      <c r="E12" s="31">
        <v>37</v>
      </c>
      <c r="F12" s="82">
        <f>(13/16)*100</f>
        <v>81.25</v>
      </c>
      <c r="G12" s="81" t="s">
        <v>7</v>
      </c>
      <c r="H12" s="8">
        <v>3</v>
      </c>
      <c r="I12" s="8">
        <v>3</v>
      </c>
      <c r="J12" s="12"/>
      <c r="K12" s="12"/>
      <c r="L12" s="12">
        <v>2</v>
      </c>
      <c r="M12" s="12"/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>
        <v>3</v>
      </c>
      <c r="W12" s="67"/>
    </row>
    <row r="13" spans="1:23" ht="15">
      <c r="A13" s="23">
        <v>3</v>
      </c>
      <c r="B13" s="16">
        <v>170301150005</v>
      </c>
      <c r="C13" s="31">
        <v>23</v>
      </c>
      <c r="D13" s="5"/>
      <c r="E13" s="31">
        <v>39</v>
      </c>
      <c r="F13" s="5"/>
      <c r="G13" s="81" t="s">
        <v>9</v>
      </c>
      <c r="H13" s="8">
        <v>3</v>
      </c>
      <c r="I13" s="8">
        <v>3</v>
      </c>
      <c r="J13" s="12"/>
      <c r="K13" s="12"/>
      <c r="L13" s="12">
        <v>2</v>
      </c>
      <c r="M13" s="12"/>
      <c r="N13" s="12"/>
      <c r="O13" s="12"/>
      <c r="P13" s="12">
        <v>3</v>
      </c>
      <c r="Q13" s="12"/>
      <c r="R13" s="12"/>
      <c r="S13" s="12"/>
      <c r="T13" s="12">
        <v>3</v>
      </c>
      <c r="U13" s="12">
        <v>3</v>
      </c>
      <c r="V13" s="12">
        <v>3</v>
      </c>
      <c r="W13" s="67"/>
    </row>
    <row r="14" spans="1:23" ht="15">
      <c r="A14" s="23">
        <v>4</v>
      </c>
      <c r="B14" s="16">
        <v>170301150007</v>
      </c>
      <c r="C14" s="31">
        <v>41</v>
      </c>
      <c r="D14" s="5"/>
      <c r="E14" s="31">
        <v>43</v>
      </c>
      <c r="F14" s="5"/>
      <c r="G14" s="81"/>
      <c r="H14" s="28"/>
      <c r="I14" s="28"/>
      <c r="J14" s="29"/>
      <c r="K14" s="29"/>
      <c r="L14" s="30"/>
      <c r="M14" s="29"/>
      <c r="N14" s="29"/>
      <c r="O14" s="29"/>
      <c r="P14" s="30"/>
      <c r="Q14" s="29"/>
      <c r="R14" s="29"/>
      <c r="S14" s="29"/>
      <c r="T14" s="29"/>
      <c r="U14" s="30"/>
      <c r="V14" s="29"/>
      <c r="W14" s="67"/>
    </row>
    <row r="15" spans="1:22" ht="15">
      <c r="A15" s="23">
        <v>5</v>
      </c>
      <c r="B15" s="16">
        <v>170301150008</v>
      </c>
      <c r="C15" s="31">
        <v>37</v>
      </c>
      <c r="D15" s="5"/>
      <c r="E15" s="31">
        <v>39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16">
        <v>170301150009</v>
      </c>
      <c r="C16" s="31">
        <v>41</v>
      </c>
      <c r="D16" s="5"/>
      <c r="E16" s="31">
        <v>43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>
        <f>AVERAGE(L11:L15)</f>
        <v>2</v>
      </c>
      <c r="M16" s="10"/>
      <c r="N16" s="10"/>
      <c r="O16" s="10"/>
      <c r="P16" s="10">
        <f>AVERAGE(P11:P15)</f>
        <v>3</v>
      </c>
      <c r="Q16" s="10"/>
      <c r="R16" s="10"/>
      <c r="S16" s="10"/>
      <c r="T16" s="10"/>
      <c r="U16" s="10">
        <f>AVERAGE(U11:U15)</f>
        <v>3</v>
      </c>
      <c r="V16" s="10"/>
    </row>
    <row r="17" spans="1:22" ht="15">
      <c r="A17" s="23">
        <v>7</v>
      </c>
      <c r="B17" s="16">
        <v>170301150012</v>
      </c>
      <c r="C17" s="31">
        <v>45</v>
      </c>
      <c r="D17" s="5"/>
      <c r="E17" s="31">
        <v>40</v>
      </c>
      <c r="F17" s="5"/>
      <c r="G17" s="80" t="s">
        <v>14</v>
      </c>
      <c r="H17" s="8">
        <f>(H7*H16)/100</f>
        <v>2.34375</v>
      </c>
      <c r="I17" s="8">
        <f>(H7*I16)/100</f>
        <v>2.34375</v>
      </c>
      <c r="J17" s="8"/>
      <c r="K17" s="8"/>
      <c r="L17" s="8">
        <f>(H7*L16)/100</f>
        <v>1.5625</v>
      </c>
      <c r="M17" s="8"/>
      <c r="N17" s="8"/>
      <c r="O17" s="8"/>
      <c r="P17" s="8">
        <f>(H7*P16)/100</f>
        <v>2.34375</v>
      </c>
      <c r="Q17" s="8"/>
      <c r="R17" s="8"/>
      <c r="S17" s="8"/>
      <c r="T17" s="8"/>
      <c r="U17" s="8">
        <f>(H7*U16)/100</f>
        <v>2.34375</v>
      </c>
      <c r="V17" s="8">
        <f>(H7*V16)/100</f>
        <v>0</v>
      </c>
    </row>
    <row r="18" spans="1:6" ht="14.25">
      <c r="A18" s="23">
        <v>8</v>
      </c>
      <c r="B18" s="16">
        <v>170301150014</v>
      </c>
      <c r="C18" s="31">
        <v>43</v>
      </c>
      <c r="D18" s="5"/>
      <c r="E18" s="31">
        <v>46</v>
      </c>
      <c r="F18" s="5"/>
    </row>
    <row r="19" spans="1:6" ht="14.25">
      <c r="A19" s="23">
        <v>9</v>
      </c>
      <c r="B19" s="16">
        <v>170301150016</v>
      </c>
      <c r="C19" s="31">
        <v>0</v>
      </c>
      <c r="D19" s="5"/>
      <c r="E19" s="31">
        <v>0</v>
      </c>
      <c r="F19" s="5"/>
    </row>
    <row r="20" spans="1:6" ht="14.25">
      <c r="A20" s="23">
        <v>10</v>
      </c>
      <c r="B20" s="16">
        <v>170301150018</v>
      </c>
      <c r="C20" s="31">
        <v>46</v>
      </c>
      <c r="D20" s="5"/>
      <c r="E20" s="31">
        <v>44</v>
      </c>
      <c r="F20" s="5"/>
    </row>
    <row r="21" spans="1:6" ht="14.25">
      <c r="A21" s="23">
        <v>11</v>
      </c>
      <c r="B21" s="16">
        <v>170301150019</v>
      </c>
      <c r="C21" s="31">
        <v>36</v>
      </c>
      <c r="D21" s="5"/>
      <c r="E21" s="31">
        <v>38</v>
      </c>
      <c r="F21" s="5"/>
    </row>
    <row r="22" spans="1:6" ht="14.25">
      <c r="A22" s="23">
        <v>12</v>
      </c>
      <c r="B22" s="16">
        <v>170301150020</v>
      </c>
      <c r="C22" s="31">
        <v>47</v>
      </c>
      <c r="D22" s="5"/>
      <c r="E22" s="31">
        <v>43</v>
      </c>
      <c r="F22" s="5"/>
    </row>
    <row r="23" spans="1:6" ht="14.25">
      <c r="A23" s="23">
        <v>13</v>
      </c>
      <c r="B23" s="16">
        <v>170301150021</v>
      </c>
      <c r="C23" s="31">
        <v>8</v>
      </c>
      <c r="D23" s="5"/>
      <c r="E23" s="31">
        <v>0</v>
      </c>
      <c r="F23" s="5"/>
    </row>
    <row r="24" spans="1:6" ht="14.25">
      <c r="A24" s="23">
        <v>14</v>
      </c>
      <c r="B24" s="16">
        <v>170301150022</v>
      </c>
      <c r="C24" s="31">
        <v>47</v>
      </c>
      <c r="D24" s="5"/>
      <c r="E24" s="31">
        <v>43</v>
      </c>
      <c r="F24" s="5"/>
    </row>
    <row r="25" spans="1:6" ht="14.25">
      <c r="A25" s="23">
        <v>15</v>
      </c>
      <c r="B25" s="16">
        <v>170301151025</v>
      </c>
      <c r="C25" s="31">
        <v>45</v>
      </c>
      <c r="D25" s="5"/>
      <c r="E25" s="31">
        <v>41</v>
      </c>
      <c r="F25" s="5"/>
    </row>
    <row r="26" spans="1:6" ht="14.25">
      <c r="A26" s="23">
        <v>16</v>
      </c>
      <c r="B26" s="16">
        <v>170301151026</v>
      </c>
      <c r="C26" s="31">
        <v>0</v>
      </c>
      <c r="D26" s="5"/>
      <c r="E26" s="31">
        <v>0</v>
      </c>
      <c r="F26" s="5"/>
    </row>
    <row r="100" spans="2:3" ht="14.25">
      <c r="B100" s="18">
        <v>20</v>
      </c>
      <c r="C100" s="18">
        <v>20</v>
      </c>
    </row>
    <row r="101" spans="2:3" ht="14.25">
      <c r="B101" s="18">
        <v>22</v>
      </c>
      <c r="C101" s="18">
        <v>23</v>
      </c>
    </row>
    <row r="102" spans="2:3" ht="14.25">
      <c r="B102" s="18">
        <v>23</v>
      </c>
      <c r="C102" s="18">
        <v>23</v>
      </c>
    </row>
    <row r="103" spans="2:3" ht="14.25">
      <c r="B103" s="18">
        <v>22</v>
      </c>
      <c r="C103" s="18">
        <v>23</v>
      </c>
    </row>
    <row r="104" spans="2:3" ht="14.25">
      <c r="B104" s="18">
        <v>23</v>
      </c>
      <c r="C104" s="18">
        <v>23</v>
      </c>
    </row>
    <row r="105" spans="2:3" ht="14.25">
      <c r="B105" s="18">
        <v>23</v>
      </c>
      <c r="C105" s="18">
        <v>23</v>
      </c>
    </row>
    <row r="196" spans="2:3" ht="14.25">
      <c r="B196" s="5">
        <v>85</v>
      </c>
      <c r="C196" s="5">
        <v>73</v>
      </c>
    </row>
    <row r="197" spans="2:3" ht="14.25">
      <c r="B197" s="5">
        <v>60</v>
      </c>
      <c r="C197" s="5">
        <v>95</v>
      </c>
    </row>
    <row r="198" spans="2:3" ht="14.25">
      <c r="B198" s="5">
        <v>82</v>
      </c>
      <c r="C198" s="5">
        <v>84</v>
      </c>
    </row>
    <row r="199" spans="2:3" ht="14.25">
      <c r="B199" s="5">
        <v>81</v>
      </c>
      <c r="C199" s="5">
        <v>82</v>
      </c>
    </row>
    <row r="200" spans="2:3" ht="14.25">
      <c r="B200" s="5">
        <v>85</v>
      </c>
      <c r="C200" s="5">
        <v>93</v>
      </c>
    </row>
    <row r="201" spans="2:3" ht="14.25">
      <c r="B201" s="5">
        <v>85</v>
      </c>
      <c r="C201" s="5">
        <v>88</v>
      </c>
    </row>
    <row r="202" spans="2:3" ht="14.25">
      <c r="B202" s="5">
        <v>85</v>
      </c>
      <c r="C202" s="5">
        <v>92</v>
      </c>
    </row>
    <row r="203" spans="2:3" ht="14.25">
      <c r="B203" s="5">
        <v>84</v>
      </c>
      <c r="C203" s="5">
        <v>97</v>
      </c>
    </row>
    <row r="204" spans="2:3" ht="14.25">
      <c r="B204" s="5">
        <v>5</v>
      </c>
      <c r="C204" s="5">
        <v>20</v>
      </c>
    </row>
    <row r="205" spans="2:3" ht="14.25">
      <c r="B205" s="5">
        <v>77</v>
      </c>
      <c r="C205" s="5">
        <v>63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W204"/>
  <sheetViews>
    <sheetView zoomScale="80" zoomScaleNormal="80" zoomScalePageLayoutView="0" workbookViewId="0" topLeftCell="A4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187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186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185</v>
      </c>
      <c r="B5" s="138"/>
      <c r="C5" s="138"/>
      <c r="D5" s="138"/>
      <c r="E5" s="139"/>
      <c r="F5" s="53"/>
      <c r="G5" s="58" t="s">
        <v>69</v>
      </c>
      <c r="H5" s="59">
        <f>14/15*100</f>
        <v>93.33333333333333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8/15*100</f>
        <v>53.333333333333336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6">
        <v>170301150002</v>
      </c>
      <c r="C11" s="5">
        <v>42</v>
      </c>
      <c r="D11" s="5">
        <f>COUNTIF(C11:C25,"&gt;="&amp;D10)</f>
        <v>14</v>
      </c>
      <c r="E11" s="5">
        <v>6</v>
      </c>
      <c r="F11" s="5">
        <f>COUNTIF(E11:E25,"&gt;="&amp;F10)</f>
        <v>8</v>
      </c>
      <c r="G11" s="81" t="s">
        <v>6</v>
      </c>
      <c r="H11" s="1">
        <v>3</v>
      </c>
      <c r="I11" s="1">
        <v>3</v>
      </c>
      <c r="J11" s="19"/>
      <c r="K11" s="19"/>
      <c r="L11" s="19">
        <v>3</v>
      </c>
      <c r="M11" s="19">
        <v>3</v>
      </c>
      <c r="N11" s="19"/>
      <c r="O11" s="19"/>
      <c r="P11" s="19">
        <v>3</v>
      </c>
      <c r="Q11" s="19"/>
      <c r="R11" s="19"/>
      <c r="S11" s="19"/>
      <c r="T11" s="19">
        <v>3</v>
      </c>
      <c r="U11" s="19">
        <v>3</v>
      </c>
      <c r="V11" s="19"/>
      <c r="W11" s="67"/>
    </row>
    <row r="12" spans="1:23" ht="15">
      <c r="A12" s="23">
        <v>2</v>
      </c>
      <c r="B12" s="16">
        <v>170301150005</v>
      </c>
      <c r="C12" s="5">
        <v>30</v>
      </c>
      <c r="D12" s="71">
        <f>(14/15)*100</f>
        <v>93.33333333333333</v>
      </c>
      <c r="E12" s="5">
        <v>0</v>
      </c>
      <c r="F12" s="82">
        <f>(8/16)*100</f>
        <v>50</v>
      </c>
      <c r="G12" s="81" t="s">
        <v>7</v>
      </c>
      <c r="H12" s="8">
        <v>3</v>
      </c>
      <c r="I12" s="8">
        <v>3</v>
      </c>
      <c r="J12" s="19"/>
      <c r="K12" s="19"/>
      <c r="L12" s="19">
        <v>3</v>
      </c>
      <c r="M12" s="19">
        <v>3</v>
      </c>
      <c r="N12" s="19"/>
      <c r="O12" s="19"/>
      <c r="P12" s="19">
        <v>3</v>
      </c>
      <c r="Q12" s="19"/>
      <c r="R12" s="19"/>
      <c r="S12" s="19"/>
      <c r="T12" s="19">
        <v>3</v>
      </c>
      <c r="U12" s="19">
        <v>3</v>
      </c>
      <c r="V12" s="19"/>
      <c r="W12" s="67"/>
    </row>
    <row r="13" spans="1:23" ht="15">
      <c r="A13" s="23">
        <v>3</v>
      </c>
      <c r="B13" s="16">
        <v>170301150003</v>
      </c>
      <c r="C13" s="5">
        <v>39</v>
      </c>
      <c r="D13" s="5"/>
      <c r="E13" s="5">
        <v>15</v>
      </c>
      <c r="F13" s="5"/>
      <c r="G13" s="81" t="s">
        <v>9</v>
      </c>
      <c r="H13" s="8">
        <v>3</v>
      </c>
      <c r="I13" s="8">
        <v>3</v>
      </c>
      <c r="J13" s="19"/>
      <c r="K13" s="19"/>
      <c r="L13" s="19">
        <v>3</v>
      </c>
      <c r="M13" s="19">
        <v>3</v>
      </c>
      <c r="N13" s="19"/>
      <c r="O13" s="19"/>
      <c r="P13" s="19">
        <v>3</v>
      </c>
      <c r="Q13" s="19"/>
      <c r="R13" s="19"/>
      <c r="S13" s="19"/>
      <c r="T13" s="19">
        <v>3</v>
      </c>
      <c r="U13" s="19">
        <v>3</v>
      </c>
      <c r="V13" s="19"/>
      <c r="W13" s="67"/>
    </row>
    <row r="14" spans="1:23" ht="15">
      <c r="A14" s="23">
        <v>4</v>
      </c>
      <c r="B14" s="16">
        <v>170301150007</v>
      </c>
      <c r="C14" s="5">
        <v>45</v>
      </c>
      <c r="D14" s="5"/>
      <c r="E14" s="5">
        <v>35</v>
      </c>
      <c r="F14" s="5"/>
      <c r="G14" s="81" t="s">
        <v>10</v>
      </c>
      <c r="H14" s="1">
        <v>3</v>
      </c>
      <c r="I14" s="1">
        <v>3</v>
      </c>
      <c r="J14" s="19"/>
      <c r="K14" s="19"/>
      <c r="L14" s="19">
        <v>3</v>
      </c>
      <c r="M14" s="19">
        <v>3</v>
      </c>
      <c r="N14" s="19"/>
      <c r="O14" s="19"/>
      <c r="P14" s="19">
        <v>3</v>
      </c>
      <c r="Q14" s="19"/>
      <c r="R14" s="19"/>
      <c r="S14" s="19"/>
      <c r="T14" s="19">
        <v>3</v>
      </c>
      <c r="U14" s="19">
        <v>3</v>
      </c>
      <c r="V14" s="19"/>
      <c r="W14" s="67"/>
    </row>
    <row r="15" spans="1:22" ht="15">
      <c r="A15" s="23">
        <v>5</v>
      </c>
      <c r="B15" s="16">
        <v>170301150008</v>
      </c>
      <c r="C15" s="5">
        <v>43</v>
      </c>
      <c r="D15" s="5"/>
      <c r="E15" s="5">
        <v>31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16">
        <v>170301150009</v>
      </c>
      <c r="C16" s="5">
        <v>42</v>
      </c>
      <c r="D16" s="5"/>
      <c r="E16" s="5">
        <v>40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>
        <f>AVERAGE(L11:L15)</f>
        <v>3</v>
      </c>
      <c r="M16" s="10">
        <f>AVERAGE(M11:M15)</f>
        <v>3</v>
      </c>
      <c r="N16" s="10"/>
      <c r="O16" s="10"/>
      <c r="P16" s="10">
        <f>AVERAGE(P11:P15)</f>
        <v>3</v>
      </c>
      <c r="Q16" s="10"/>
      <c r="R16" s="10"/>
      <c r="S16" s="10"/>
      <c r="T16" s="10">
        <f>AVERAGE(T11:T15)</f>
        <v>3</v>
      </c>
      <c r="U16" s="10">
        <f>AVERAGE(U11:U15)</f>
        <v>3</v>
      </c>
      <c r="V16" s="10"/>
    </row>
    <row r="17" spans="1:22" ht="15">
      <c r="A17" s="23">
        <v>7</v>
      </c>
      <c r="B17" s="16">
        <v>170301150012</v>
      </c>
      <c r="C17" s="5">
        <v>45</v>
      </c>
      <c r="D17" s="5"/>
      <c r="E17" s="5">
        <v>34</v>
      </c>
      <c r="F17" s="5"/>
      <c r="G17" s="80" t="s">
        <v>14</v>
      </c>
      <c r="H17" s="8">
        <f>(H7*H16)/100</f>
        <v>2.2</v>
      </c>
      <c r="I17" s="8">
        <f>(H7*I16)/100</f>
        <v>2.2</v>
      </c>
      <c r="J17" s="8"/>
      <c r="K17" s="8"/>
      <c r="L17" s="8">
        <f>(H7*L16)/100</f>
        <v>2.2</v>
      </c>
      <c r="M17" s="8">
        <f>(H7*M16)/100</f>
        <v>2.2</v>
      </c>
      <c r="N17" s="8"/>
      <c r="O17" s="8"/>
      <c r="P17" s="8">
        <f>(H7*P16)/100</f>
        <v>2.2</v>
      </c>
      <c r="Q17" s="8"/>
      <c r="R17" s="8"/>
      <c r="S17" s="8"/>
      <c r="T17" s="8">
        <f>(H7*T16)/100</f>
        <v>2.2</v>
      </c>
      <c r="U17" s="8">
        <f>(H7*U16)/100</f>
        <v>2.2</v>
      </c>
      <c r="V17" s="8"/>
    </row>
    <row r="18" spans="1:6" ht="14.25">
      <c r="A18" s="23">
        <v>8</v>
      </c>
      <c r="B18" s="16">
        <v>170301150014</v>
      </c>
      <c r="C18" s="5">
        <v>44</v>
      </c>
      <c r="D18" s="5"/>
      <c r="E18" s="5">
        <v>36</v>
      </c>
      <c r="F18" s="5"/>
    </row>
    <row r="19" spans="1:6" ht="14.25">
      <c r="A19" s="23">
        <v>9</v>
      </c>
      <c r="B19" s="16">
        <v>170301150016</v>
      </c>
      <c r="C19" s="5">
        <v>33</v>
      </c>
      <c r="D19" s="5"/>
      <c r="E19" s="5">
        <v>20</v>
      </c>
      <c r="F19" s="5"/>
    </row>
    <row r="20" spans="1:6" ht="14.25">
      <c r="A20" s="23">
        <v>10</v>
      </c>
      <c r="B20" s="16">
        <v>170301150018</v>
      </c>
      <c r="C20" s="5">
        <v>44</v>
      </c>
      <c r="D20" s="5"/>
      <c r="E20" s="5">
        <v>26</v>
      </c>
      <c r="F20" s="5"/>
    </row>
    <row r="21" spans="1:6" ht="14.25">
      <c r="A21" s="23">
        <v>11</v>
      </c>
      <c r="B21" s="16">
        <v>170301150019</v>
      </c>
      <c r="C21" s="5">
        <v>40</v>
      </c>
      <c r="D21" s="5"/>
      <c r="E21" s="5">
        <v>24</v>
      </c>
      <c r="F21" s="5"/>
    </row>
    <row r="22" spans="1:6" ht="14.25">
      <c r="A22" s="23">
        <v>12</v>
      </c>
      <c r="B22" s="16">
        <v>170301150020</v>
      </c>
      <c r="C22" s="5">
        <v>43</v>
      </c>
      <c r="D22" s="5"/>
      <c r="E22" s="5">
        <v>28</v>
      </c>
      <c r="F22" s="5"/>
    </row>
    <row r="23" spans="1:6" ht="14.25">
      <c r="A23" s="23">
        <v>13</v>
      </c>
      <c r="B23" s="16">
        <v>170301150021</v>
      </c>
      <c r="C23" s="5">
        <v>14</v>
      </c>
      <c r="D23" s="5"/>
      <c r="E23" s="5">
        <v>0</v>
      </c>
      <c r="F23" s="5"/>
    </row>
    <row r="24" spans="1:6" ht="14.25">
      <c r="A24" s="23">
        <v>14</v>
      </c>
      <c r="B24" s="16">
        <v>170301150022</v>
      </c>
      <c r="C24" s="5">
        <v>42</v>
      </c>
      <c r="D24" s="5"/>
      <c r="E24" s="5">
        <v>34</v>
      </c>
      <c r="F24" s="5"/>
    </row>
    <row r="25" spans="1:6" ht="14.25">
      <c r="A25" s="23">
        <v>15</v>
      </c>
      <c r="B25" s="16">
        <v>170301151025</v>
      </c>
      <c r="C25" s="5">
        <v>47</v>
      </c>
      <c r="D25" s="5"/>
      <c r="E25" s="5">
        <v>29</v>
      </c>
      <c r="F25" s="5"/>
    </row>
    <row r="99" spans="2:3" ht="14.25">
      <c r="B99" s="18">
        <v>20</v>
      </c>
      <c r="C99" s="18">
        <v>20</v>
      </c>
    </row>
    <row r="100" spans="2:3" ht="14.25">
      <c r="B100" s="18">
        <v>22</v>
      </c>
      <c r="C100" s="18">
        <v>23</v>
      </c>
    </row>
    <row r="101" spans="2:3" ht="14.25">
      <c r="B101" s="18">
        <v>23</v>
      </c>
      <c r="C101" s="18">
        <v>23</v>
      </c>
    </row>
    <row r="102" spans="2:3" ht="14.25">
      <c r="B102" s="18">
        <v>22</v>
      </c>
      <c r="C102" s="18">
        <v>23</v>
      </c>
    </row>
    <row r="103" spans="2:3" ht="14.25">
      <c r="B103" s="18">
        <v>23</v>
      </c>
      <c r="C103" s="18">
        <v>23</v>
      </c>
    </row>
    <row r="104" spans="2:3" ht="14.25">
      <c r="B104" s="18">
        <v>23</v>
      </c>
      <c r="C104" s="18">
        <v>23</v>
      </c>
    </row>
    <row r="195" spans="2:3" ht="14.25">
      <c r="B195" s="5">
        <v>85</v>
      </c>
      <c r="C195" s="5">
        <v>73</v>
      </c>
    </row>
    <row r="196" spans="2:3" ht="14.25">
      <c r="B196" s="5">
        <v>60</v>
      </c>
      <c r="C196" s="5">
        <v>95</v>
      </c>
    </row>
    <row r="197" spans="2:3" ht="14.25">
      <c r="B197" s="5">
        <v>82</v>
      </c>
      <c r="C197" s="5">
        <v>84</v>
      </c>
    </row>
    <row r="198" spans="2:3" ht="14.25">
      <c r="B198" s="5">
        <v>81</v>
      </c>
      <c r="C198" s="5">
        <v>82</v>
      </c>
    </row>
    <row r="199" spans="2:3" ht="14.25">
      <c r="B199" s="5">
        <v>85</v>
      </c>
      <c r="C199" s="5">
        <v>93</v>
      </c>
    </row>
    <row r="200" spans="2:3" ht="14.25">
      <c r="B200" s="5">
        <v>85</v>
      </c>
      <c r="C200" s="5">
        <v>88</v>
      </c>
    </row>
    <row r="201" spans="2:3" ht="14.25">
      <c r="B201" s="5">
        <v>85</v>
      </c>
      <c r="C201" s="5">
        <v>92</v>
      </c>
    </row>
    <row r="202" spans="2:3" ht="14.25">
      <c r="B202" s="5">
        <v>84</v>
      </c>
      <c r="C202" s="5">
        <v>97</v>
      </c>
    </row>
    <row r="203" spans="2:3" ht="14.25">
      <c r="B203" s="5">
        <v>5</v>
      </c>
      <c r="C203" s="5">
        <v>20</v>
      </c>
    </row>
    <row r="204" spans="2:3" ht="14.25">
      <c r="B204" s="5">
        <v>77</v>
      </c>
      <c r="C204" s="5">
        <v>63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W204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190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189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188</v>
      </c>
      <c r="B5" s="138"/>
      <c r="C5" s="138"/>
      <c r="D5" s="138"/>
      <c r="E5" s="139"/>
      <c r="F5" s="53"/>
      <c r="G5" s="58" t="s">
        <v>69</v>
      </c>
      <c r="H5" s="59">
        <f>5/5*100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5/5*100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6">
        <v>170301150008</v>
      </c>
      <c r="C11" s="31">
        <v>47</v>
      </c>
      <c r="D11" s="5">
        <f>COUNTIF(C11:C15,"&gt;="&amp;D10)</f>
        <v>5</v>
      </c>
      <c r="E11" s="31">
        <v>48</v>
      </c>
      <c r="F11" s="5">
        <f>COUNTIF(E11:E15,"&gt;="&amp;F10)</f>
        <v>5</v>
      </c>
      <c r="G11" s="81" t="s">
        <v>6</v>
      </c>
      <c r="H11" s="1">
        <v>3</v>
      </c>
      <c r="I11" s="1">
        <v>3</v>
      </c>
      <c r="J11" s="12"/>
      <c r="K11" s="12"/>
      <c r="L11" s="12">
        <v>3</v>
      </c>
      <c r="M11" s="12">
        <v>3</v>
      </c>
      <c r="N11" s="12"/>
      <c r="O11" s="12"/>
      <c r="P11" s="19">
        <v>3</v>
      </c>
      <c r="Q11" s="12"/>
      <c r="R11" s="12"/>
      <c r="S11" s="12"/>
      <c r="T11" s="12">
        <v>3</v>
      </c>
      <c r="U11" s="12">
        <v>3</v>
      </c>
      <c r="V11" s="12"/>
      <c r="W11" s="67"/>
    </row>
    <row r="12" spans="1:23" ht="15">
      <c r="A12" s="23">
        <v>2</v>
      </c>
      <c r="B12" s="16">
        <v>170301150009</v>
      </c>
      <c r="C12" s="31">
        <v>48</v>
      </c>
      <c r="D12" s="71">
        <f>(5/5)*100</f>
        <v>100</v>
      </c>
      <c r="E12" s="31">
        <v>46</v>
      </c>
      <c r="F12" s="82">
        <f>(5/5)*100</f>
        <v>100</v>
      </c>
      <c r="G12" s="81" t="s">
        <v>7</v>
      </c>
      <c r="H12" s="8">
        <v>3</v>
      </c>
      <c r="I12" s="8">
        <v>3</v>
      </c>
      <c r="J12" s="12"/>
      <c r="K12" s="12"/>
      <c r="L12" s="12">
        <v>3</v>
      </c>
      <c r="M12" s="12">
        <v>3</v>
      </c>
      <c r="N12" s="12"/>
      <c r="O12" s="12"/>
      <c r="P12" s="12">
        <v>3</v>
      </c>
      <c r="Q12" s="12"/>
      <c r="R12" s="12"/>
      <c r="S12" s="12"/>
      <c r="T12" s="12">
        <v>3</v>
      </c>
      <c r="U12" s="12">
        <v>3</v>
      </c>
      <c r="V12" s="12"/>
      <c r="W12" s="67"/>
    </row>
    <row r="13" spans="1:23" ht="15">
      <c r="A13" s="23">
        <v>3</v>
      </c>
      <c r="B13" s="16">
        <v>170301150014</v>
      </c>
      <c r="C13" s="31">
        <v>48</v>
      </c>
      <c r="D13" s="5"/>
      <c r="E13" s="31">
        <v>47</v>
      </c>
      <c r="F13" s="5"/>
      <c r="G13" s="81" t="s">
        <v>9</v>
      </c>
      <c r="H13" s="8">
        <v>3</v>
      </c>
      <c r="I13" s="8">
        <v>3</v>
      </c>
      <c r="J13" s="12"/>
      <c r="K13" s="12"/>
      <c r="L13" s="12">
        <v>3</v>
      </c>
      <c r="M13" s="12">
        <v>3</v>
      </c>
      <c r="N13" s="12"/>
      <c r="O13" s="12"/>
      <c r="P13" s="12">
        <v>3</v>
      </c>
      <c r="Q13" s="12"/>
      <c r="R13" s="12"/>
      <c r="S13" s="12"/>
      <c r="T13" s="12">
        <v>3</v>
      </c>
      <c r="U13" s="12">
        <v>3</v>
      </c>
      <c r="V13" s="12"/>
      <c r="W13" s="67"/>
    </row>
    <row r="14" spans="1:23" ht="15">
      <c r="A14" s="23">
        <v>4</v>
      </c>
      <c r="B14" s="16">
        <v>170301150019</v>
      </c>
      <c r="C14" s="31">
        <v>46</v>
      </c>
      <c r="D14" s="5"/>
      <c r="E14" s="31">
        <v>43</v>
      </c>
      <c r="F14" s="5"/>
      <c r="G14" s="81" t="s">
        <v>10</v>
      </c>
      <c r="H14" s="1">
        <v>3</v>
      </c>
      <c r="I14" s="1">
        <v>3</v>
      </c>
      <c r="J14" s="12"/>
      <c r="K14" s="12"/>
      <c r="L14" s="12">
        <v>3</v>
      </c>
      <c r="M14" s="12">
        <v>3</v>
      </c>
      <c r="N14" s="12"/>
      <c r="O14" s="12"/>
      <c r="P14" s="19">
        <v>3</v>
      </c>
      <c r="Q14" s="12"/>
      <c r="R14" s="12"/>
      <c r="S14" s="12"/>
      <c r="T14" s="12">
        <v>3</v>
      </c>
      <c r="U14" s="12">
        <v>3</v>
      </c>
      <c r="V14" s="12"/>
      <c r="W14" s="67"/>
    </row>
    <row r="15" spans="1:22" ht="15">
      <c r="A15" s="23">
        <v>5</v>
      </c>
      <c r="B15" s="16">
        <v>170301150021</v>
      </c>
      <c r="C15" s="31">
        <v>47</v>
      </c>
      <c r="D15" s="5"/>
      <c r="E15" s="31">
        <v>46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/>
      <c r="G16" s="51" t="s">
        <v>79</v>
      </c>
      <c r="H16" s="10">
        <f>AVERAGE(H11:H15)</f>
        <v>3</v>
      </c>
      <c r="I16" s="10">
        <f>AVERAGE(I11:I15)</f>
        <v>3</v>
      </c>
      <c r="J16" s="10"/>
      <c r="K16" s="10"/>
      <c r="L16" s="10">
        <f>AVERAGE(L11:L15)</f>
        <v>3</v>
      </c>
      <c r="M16" s="10">
        <f>AVERAGE(M11:M15)</f>
        <v>3</v>
      </c>
      <c r="N16" s="10"/>
      <c r="O16" s="10"/>
      <c r="P16" s="10">
        <f>AVERAGE(P11:P15)</f>
        <v>3</v>
      </c>
      <c r="Q16" s="10"/>
      <c r="R16" s="10"/>
      <c r="S16" s="10"/>
      <c r="T16" s="10">
        <f>AVERAGE(T11:T15)</f>
        <v>3</v>
      </c>
      <c r="U16" s="10">
        <f>AVERAGE(U11:U15)</f>
        <v>3</v>
      </c>
      <c r="V16" s="10"/>
    </row>
    <row r="17" spans="1:22" ht="15">
      <c r="A17" s="23"/>
      <c r="G17" s="80" t="s">
        <v>14</v>
      </c>
      <c r="H17" s="8">
        <f>(100*H16)/100</f>
        <v>3</v>
      </c>
      <c r="I17" s="8">
        <f>(100*I16)/100</f>
        <v>3</v>
      </c>
      <c r="J17" s="8"/>
      <c r="K17" s="8"/>
      <c r="L17" s="8">
        <f>(100*L16)/100</f>
        <v>3</v>
      </c>
      <c r="M17" s="8">
        <f>(100*M16)/100</f>
        <v>3</v>
      </c>
      <c r="N17" s="8"/>
      <c r="O17" s="8"/>
      <c r="P17" s="8">
        <f>(100*P16)/100</f>
        <v>3</v>
      </c>
      <c r="Q17" s="8"/>
      <c r="R17" s="8"/>
      <c r="S17" s="8"/>
      <c r="T17" s="8">
        <f>(100*T16)/100</f>
        <v>3</v>
      </c>
      <c r="U17" s="8">
        <f>(100*U16)/100</f>
        <v>3</v>
      </c>
      <c r="V17" s="8"/>
    </row>
    <row r="18" ht="14.25">
      <c r="A18" s="23"/>
    </row>
    <row r="19" ht="14.25">
      <c r="A19" s="23"/>
    </row>
    <row r="20" ht="14.25">
      <c r="A20" s="23"/>
    </row>
    <row r="21" ht="14.25">
      <c r="A21" s="23"/>
    </row>
    <row r="22" ht="14.25">
      <c r="A22" s="23"/>
    </row>
    <row r="23" ht="14.25">
      <c r="A23" s="23"/>
    </row>
    <row r="24" ht="14.25">
      <c r="A24" s="23"/>
    </row>
    <row r="25" ht="14.25">
      <c r="A25" s="23"/>
    </row>
    <row r="99" spans="2:3" ht="14.25">
      <c r="B99" s="18">
        <v>20</v>
      </c>
      <c r="C99" s="18">
        <v>20</v>
      </c>
    </row>
    <row r="100" spans="2:3" ht="14.25">
      <c r="B100" s="18">
        <v>22</v>
      </c>
      <c r="C100" s="18">
        <v>23</v>
      </c>
    </row>
    <row r="101" spans="2:3" ht="14.25">
      <c r="B101" s="18">
        <v>23</v>
      </c>
      <c r="C101" s="18">
        <v>23</v>
      </c>
    </row>
    <row r="102" spans="2:3" ht="14.25">
      <c r="B102" s="18">
        <v>22</v>
      </c>
      <c r="C102" s="18">
        <v>23</v>
      </c>
    </row>
    <row r="103" spans="2:3" ht="14.25">
      <c r="B103" s="18">
        <v>23</v>
      </c>
      <c r="C103" s="18">
        <v>23</v>
      </c>
    </row>
    <row r="104" spans="2:3" ht="14.25">
      <c r="B104" s="18">
        <v>23</v>
      </c>
      <c r="C104" s="18">
        <v>23</v>
      </c>
    </row>
    <row r="195" spans="2:3" ht="14.25">
      <c r="B195" s="5">
        <v>85</v>
      </c>
      <c r="C195" s="5">
        <v>73</v>
      </c>
    </row>
    <row r="196" spans="2:3" ht="14.25">
      <c r="B196" s="5">
        <v>60</v>
      </c>
      <c r="C196" s="5">
        <v>95</v>
      </c>
    </row>
    <row r="197" spans="2:3" ht="14.25">
      <c r="B197" s="5">
        <v>82</v>
      </c>
      <c r="C197" s="5">
        <v>84</v>
      </c>
    </row>
    <row r="198" spans="2:3" ht="14.25">
      <c r="B198" s="5">
        <v>81</v>
      </c>
      <c r="C198" s="5">
        <v>82</v>
      </c>
    </row>
    <row r="199" spans="2:3" ht="14.25">
      <c r="B199" s="5">
        <v>85</v>
      </c>
      <c r="C199" s="5">
        <v>93</v>
      </c>
    </row>
    <row r="200" spans="2:3" ht="14.25">
      <c r="B200" s="5">
        <v>85</v>
      </c>
      <c r="C200" s="5">
        <v>88</v>
      </c>
    </row>
    <row r="201" spans="2:3" ht="14.25">
      <c r="B201" s="5">
        <v>85</v>
      </c>
      <c r="C201" s="5">
        <v>92</v>
      </c>
    </row>
    <row r="202" spans="2:3" ht="14.25">
      <c r="B202" s="5">
        <v>84</v>
      </c>
      <c r="C202" s="5">
        <v>97</v>
      </c>
    </row>
    <row r="203" spans="2:3" ht="14.25">
      <c r="B203" s="5">
        <v>5</v>
      </c>
      <c r="C203" s="5">
        <v>20</v>
      </c>
    </row>
    <row r="204" spans="2:3" ht="14.25">
      <c r="B204" s="5">
        <v>77</v>
      </c>
      <c r="C204" s="5">
        <v>63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</sheetPr>
  <dimension ref="A1:W204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48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192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191</v>
      </c>
      <c r="B5" s="138"/>
      <c r="C5" s="138"/>
      <c r="D5" s="138"/>
      <c r="E5" s="139"/>
      <c r="F5" s="53"/>
      <c r="G5" s="58" t="s">
        <v>69</v>
      </c>
      <c r="H5" s="59">
        <f>6/6*100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6/6*100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34" t="s">
        <v>49</v>
      </c>
      <c r="C11" s="31">
        <v>34</v>
      </c>
      <c r="D11" s="5">
        <f>COUNTIF(C11:C16,"&gt;="&amp;D10)</f>
        <v>6</v>
      </c>
      <c r="E11" s="31">
        <v>36</v>
      </c>
      <c r="F11" s="5">
        <f>COUNTIF(E11:E16,"&gt;="&amp;F10)</f>
        <v>6</v>
      </c>
      <c r="G11" s="81" t="s">
        <v>6</v>
      </c>
      <c r="H11" s="19">
        <v>3</v>
      </c>
      <c r="I11" s="19">
        <v>3</v>
      </c>
      <c r="J11" s="19">
        <v>3</v>
      </c>
      <c r="K11" s="19"/>
      <c r="L11" s="19">
        <v>3</v>
      </c>
      <c r="M11" s="19"/>
      <c r="N11" s="19"/>
      <c r="O11" s="19"/>
      <c r="P11" s="19">
        <v>3</v>
      </c>
      <c r="Q11" s="19"/>
      <c r="R11" s="19"/>
      <c r="S11" s="19"/>
      <c r="T11" s="19">
        <v>3</v>
      </c>
      <c r="U11" s="19">
        <v>3</v>
      </c>
      <c r="V11" s="19"/>
      <c r="W11" s="67"/>
    </row>
    <row r="12" spans="1:23" ht="15">
      <c r="A12" s="23">
        <v>2</v>
      </c>
      <c r="B12" s="34" t="s">
        <v>50</v>
      </c>
      <c r="C12" s="31">
        <v>39</v>
      </c>
      <c r="D12" s="71">
        <f>(6/6)*100</f>
        <v>100</v>
      </c>
      <c r="E12" s="31">
        <v>42</v>
      </c>
      <c r="F12" s="82">
        <f>(6/6)*100</f>
        <v>100</v>
      </c>
      <c r="G12" s="81" t="s">
        <v>7</v>
      </c>
      <c r="H12" s="19">
        <v>3</v>
      </c>
      <c r="I12" s="19">
        <v>3</v>
      </c>
      <c r="J12" s="19">
        <v>3</v>
      </c>
      <c r="K12" s="19"/>
      <c r="L12" s="19">
        <v>3</v>
      </c>
      <c r="M12" s="19"/>
      <c r="N12" s="19"/>
      <c r="O12" s="19"/>
      <c r="P12" s="19">
        <v>3</v>
      </c>
      <c r="Q12" s="19"/>
      <c r="R12" s="19"/>
      <c r="S12" s="19"/>
      <c r="T12" s="19">
        <v>3</v>
      </c>
      <c r="U12" s="19">
        <v>3</v>
      </c>
      <c r="V12" s="19"/>
      <c r="W12" s="67"/>
    </row>
    <row r="13" spans="1:23" ht="15">
      <c r="A13" s="23">
        <v>3</v>
      </c>
      <c r="B13" s="34" t="s">
        <v>51</v>
      </c>
      <c r="C13" s="31">
        <v>46</v>
      </c>
      <c r="D13" s="5"/>
      <c r="E13" s="31">
        <v>48</v>
      </c>
      <c r="F13" s="5"/>
      <c r="G13" s="81" t="s">
        <v>9</v>
      </c>
      <c r="H13" s="19">
        <v>3</v>
      </c>
      <c r="I13" s="19">
        <v>3</v>
      </c>
      <c r="J13" s="19">
        <v>3</v>
      </c>
      <c r="K13" s="19"/>
      <c r="L13" s="19">
        <v>3</v>
      </c>
      <c r="M13" s="19"/>
      <c r="N13" s="19"/>
      <c r="O13" s="19"/>
      <c r="P13" s="19">
        <v>3</v>
      </c>
      <c r="Q13" s="19"/>
      <c r="R13" s="19"/>
      <c r="S13" s="19"/>
      <c r="T13" s="19">
        <v>3</v>
      </c>
      <c r="U13" s="19">
        <v>3</v>
      </c>
      <c r="V13" s="19"/>
      <c r="W13" s="67"/>
    </row>
    <row r="14" spans="1:23" ht="15">
      <c r="A14" s="23">
        <v>4</v>
      </c>
      <c r="B14" s="34" t="s">
        <v>52</v>
      </c>
      <c r="C14" s="31">
        <v>43</v>
      </c>
      <c r="D14" s="5"/>
      <c r="E14" s="31">
        <v>42</v>
      </c>
      <c r="F14" s="5"/>
      <c r="G14" s="81" t="s">
        <v>10</v>
      </c>
      <c r="H14" s="19">
        <v>3</v>
      </c>
      <c r="I14" s="19">
        <v>3</v>
      </c>
      <c r="J14" s="19">
        <v>3</v>
      </c>
      <c r="K14" s="19"/>
      <c r="L14" s="19">
        <v>3</v>
      </c>
      <c r="M14" s="19"/>
      <c r="N14" s="19"/>
      <c r="O14" s="19"/>
      <c r="P14" s="19">
        <v>3</v>
      </c>
      <c r="Q14" s="19"/>
      <c r="R14" s="19"/>
      <c r="S14" s="19"/>
      <c r="T14" s="19">
        <v>3</v>
      </c>
      <c r="U14" s="19">
        <v>3</v>
      </c>
      <c r="V14" s="19"/>
      <c r="W14" s="67"/>
    </row>
    <row r="15" spans="1:22" ht="15">
      <c r="A15" s="23">
        <v>5</v>
      </c>
      <c r="B15" s="34" t="s">
        <v>53</v>
      </c>
      <c r="C15" s="31">
        <v>40</v>
      </c>
      <c r="D15" s="5"/>
      <c r="E15" s="31">
        <v>38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34" t="s">
        <v>54</v>
      </c>
      <c r="C16" s="31">
        <v>40</v>
      </c>
      <c r="D16" s="5"/>
      <c r="E16" s="31">
        <v>41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3</v>
      </c>
      <c r="K16" s="10"/>
      <c r="L16" s="10">
        <f>AVERAGE(L11:L15)</f>
        <v>3</v>
      </c>
      <c r="M16" s="10"/>
      <c r="N16" s="10"/>
      <c r="O16" s="10"/>
      <c r="P16" s="10">
        <f>AVERAGE(P11:P15)</f>
        <v>3</v>
      </c>
      <c r="Q16" s="10"/>
      <c r="R16" s="10"/>
      <c r="S16" s="10"/>
      <c r="T16" s="10">
        <f>AVERAGE(T11:T15)</f>
        <v>3</v>
      </c>
      <c r="U16" s="10">
        <f>AVERAGE(U11:U15)</f>
        <v>3</v>
      </c>
      <c r="V16" s="10"/>
    </row>
    <row r="17" spans="1:22" ht="15">
      <c r="A17" s="23"/>
      <c r="G17" s="80" t="s">
        <v>14</v>
      </c>
      <c r="H17" s="8">
        <f>(100*H16)/100</f>
        <v>3</v>
      </c>
      <c r="I17" s="8">
        <f>(100*I16)/100</f>
        <v>3</v>
      </c>
      <c r="J17" s="8">
        <f>(100*J16)/100</f>
        <v>3</v>
      </c>
      <c r="K17" s="8"/>
      <c r="L17" s="8">
        <f>(100*L16)/100</f>
        <v>3</v>
      </c>
      <c r="M17" s="8"/>
      <c r="N17" s="8"/>
      <c r="O17" s="8"/>
      <c r="P17" s="8">
        <f>(100*P16)/100</f>
        <v>3</v>
      </c>
      <c r="Q17" s="8"/>
      <c r="R17" s="8"/>
      <c r="S17" s="8"/>
      <c r="T17" s="8">
        <f>(100*T16)/100</f>
        <v>3</v>
      </c>
      <c r="U17" s="8">
        <f>(100*U16)/100</f>
        <v>3</v>
      </c>
      <c r="V17" s="8"/>
    </row>
    <row r="18" ht="14.25">
      <c r="A18" s="23"/>
    </row>
    <row r="19" ht="14.25">
      <c r="A19" s="23"/>
    </row>
    <row r="20" ht="14.25">
      <c r="A20" s="23"/>
    </row>
    <row r="21" ht="14.25">
      <c r="A21" s="23"/>
    </row>
    <row r="22" ht="14.25">
      <c r="A22" s="23"/>
    </row>
    <row r="23" ht="14.25">
      <c r="A23" s="23"/>
    </row>
    <row r="24" ht="14.25">
      <c r="A24" s="23"/>
    </row>
    <row r="25" ht="14.25">
      <c r="A25" s="23"/>
    </row>
    <row r="99" spans="2:3" ht="14.25">
      <c r="B99" s="18">
        <v>20</v>
      </c>
      <c r="C99" s="18">
        <v>20</v>
      </c>
    </row>
    <row r="100" spans="2:3" ht="14.25">
      <c r="B100" s="18">
        <v>22</v>
      </c>
      <c r="C100" s="18">
        <v>23</v>
      </c>
    </row>
    <row r="101" spans="2:3" ht="14.25">
      <c r="B101" s="18">
        <v>23</v>
      </c>
      <c r="C101" s="18">
        <v>23</v>
      </c>
    </row>
    <row r="102" spans="2:3" ht="14.25">
      <c r="B102" s="18">
        <v>22</v>
      </c>
      <c r="C102" s="18">
        <v>23</v>
      </c>
    </row>
    <row r="103" spans="2:3" ht="14.25">
      <c r="B103" s="18">
        <v>23</v>
      </c>
      <c r="C103" s="18">
        <v>23</v>
      </c>
    </row>
    <row r="104" spans="2:3" ht="14.25">
      <c r="B104" s="18">
        <v>23</v>
      </c>
      <c r="C104" s="18">
        <v>23</v>
      </c>
    </row>
    <row r="195" spans="2:3" ht="14.25">
      <c r="B195" s="5">
        <v>85</v>
      </c>
      <c r="C195" s="5">
        <v>73</v>
      </c>
    </row>
    <row r="196" spans="2:3" ht="14.25">
      <c r="B196" s="5">
        <v>60</v>
      </c>
      <c r="C196" s="5">
        <v>95</v>
      </c>
    </row>
    <row r="197" spans="2:3" ht="14.25">
      <c r="B197" s="5">
        <v>82</v>
      </c>
      <c r="C197" s="5">
        <v>84</v>
      </c>
    </row>
    <row r="198" spans="2:3" ht="14.25">
      <c r="B198" s="5">
        <v>81</v>
      </c>
      <c r="C198" s="5">
        <v>82</v>
      </c>
    </row>
    <row r="199" spans="2:3" ht="14.25">
      <c r="B199" s="5">
        <v>85</v>
      </c>
      <c r="C199" s="5">
        <v>93</v>
      </c>
    </row>
    <row r="200" spans="2:3" ht="14.25">
      <c r="B200" s="5">
        <v>85</v>
      </c>
      <c r="C200" s="5">
        <v>88</v>
      </c>
    </row>
    <row r="201" spans="2:3" ht="14.25">
      <c r="B201" s="5">
        <v>85</v>
      </c>
      <c r="C201" s="5">
        <v>92</v>
      </c>
    </row>
    <row r="202" spans="2:3" ht="14.25">
      <c r="B202" s="5">
        <v>84</v>
      </c>
      <c r="C202" s="5">
        <v>97</v>
      </c>
    </row>
    <row r="203" spans="2:3" ht="14.25">
      <c r="B203" s="5">
        <v>5</v>
      </c>
      <c r="C203" s="5">
        <v>20</v>
      </c>
    </row>
    <row r="204" spans="2:3" ht="14.25">
      <c r="B204" s="5">
        <v>77</v>
      </c>
      <c r="C204" s="5">
        <v>63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9"/>
  </sheetPr>
  <dimension ref="A1:W204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195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194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193</v>
      </c>
      <c r="B5" s="138"/>
      <c r="C5" s="138"/>
      <c r="D5" s="138"/>
      <c r="E5" s="139"/>
      <c r="F5" s="53"/>
      <c r="G5" s="58" t="s">
        <v>69</v>
      </c>
      <c r="H5" s="59">
        <f>12/14*100</f>
        <v>85.71428571428571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1/13*100</f>
        <v>7.6923076923076925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46.7032967032967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6">
        <v>170301150002</v>
      </c>
      <c r="C11" s="5">
        <v>35</v>
      </c>
      <c r="D11" s="5">
        <f>COUNTIF(C11:C23,"&gt;="&amp;D10)</f>
        <v>12</v>
      </c>
      <c r="E11" s="5">
        <v>5</v>
      </c>
      <c r="F11" s="5">
        <f>COUNTIF(E11:E23,"&gt;="&amp;F10)</f>
        <v>1</v>
      </c>
      <c r="G11" s="81" t="s">
        <v>6</v>
      </c>
      <c r="H11" s="1">
        <v>3</v>
      </c>
      <c r="I11" s="1">
        <v>3</v>
      </c>
      <c r="J11" s="1">
        <v>3</v>
      </c>
      <c r="K11" s="12"/>
      <c r="L11" s="12">
        <v>2</v>
      </c>
      <c r="M11" s="12"/>
      <c r="N11" s="12"/>
      <c r="O11" s="12"/>
      <c r="P11" s="12"/>
      <c r="Q11" s="12"/>
      <c r="R11" s="12"/>
      <c r="S11" s="12"/>
      <c r="T11" s="12">
        <v>1</v>
      </c>
      <c r="U11" s="12">
        <v>1</v>
      </c>
      <c r="V11" s="1">
        <v>3</v>
      </c>
      <c r="W11" s="67"/>
    </row>
    <row r="12" spans="1:23" ht="15">
      <c r="A12" s="23">
        <v>2</v>
      </c>
      <c r="B12" s="16">
        <v>170301150003</v>
      </c>
      <c r="C12" s="5">
        <v>29</v>
      </c>
      <c r="D12" s="71">
        <f>(12/13)*100</f>
        <v>92.3076923076923</v>
      </c>
      <c r="E12" s="5">
        <v>18</v>
      </c>
      <c r="F12" s="82">
        <f>(1/13)*100</f>
        <v>7.6923076923076925</v>
      </c>
      <c r="G12" s="81" t="s">
        <v>7</v>
      </c>
      <c r="H12" s="1">
        <v>3</v>
      </c>
      <c r="I12" s="1">
        <v>3</v>
      </c>
      <c r="J12" s="1">
        <v>3</v>
      </c>
      <c r="K12" s="12"/>
      <c r="L12" s="12">
        <v>2</v>
      </c>
      <c r="M12" s="12"/>
      <c r="N12" s="12"/>
      <c r="O12" s="12"/>
      <c r="P12" s="12"/>
      <c r="Q12" s="12"/>
      <c r="R12" s="12"/>
      <c r="S12" s="12"/>
      <c r="T12" s="12">
        <v>1</v>
      </c>
      <c r="U12" s="12">
        <v>1</v>
      </c>
      <c r="V12" s="1">
        <v>3</v>
      </c>
      <c r="W12" s="67"/>
    </row>
    <row r="13" spans="1:23" ht="15">
      <c r="A13" s="23">
        <v>3</v>
      </c>
      <c r="B13" s="16">
        <v>170301150005</v>
      </c>
      <c r="C13" s="5">
        <v>32</v>
      </c>
      <c r="D13" s="5"/>
      <c r="E13" s="5">
        <v>12</v>
      </c>
      <c r="F13" s="5"/>
      <c r="G13" s="81" t="s">
        <v>9</v>
      </c>
      <c r="H13" s="1">
        <v>3</v>
      </c>
      <c r="I13" s="1">
        <v>3</v>
      </c>
      <c r="J13" s="1">
        <v>3</v>
      </c>
      <c r="K13" s="12"/>
      <c r="L13" s="12">
        <v>2</v>
      </c>
      <c r="M13" s="12"/>
      <c r="N13" s="12"/>
      <c r="O13" s="12"/>
      <c r="P13" s="12"/>
      <c r="Q13" s="12"/>
      <c r="R13" s="12"/>
      <c r="S13" s="12"/>
      <c r="T13" s="12">
        <v>1</v>
      </c>
      <c r="U13" s="12">
        <v>1</v>
      </c>
      <c r="V13" s="1">
        <v>3</v>
      </c>
      <c r="W13" s="67"/>
    </row>
    <row r="14" spans="1:23" ht="15">
      <c r="A14" s="23">
        <v>4</v>
      </c>
      <c r="B14" s="16">
        <v>170301150007</v>
      </c>
      <c r="C14" s="5">
        <v>39</v>
      </c>
      <c r="D14" s="5"/>
      <c r="E14" s="5">
        <v>16</v>
      </c>
      <c r="F14" s="5"/>
      <c r="G14" s="81" t="s">
        <v>10</v>
      </c>
      <c r="H14" s="1">
        <v>3</v>
      </c>
      <c r="I14" s="1">
        <v>3</v>
      </c>
      <c r="J14" s="1">
        <v>3</v>
      </c>
      <c r="K14" s="12"/>
      <c r="L14" s="12">
        <v>2</v>
      </c>
      <c r="M14" s="12"/>
      <c r="N14" s="12"/>
      <c r="O14" s="12"/>
      <c r="P14" s="12"/>
      <c r="Q14" s="12"/>
      <c r="R14" s="12"/>
      <c r="S14" s="12"/>
      <c r="T14" s="12">
        <v>1</v>
      </c>
      <c r="U14" s="12">
        <v>1</v>
      </c>
      <c r="V14" s="1">
        <v>3</v>
      </c>
      <c r="W14" s="67"/>
    </row>
    <row r="15" spans="1:22" ht="15">
      <c r="A15" s="23">
        <v>5</v>
      </c>
      <c r="B15" s="16">
        <v>170301150008</v>
      </c>
      <c r="C15" s="5">
        <v>40</v>
      </c>
      <c r="D15" s="5"/>
      <c r="E15" s="5">
        <v>8</v>
      </c>
      <c r="F15" s="5"/>
      <c r="G15" s="81"/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16">
        <v>170301150009</v>
      </c>
      <c r="C16" s="5">
        <v>45</v>
      </c>
      <c r="D16" s="5"/>
      <c r="E16" s="5">
        <v>26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</v>
      </c>
      <c r="V16" s="10">
        <f>AVERAGE(V11:V15)</f>
        <v>3</v>
      </c>
    </row>
    <row r="17" spans="1:22" ht="15">
      <c r="A17" s="23">
        <v>7</v>
      </c>
      <c r="B17" s="16">
        <v>170301150012</v>
      </c>
      <c r="C17" s="5">
        <v>48</v>
      </c>
      <c r="D17" s="5"/>
      <c r="E17" s="5">
        <v>16</v>
      </c>
      <c r="F17" s="5"/>
      <c r="G17" s="80" t="s">
        <v>14</v>
      </c>
      <c r="H17" s="8">
        <f>(H7*H16)/100</f>
        <v>1.401098901098901</v>
      </c>
      <c r="I17" s="8">
        <f>(H7*I16)/100</f>
        <v>1.401098901098901</v>
      </c>
      <c r="J17" s="8">
        <f>(H7*J16)/100</f>
        <v>1.401098901098901</v>
      </c>
      <c r="K17" s="8"/>
      <c r="L17" s="8">
        <f>(H7*L16)/100</f>
        <v>0.934065934065934</v>
      </c>
      <c r="M17" s="8"/>
      <c r="N17" s="8"/>
      <c r="O17" s="8"/>
      <c r="P17" s="8"/>
      <c r="Q17" s="8"/>
      <c r="R17" s="8"/>
      <c r="S17" s="8"/>
      <c r="T17" s="8">
        <f>(H7*T16)/100</f>
        <v>0.467032967032967</v>
      </c>
      <c r="U17" s="8">
        <f>(H7*U16)/100</f>
        <v>0.467032967032967</v>
      </c>
      <c r="V17" s="8">
        <f>(H7*V16)/100</f>
        <v>1.401098901098901</v>
      </c>
    </row>
    <row r="18" spans="1:6" ht="14.25">
      <c r="A18" s="23">
        <v>8</v>
      </c>
      <c r="B18" s="16">
        <v>170301150014</v>
      </c>
      <c r="C18" s="5">
        <v>44</v>
      </c>
      <c r="D18" s="5"/>
      <c r="E18" s="5">
        <v>23</v>
      </c>
      <c r="F18" s="5"/>
    </row>
    <row r="19" spans="1:6" ht="14.25">
      <c r="A19" s="23">
        <v>9</v>
      </c>
      <c r="B19" s="16">
        <v>170301150018</v>
      </c>
      <c r="C19" s="5">
        <v>48</v>
      </c>
      <c r="D19" s="5"/>
      <c r="E19" s="5">
        <v>31</v>
      </c>
      <c r="F19" s="5"/>
    </row>
    <row r="20" spans="1:6" ht="14.25">
      <c r="A20" s="23">
        <v>10</v>
      </c>
      <c r="B20" s="16">
        <v>170301150019</v>
      </c>
      <c r="C20" s="5">
        <v>22</v>
      </c>
      <c r="D20" s="5"/>
      <c r="E20" s="5">
        <v>10</v>
      </c>
      <c r="F20" s="5"/>
    </row>
    <row r="21" spans="1:6" ht="14.25">
      <c r="A21" s="23">
        <v>11</v>
      </c>
      <c r="B21" s="16">
        <v>170301150020</v>
      </c>
      <c r="C21" s="5">
        <v>45</v>
      </c>
      <c r="D21" s="5"/>
      <c r="E21" s="5">
        <v>23</v>
      </c>
      <c r="F21" s="5"/>
    </row>
    <row r="22" spans="1:6" ht="14.25">
      <c r="A22" s="23">
        <v>12</v>
      </c>
      <c r="B22" s="16">
        <v>170301150022</v>
      </c>
      <c r="C22" s="5">
        <v>39</v>
      </c>
      <c r="D22" s="5"/>
      <c r="E22" s="5">
        <v>23</v>
      </c>
      <c r="F22" s="5"/>
    </row>
    <row r="23" spans="1:6" ht="14.25">
      <c r="A23" s="23">
        <v>13</v>
      </c>
      <c r="B23" s="16">
        <v>170301151025</v>
      </c>
      <c r="C23" s="5">
        <v>47</v>
      </c>
      <c r="D23" s="5"/>
      <c r="E23" s="5">
        <v>20</v>
      </c>
      <c r="F23" s="5"/>
    </row>
    <row r="24" ht="14.25">
      <c r="A24" s="23"/>
    </row>
    <row r="25" ht="14.25">
      <c r="A25" s="23"/>
    </row>
    <row r="99" spans="2:3" ht="14.25">
      <c r="B99" s="18">
        <v>20</v>
      </c>
      <c r="C99" s="18">
        <v>20</v>
      </c>
    </row>
    <row r="100" spans="2:3" ht="14.25">
      <c r="B100" s="18">
        <v>22</v>
      </c>
      <c r="C100" s="18">
        <v>23</v>
      </c>
    </row>
    <row r="101" spans="2:3" ht="14.25">
      <c r="B101" s="18">
        <v>23</v>
      </c>
      <c r="C101" s="18">
        <v>23</v>
      </c>
    </row>
    <row r="102" spans="2:3" ht="14.25">
      <c r="B102" s="18">
        <v>22</v>
      </c>
      <c r="C102" s="18">
        <v>23</v>
      </c>
    </row>
    <row r="103" spans="2:3" ht="14.25">
      <c r="B103" s="18">
        <v>23</v>
      </c>
      <c r="C103" s="18">
        <v>23</v>
      </c>
    </row>
    <row r="104" spans="2:3" ht="14.25">
      <c r="B104" s="18">
        <v>23</v>
      </c>
      <c r="C104" s="18">
        <v>23</v>
      </c>
    </row>
    <row r="195" spans="2:3" ht="14.25">
      <c r="B195" s="5">
        <v>85</v>
      </c>
      <c r="C195" s="5">
        <v>73</v>
      </c>
    </row>
    <row r="196" spans="2:3" ht="14.25">
      <c r="B196" s="5">
        <v>60</v>
      </c>
      <c r="C196" s="5">
        <v>95</v>
      </c>
    </row>
    <row r="197" spans="2:3" ht="14.25">
      <c r="B197" s="5">
        <v>82</v>
      </c>
      <c r="C197" s="5">
        <v>84</v>
      </c>
    </row>
    <row r="198" spans="2:3" ht="14.25">
      <c r="B198" s="5">
        <v>81</v>
      </c>
      <c r="C198" s="5">
        <v>82</v>
      </c>
    </row>
    <row r="199" spans="2:3" ht="14.25">
      <c r="B199" s="5">
        <v>85</v>
      </c>
      <c r="C199" s="5">
        <v>93</v>
      </c>
    </row>
    <row r="200" spans="2:3" ht="14.25">
      <c r="B200" s="5">
        <v>85</v>
      </c>
      <c r="C200" s="5">
        <v>88</v>
      </c>
    </row>
    <row r="201" spans="2:3" ht="14.25">
      <c r="B201" s="5">
        <v>85</v>
      </c>
      <c r="C201" s="5">
        <v>92</v>
      </c>
    </row>
    <row r="202" spans="2:3" ht="14.25">
      <c r="B202" s="5">
        <v>84</v>
      </c>
      <c r="C202" s="5">
        <v>97</v>
      </c>
    </row>
    <row r="203" spans="2:3" ht="14.25">
      <c r="B203" s="5">
        <v>5</v>
      </c>
      <c r="C203" s="5">
        <v>20</v>
      </c>
    </row>
    <row r="204" spans="2:3" ht="14.25">
      <c r="B204" s="5">
        <v>77</v>
      </c>
      <c r="C204" s="5">
        <v>63</v>
      </c>
    </row>
  </sheetData>
  <sheetProtection/>
  <mergeCells count="11">
    <mergeCell ref="A1:E1"/>
    <mergeCell ref="G1:M1"/>
    <mergeCell ref="A2:E2"/>
    <mergeCell ref="G2:I2"/>
    <mergeCell ref="A3:E3"/>
    <mergeCell ref="G3:H3"/>
    <mergeCell ref="O3:W7"/>
    <mergeCell ref="A4:E4"/>
    <mergeCell ref="G4:H4"/>
    <mergeCell ref="A5:E5"/>
    <mergeCell ref="C7:D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4"/>
  <sheetViews>
    <sheetView zoomScale="73" zoomScaleNormal="73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3" max="3" width="12.8515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41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238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237</v>
      </c>
      <c r="B5" s="138"/>
      <c r="C5" s="138"/>
      <c r="D5" s="138"/>
      <c r="E5" s="139"/>
      <c r="F5" s="53"/>
      <c r="G5" s="58" t="s">
        <v>69</v>
      </c>
      <c r="H5" s="59">
        <f>1*D12</f>
        <v>82.35294117647058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82.35294117647058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82.35294117647058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42</v>
      </c>
      <c r="D9" s="18"/>
      <c r="E9" s="18" t="s">
        <v>42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170301151025</v>
      </c>
      <c r="C11" s="5">
        <v>40</v>
      </c>
      <c r="D11" s="5">
        <f>COUNTIF(C11:C27,"&gt;="&amp;D10)</f>
        <v>14</v>
      </c>
      <c r="E11" s="5">
        <v>40</v>
      </c>
      <c r="F11" s="70">
        <f>COUNTIF(E11:E27,"&gt;="&amp;F10)</f>
        <v>14</v>
      </c>
      <c r="G11" s="50" t="s">
        <v>6</v>
      </c>
      <c r="H11" s="1">
        <v>2</v>
      </c>
      <c r="I11" s="1">
        <v>2</v>
      </c>
      <c r="J11" s="1">
        <v>2</v>
      </c>
      <c r="K11" s="1">
        <v>2</v>
      </c>
      <c r="L11" s="1"/>
      <c r="M11" s="19"/>
      <c r="N11" s="19"/>
      <c r="O11" s="19"/>
      <c r="P11" s="19">
        <v>2</v>
      </c>
      <c r="Q11" s="19"/>
      <c r="R11" s="19">
        <v>3</v>
      </c>
      <c r="S11" s="19">
        <v>1</v>
      </c>
      <c r="T11" s="19">
        <v>3</v>
      </c>
      <c r="U11" s="19">
        <v>3</v>
      </c>
      <c r="V11" s="19">
        <v>1</v>
      </c>
      <c r="W11" s="67"/>
    </row>
    <row r="12" spans="1:23" ht="15">
      <c r="A12" s="2">
        <v>2</v>
      </c>
      <c r="B12" s="10">
        <v>170301150002</v>
      </c>
      <c r="C12" s="5">
        <v>34</v>
      </c>
      <c r="D12" s="71">
        <f>(D11/D13)*100</f>
        <v>82.35294117647058</v>
      </c>
      <c r="E12" s="5">
        <v>36</v>
      </c>
      <c r="F12" s="72">
        <f>(F11/F13)*100</f>
        <v>82.35294117647058</v>
      </c>
      <c r="G12" s="50" t="s">
        <v>7</v>
      </c>
      <c r="H12" s="1">
        <v>2</v>
      </c>
      <c r="I12" s="1">
        <v>2</v>
      </c>
      <c r="J12" s="1">
        <v>2</v>
      </c>
      <c r="K12" s="1">
        <v>2</v>
      </c>
      <c r="L12" s="1"/>
      <c r="M12" s="19"/>
      <c r="N12" s="19"/>
      <c r="O12" s="19"/>
      <c r="P12" s="21">
        <v>2</v>
      </c>
      <c r="Q12" s="19"/>
      <c r="R12" s="19">
        <v>3</v>
      </c>
      <c r="S12" s="19">
        <v>1</v>
      </c>
      <c r="T12" s="19">
        <v>3</v>
      </c>
      <c r="U12" s="19">
        <v>3</v>
      </c>
      <c r="V12" s="19">
        <v>1</v>
      </c>
      <c r="W12" s="67"/>
    </row>
    <row r="13" spans="1:23" ht="15">
      <c r="A13" s="2">
        <v>3</v>
      </c>
      <c r="B13" s="10">
        <v>170301150003</v>
      </c>
      <c r="C13" s="5">
        <v>35</v>
      </c>
      <c r="D13" s="74">
        <v>17</v>
      </c>
      <c r="E13" s="5">
        <v>35</v>
      </c>
      <c r="F13" s="74">
        <f>1*D13</f>
        <v>17</v>
      </c>
      <c r="G13" s="50" t="s">
        <v>9</v>
      </c>
      <c r="H13" s="1">
        <v>2</v>
      </c>
      <c r="I13" s="1">
        <v>2</v>
      </c>
      <c r="J13" s="1">
        <v>2</v>
      </c>
      <c r="K13" s="1">
        <v>2</v>
      </c>
      <c r="L13" s="1"/>
      <c r="M13" s="19"/>
      <c r="N13" s="19"/>
      <c r="O13" s="19"/>
      <c r="P13" s="21">
        <v>2</v>
      </c>
      <c r="Q13" s="19"/>
      <c r="R13" s="19">
        <v>3</v>
      </c>
      <c r="S13" s="19">
        <v>1</v>
      </c>
      <c r="T13" s="19">
        <v>3</v>
      </c>
      <c r="U13" s="19">
        <v>3</v>
      </c>
      <c r="V13" s="19">
        <v>1</v>
      </c>
      <c r="W13" s="67"/>
    </row>
    <row r="14" spans="1:23" ht="15">
      <c r="A14" s="2">
        <v>4</v>
      </c>
      <c r="B14" s="10">
        <v>170301150005</v>
      </c>
      <c r="C14" s="5">
        <v>34</v>
      </c>
      <c r="D14" s="5"/>
      <c r="E14" s="5">
        <v>34</v>
      </c>
      <c r="F14" s="5"/>
      <c r="G14" s="50" t="s">
        <v>10</v>
      </c>
      <c r="H14" s="1">
        <v>2</v>
      </c>
      <c r="I14" s="1">
        <v>2</v>
      </c>
      <c r="J14" s="1">
        <v>2</v>
      </c>
      <c r="K14" s="1">
        <v>2</v>
      </c>
      <c r="L14" s="19"/>
      <c r="M14" s="19"/>
      <c r="N14" s="19"/>
      <c r="O14" s="19"/>
      <c r="P14" s="21">
        <v>2</v>
      </c>
      <c r="Q14" s="19"/>
      <c r="R14" s="19">
        <v>3</v>
      </c>
      <c r="S14" s="19">
        <v>1</v>
      </c>
      <c r="T14" s="19">
        <v>3</v>
      </c>
      <c r="U14" s="19">
        <v>3</v>
      </c>
      <c r="V14" s="19">
        <v>1</v>
      </c>
      <c r="W14" s="67"/>
    </row>
    <row r="15" spans="1:23" ht="15">
      <c r="A15" s="2">
        <v>5</v>
      </c>
      <c r="B15" s="10">
        <v>170301150007</v>
      </c>
      <c r="C15" s="5">
        <v>33</v>
      </c>
      <c r="D15" s="5"/>
      <c r="E15" s="5">
        <v>35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170301150008</v>
      </c>
      <c r="C16" s="5">
        <v>34</v>
      </c>
      <c r="D16" s="5"/>
      <c r="E16" s="5">
        <v>34</v>
      </c>
      <c r="F16" s="5"/>
      <c r="G16" s="51" t="s">
        <v>79</v>
      </c>
      <c r="H16" s="10">
        <f>AVERAGE(H11:H14)</f>
        <v>2</v>
      </c>
      <c r="I16" s="10">
        <f>AVERAGE(I11:I14)</f>
        <v>2</v>
      </c>
      <c r="J16" s="10">
        <f>AVERAGE(J11:J14)</f>
        <v>2</v>
      </c>
      <c r="K16" s="10">
        <f>AVERAGE(K11:K14)</f>
        <v>2</v>
      </c>
      <c r="L16" s="10"/>
      <c r="M16" s="10"/>
      <c r="N16" s="10"/>
      <c r="O16" s="10"/>
      <c r="P16" s="10">
        <f>AVERAGE(P11:P14)</f>
        <v>2</v>
      </c>
      <c r="Q16" s="10"/>
      <c r="R16" s="10">
        <f>AVERAGE(R11:R14)</f>
        <v>3</v>
      </c>
      <c r="S16" s="10">
        <f>AVERAGE(S11:S14)</f>
        <v>1</v>
      </c>
      <c r="T16" s="10">
        <f>AVERAGE(T11:T14)</f>
        <v>3</v>
      </c>
      <c r="U16" s="10">
        <f>AVERAGE(U11:U14)</f>
        <v>3</v>
      </c>
      <c r="V16" s="10">
        <f>AVERAGE(V11:V14)</f>
        <v>1</v>
      </c>
      <c r="W16" s="22"/>
    </row>
    <row r="17" spans="1:23" ht="15">
      <c r="A17" s="2">
        <v>7</v>
      </c>
      <c r="B17" s="10">
        <v>170301150009</v>
      </c>
      <c r="C17" s="5">
        <v>32</v>
      </c>
      <c r="D17" s="5"/>
      <c r="E17" s="5">
        <v>32</v>
      </c>
      <c r="G17" s="52" t="s">
        <v>14</v>
      </c>
      <c r="H17" s="8">
        <f>(H7*H16)/100</f>
        <v>1.6470588235294117</v>
      </c>
      <c r="I17" s="8">
        <f>(H7*I16)/100</f>
        <v>1.6470588235294117</v>
      </c>
      <c r="J17" s="8">
        <f>(H7*J16)/100</f>
        <v>1.6470588235294117</v>
      </c>
      <c r="K17" s="8">
        <f>(H7*K16)/100</f>
        <v>1.6470588235294117</v>
      </c>
      <c r="L17" s="8"/>
      <c r="M17" s="8"/>
      <c r="N17" s="8"/>
      <c r="O17" s="8"/>
      <c r="P17" s="8">
        <f>(H7*P16)/100</f>
        <v>1.6470588235294117</v>
      </c>
      <c r="Q17" s="8"/>
      <c r="R17" s="8">
        <f>(H7*R16)/100</f>
        <v>2.4705882352941173</v>
      </c>
      <c r="S17" s="8">
        <f>(H7*S16)/100</f>
        <v>0.8235294117647058</v>
      </c>
      <c r="T17" s="8">
        <f>(H7*T16)/100</f>
        <v>2.4705882352941173</v>
      </c>
      <c r="U17" s="8">
        <f>(H7*U16)/100</f>
        <v>2.4705882352941173</v>
      </c>
      <c r="V17" s="8">
        <f>(H7*V16)/100</f>
        <v>0.8235294117647058</v>
      </c>
      <c r="W17" s="22"/>
    </row>
    <row r="18" spans="1:5" ht="14.25">
      <c r="A18" s="2">
        <v>8</v>
      </c>
      <c r="B18" s="10">
        <v>170301150011</v>
      </c>
      <c r="C18" s="5">
        <v>0</v>
      </c>
      <c r="D18" s="5"/>
      <c r="E18" s="5">
        <v>0</v>
      </c>
    </row>
    <row r="19" spans="1:5" ht="14.25">
      <c r="A19" s="2">
        <v>9</v>
      </c>
      <c r="B19" s="10">
        <v>170301150012</v>
      </c>
      <c r="C19" s="5">
        <v>41</v>
      </c>
      <c r="D19" s="5"/>
      <c r="E19" s="5">
        <v>41</v>
      </c>
    </row>
    <row r="20" spans="1:5" ht="14.25">
      <c r="A20" s="2">
        <v>10</v>
      </c>
      <c r="B20" s="10">
        <v>170301150014</v>
      </c>
      <c r="C20" s="5">
        <v>44</v>
      </c>
      <c r="D20" s="5"/>
      <c r="E20" s="5">
        <v>46</v>
      </c>
    </row>
    <row r="21" spans="1:5" ht="14.25">
      <c r="A21" s="2">
        <v>11</v>
      </c>
      <c r="B21" s="10">
        <v>170301150016</v>
      </c>
      <c r="C21" s="5">
        <v>12</v>
      </c>
      <c r="D21" s="5"/>
      <c r="E21" s="5">
        <v>13</v>
      </c>
    </row>
    <row r="22" spans="1:5" ht="14.25">
      <c r="A22" s="2">
        <v>12</v>
      </c>
      <c r="B22" s="10">
        <v>170301150017</v>
      </c>
      <c r="C22" s="5">
        <v>41</v>
      </c>
      <c r="D22" s="5"/>
      <c r="E22" s="5">
        <v>43</v>
      </c>
    </row>
    <row r="23" spans="1:5" ht="14.25">
      <c r="A23" s="2">
        <v>13</v>
      </c>
      <c r="B23" s="10">
        <v>170301150018</v>
      </c>
      <c r="C23" s="5">
        <v>32</v>
      </c>
      <c r="D23" s="5"/>
      <c r="E23" s="5">
        <v>32</v>
      </c>
    </row>
    <row r="24" spans="1:5" ht="14.25">
      <c r="A24" s="2">
        <v>14</v>
      </c>
      <c r="B24" s="10">
        <v>170301150019</v>
      </c>
      <c r="C24" s="5">
        <v>31</v>
      </c>
      <c r="D24" s="5"/>
      <c r="E24" s="5">
        <v>31</v>
      </c>
    </row>
    <row r="25" spans="1:5" ht="14.25">
      <c r="A25" s="2">
        <v>15</v>
      </c>
      <c r="B25" s="10">
        <v>170301150020</v>
      </c>
      <c r="C25" s="5">
        <v>34</v>
      </c>
      <c r="D25" s="5"/>
      <c r="E25" s="5">
        <v>34</v>
      </c>
    </row>
    <row r="26" spans="1:5" ht="14.25">
      <c r="A26" s="2">
        <v>16</v>
      </c>
      <c r="B26" s="10">
        <v>170301150021</v>
      </c>
      <c r="C26" s="5">
        <v>0</v>
      </c>
      <c r="D26" s="5"/>
      <c r="E26" s="5">
        <v>0</v>
      </c>
    </row>
    <row r="27" spans="1:5" ht="14.25">
      <c r="A27" s="2">
        <v>17</v>
      </c>
      <c r="B27" s="10">
        <v>170301150022</v>
      </c>
      <c r="C27" s="5">
        <v>32</v>
      </c>
      <c r="E27" s="5">
        <v>30</v>
      </c>
    </row>
    <row r="100" spans="2:3" ht="14.25">
      <c r="B100" s="5">
        <v>42</v>
      </c>
      <c r="C100" s="5">
        <v>46</v>
      </c>
    </row>
    <row r="101" spans="2:3" ht="14.25">
      <c r="B101" s="5">
        <v>37</v>
      </c>
      <c r="C101" s="5">
        <v>48</v>
      </c>
    </row>
    <row r="102" spans="2:3" ht="14.25">
      <c r="B102" s="5">
        <v>42</v>
      </c>
      <c r="C102" s="5">
        <v>46</v>
      </c>
    </row>
    <row r="103" spans="2:3" ht="14.25">
      <c r="B103" s="5">
        <v>44</v>
      </c>
      <c r="C103" s="5">
        <v>39</v>
      </c>
    </row>
    <row r="104" spans="2:3" ht="14.25">
      <c r="B104" s="5">
        <v>43</v>
      </c>
      <c r="C104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3"/>
  <sheetViews>
    <sheetView zoomScale="66" zoomScaleNormal="66" zoomScalePageLayoutView="0" workbookViewId="0" topLeftCell="A1">
      <selection activeCell="H17" sqref="H17"/>
    </sheetView>
  </sheetViews>
  <sheetFormatPr defaultColWidth="9.140625" defaultRowHeight="15"/>
  <cols>
    <col min="1" max="1" width="13.421875" style="0" customWidth="1"/>
    <col min="2" max="2" width="22.421875" style="0" customWidth="1"/>
    <col min="5" max="5" width="20.140625" style="0" customWidth="1"/>
    <col min="7" max="7" width="16.421875" style="0" customWidth="1"/>
    <col min="9" max="9" width="10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147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146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145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66.66666666666666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7">
        <v>37</v>
      </c>
      <c r="D11" s="5">
        <f>COUNTIF(C11:C25,"&gt;="&amp;D10)</f>
        <v>15</v>
      </c>
      <c r="E11" s="37">
        <v>27</v>
      </c>
      <c r="F11" s="70">
        <f>COUNTIF(E11:E25,"&gt;="&amp;F10)</f>
        <v>10</v>
      </c>
      <c r="G11" s="50" t="s">
        <v>6</v>
      </c>
      <c r="H11" s="40">
        <v>2</v>
      </c>
      <c r="I11" s="40">
        <v>3</v>
      </c>
      <c r="J11" s="12">
        <v>1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3</v>
      </c>
      <c r="U11" s="12">
        <v>1</v>
      </c>
      <c r="V11" s="12">
        <v>3</v>
      </c>
      <c r="W11" s="67"/>
    </row>
    <row r="12" spans="1:23" ht="15">
      <c r="A12" s="2">
        <v>2</v>
      </c>
      <c r="B12" s="26">
        <v>170301150003</v>
      </c>
      <c r="C12" s="37">
        <v>39</v>
      </c>
      <c r="D12" s="71">
        <f>(D11/D13)*100</f>
        <v>100</v>
      </c>
      <c r="E12" s="37">
        <v>24</v>
      </c>
      <c r="F12" s="72">
        <f>(F11/F13)*100</f>
        <v>66.66666666666666</v>
      </c>
      <c r="G12" s="50" t="s">
        <v>7</v>
      </c>
      <c r="H12" s="7">
        <v>3</v>
      </c>
      <c r="I12" s="7">
        <v>1</v>
      </c>
      <c r="J12" s="13">
        <v>2</v>
      </c>
      <c r="K12" s="13"/>
      <c r="L12" s="13">
        <v>1</v>
      </c>
      <c r="M12" s="13"/>
      <c r="N12" s="13"/>
      <c r="O12" s="13"/>
      <c r="P12" s="13">
        <v>1</v>
      </c>
      <c r="Q12" s="13"/>
      <c r="R12" s="13"/>
      <c r="S12" s="13"/>
      <c r="T12" s="13">
        <v>3</v>
      </c>
      <c r="U12" s="13"/>
      <c r="V12" s="13">
        <v>3</v>
      </c>
      <c r="W12" s="67"/>
    </row>
    <row r="13" spans="1:23" ht="15">
      <c r="A13" s="2">
        <v>3</v>
      </c>
      <c r="B13" s="26">
        <v>170301150005</v>
      </c>
      <c r="C13" s="37">
        <v>37</v>
      </c>
      <c r="D13" s="74">
        <v>15</v>
      </c>
      <c r="E13" s="37">
        <v>24</v>
      </c>
      <c r="F13" s="74">
        <f>1*D13</f>
        <v>15</v>
      </c>
      <c r="G13" s="50" t="s">
        <v>9</v>
      </c>
      <c r="H13" s="7">
        <v>1</v>
      </c>
      <c r="I13" s="7">
        <v>1</v>
      </c>
      <c r="J13" s="13">
        <v>3</v>
      </c>
      <c r="K13" s="13"/>
      <c r="L13" s="13">
        <v>2</v>
      </c>
      <c r="M13" s="13"/>
      <c r="N13" s="13"/>
      <c r="O13" s="13"/>
      <c r="P13" s="13">
        <v>3</v>
      </c>
      <c r="Q13" s="13"/>
      <c r="R13" s="13"/>
      <c r="S13" s="13"/>
      <c r="T13" s="13">
        <v>2</v>
      </c>
      <c r="U13" s="13"/>
      <c r="V13" s="13">
        <v>3</v>
      </c>
      <c r="W13" s="67"/>
    </row>
    <row r="14" spans="1:23" ht="14.25">
      <c r="A14" s="2">
        <v>4</v>
      </c>
      <c r="B14" s="26">
        <v>170301150007</v>
      </c>
      <c r="C14" s="37">
        <v>39</v>
      </c>
      <c r="D14" s="5"/>
      <c r="E14" s="37">
        <v>46</v>
      </c>
      <c r="F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7"/>
    </row>
    <row r="15" spans="1:23" ht="15">
      <c r="A15" s="2">
        <v>5</v>
      </c>
      <c r="B15" s="26">
        <v>170301150008</v>
      </c>
      <c r="C15" s="37">
        <v>34</v>
      </c>
      <c r="D15" s="5"/>
      <c r="E15" s="37">
        <v>44</v>
      </c>
      <c r="F15" s="5"/>
      <c r="G15" s="50" t="s">
        <v>11</v>
      </c>
      <c r="H15" s="7">
        <v>2</v>
      </c>
      <c r="I15" s="7">
        <v>1</v>
      </c>
      <c r="J15" s="13">
        <v>2</v>
      </c>
      <c r="K15" s="13"/>
      <c r="L15" s="13">
        <v>1</v>
      </c>
      <c r="M15" s="13"/>
      <c r="N15" s="13"/>
      <c r="O15" s="13"/>
      <c r="P15" s="13">
        <v>3</v>
      </c>
      <c r="Q15" s="13"/>
      <c r="R15" s="13"/>
      <c r="S15" s="13"/>
      <c r="T15" s="13">
        <v>2</v>
      </c>
      <c r="U15" s="13">
        <v>1</v>
      </c>
      <c r="V15" s="13">
        <v>3</v>
      </c>
      <c r="W15" s="22"/>
    </row>
    <row r="16" spans="1:23" ht="30.75">
      <c r="A16" s="2">
        <v>6</v>
      </c>
      <c r="B16" s="26">
        <v>170301150009</v>
      </c>
      <c r="C16" s="37">
        <v>38</v>
      </c>
      <c r="D16" s="5"/>
      <c r="E16" s="37">
        <v>46</v>
      </c>
      <c r="F16" s="5"/>
      <c r="G16" s="51" t="s">
        <v>79</v>
      </c>
      <c r="H16" s="39">
        <f>AVERAGE(H11:H15)</f>
        <v>2</v>
      </c>
      <c r="I16" s="39">
        <f>AVERAGE(I11:I15)</f>
        <v>1.5</v>
      </c>
      <c r="J16" s="39">
        <f>AVERAGE(J11:J15)</f>
        <v>2</v>
      </c>
      <c r="K16" s="39"/>
      <c r="L16" s="39">
        <f>AVERAGE(L11:L15)</f>
        <v>1.5</v>
      </c>
      <c r="M16" s="39"/>
      <c r="N16" s="39"/>
      <c r="O16" s="39"/>
      <c r="P16" s="39">
        <f>AVERAGE(P11:P15)</f>
        <v>2.25</v>
      </c>
      <c r="Q16" s="39"/>
      <c r="R16" s="39"/>
      <c r="S16" s="39"/>
      <c r="T16" s="39">
        <f>AVERAGE(T11:T15)</f>
        <v>2.5</v>
      </c>
      <c r="U16" s="39">
        <f>AVERAGE(U11:U15)</f>
        <v>1</v>
      </c>
      <c r="V16" s="39">
        <f>AVERAGE(V11:V15)</f>
        <v>3</v>
      </c>
      <c r="W16" s="22"/>
    </row>
    <row r="17" spans="1:23" ht="15">
      <c r="A17" s="2">
        <v>7</v>
      </c>
      <c r="B17" s="26">
        <v>170301150012</v>
      </c>
      <c r="C17" s="37">
        <v>42</v>
      </c>
      <c r="D17" s="5"/>
      <c r="E17" s="37">
        <v>50</v>
      </c>
      <c r="F17" s="5"/>
      <c r="G17" s="52" t="s">
        <v>14</v>
      </c>
      <c r="H17" s="7">
        <f>(H7*H16)/100</f>
        <v>1.6666666666666665</v>
      </c>
      <c r="I17" s="7">
        <f>(H7*I16)/100</f>
        <v>1.25</v>
      </c>
      <c r="J17" s="7">
        <f>(H7*J16)/100</f>
        <v>1.6666666666666665</v>
      </c>
      <c r="K17" s="7"/>
      <c r="L17" s="7">
        <f>(H7*L16)/100</f>
        <v>1.25</v>
      </c>
      <c r="M17" s="7"/>
      <c r="N17" s="7"/>
      <c r="O17" s="7"/>
      <c r="P17" s="7">
        <f>(H7*P16)/100</f>
        <v>1.875</v>
      </c>
      <c r="Q17" s="7"/>
      <c r="R17" s="7"/>
      <c r="S17" s="7"/>
      <c r="T17" s="7">
        <f>(H7*T16)/100</f>
        <v>2.083333333333333</v>
      </c>
      <c r="U17" s="7">
        <f>(H7*U16)/100</f>
        <v>0.8333333333333333</v>
      </c>
      <c r="V17" s="7">
        <f>(H7*V16)/100</f>
        <v>2.5</v>
      </c>
      <c r="W17" s="22"/>
    </row>
    <row r="18" spans="1:6" ht="14.25">
      <c r="A18" s="2">
        <v>8</v>
      </c>
      <c r="B18" s="26">
        <v>170301150014</v>
      </c>
      <c r="C18" s="37">
        <v>43</v>
      </c>
      <c r="D18" s="5"/>
      <c r="E18" s="37">
        <v>48</v>
      </c>
      <c r="F18" s="5"/>
    </row>
    <row r="19" spans="1:6" ht="14.25">
      <c r="A19" s="2">
        <v>9</v>
      </c>
      <c r="B19" s="26">
        <v>170301150016</v>
      </c>
      <c r="C19" s="37">
        <v>41</v>
      </c>
      <c r="D19" s="5"/>
      <c r="E19" s="37">
        <v>27</v>
      </c>
      <c r="F19" s="5"/>
    </row>
    <row r="20" spans="1:6" ht="14.25">
      <c r="A20" s="2">
        <v>10</v>
      </c>
      <c r="B20" s="26">
        <v>170301150018</v>
      </c>
      <c r="C20" s="37">
        <v>41</v>
      </c>
      <c r="D20" s="5"/>
      <c r="E20" s="37">
        <v>38</v>
      </c>
      <c r="F20" s="5"/>
    </row>
    <row r="21" spans="1:6" ht="14.25">
      <c r="A21" s="2">
        <v>11</v>
      </c>
      <c r="B21" s="26">
        <v>170301150019</v>
      </c>
      <c r="C21" s="37">
        <v>35</v>
      </c>
      <c r="D21" s="5"/>
      <c r="E21" s="37">
        <v>33</v>
      </c>
      <c r="F21" s="5"/>
    </row>
    <row r="22" spans="1:6" ht="14.25">
      <c r="A22" s="2">
        <v>12</v>
      </c>
      <c r="B22" s="26">
        <v>170301150020</v>
      </c>
      <c r="C22" s="37">
        <v>40</v>
      </c>
      <c r="D22" s="5"/>
      <c r="E22" s="37">
        <v>40</v>
      </c>
      <c r="F22" s="5"/>
    </row>
    <row r="23" spans="1:6" ht="14.25">
      <c r="A23" s="2">
        <v>13</v>
      </c>
      <c r="B23" s="26">
        <v>170301150021</v>
      </c>
      <c r="C23" s="37">
        <v>36</v>
      </c>
      <c r="D23" s="5"/>
      <c r="E23" s="37">
        <v>23</v>
      </c>
      <c r="F23" s="5"/>
    </row>
    <row r="24" spans="1:6" ht="14.25">
      <c r="A24" s="2">
        <v>14</v>
      </c>
      <c r="B24" s="26">
        <v>170301150022</v>
      </c>
      <c r="C24" s="37">
        <v>38</v>
      </c>
      <c r="D24" s="5"/>
      <c r="E24" s="37">
        <v>39</v>
      </c>
      <c r="F24" s="5"/>
    </row>
    <row r="25" spans="1:6" ht="14.25">
      <c r="A25" s="2">
        <v>15</v>
      </c>
      <c r="B25" s="26">
        <v>170301151025</v>
      </c>
      <c r="C25" s="5">
        <v>38</v>
      </c>
      <c r="D25" s="5"/>
      <c r="E25" s="5">
        <v>47</v>
      </c>
      <c r="F25" s="5"/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3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150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149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148</v>
      </c>
      <c r="B5" s="138"/>
      <c r="C5" s="138"/>
      <c r="D5" s="138"/>
      <c r="E5" s="139"/>
      <c r="F5" s="53"/>
      <c r="G5" s="58" t="s">
        <v>69</v>
      </c>
      <c r="H5" s="59">
        <f>1*D12</f>
        <v>86.66666666666667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93.33333333333333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1">
        <v>27</v>
      </c>
      <c r="D11" s="5">
        <f>COUNTIF(C11:C25,"&gt;="&amp;D10)</f>
        <v>13</v>
      </c>
      <c r="E11" s="31">
        <v>39</v>
      </c>
      <c r="F11" s="70">
        <f>COUNTIF(E11:E25,"&gt;="&amp;F10)</f>
        <v>14</v>
      </c>
      <c r="G11" s="50" t="s">
        <v>6</v>
      </c>
      <c r="H11" s="1">
        <v>2</v>
      </c>
      <c r="I11" s="1">
        <v>2</v>
      </c>
      <c r="J11" s="19"/>
      <c r="K11" s="19"/>
      <c r="L11" s="19">
        <v>3</v>
      </c>
      <c r="M11" s="19"/>
      <c r="N11" s="19"/>
      <c r="O11" s="19"/>
      <c r="P11" s="19">
        <v>3</v>
      </c>
      <c r="Q11" s="19"/>
      <c r="R11" s="19"/>
      <c r="S11" s="19"/>
      <c r="T11" s="19"/>
      <c r="U11" s="19">
        <v>3</v>
      </c>
      <c r="V11" s="19"/>
      <c r="W11" s="67"/>
    </row>
    <row r="12" spans="1:23" ht="15">
      <c r="A12" s="2">
        <v>2</v>
      </c>
      <c r="B12" s="26">
        <v>170301150003</v>
      </c>
      <c r="C12" s="31">
        <v>36</v>
      </c>
      <c r="D12" s="71">
        <f>(D11/D13)*100</f>
        <v>86.66666666666667</v>
      </c>
      <c r="E12" s="31">
        <v>42</v>
      </c>
      <c r="F12" s="72">
        <f>(F11/F13)*100</f>
        <v>93.33333333333333</v>
      </c>
      <c r="G12" s="50" t="s">
        <v>7</v>
      </c>
      <c r="H12" s="8">
        <v>3</v>
      </c>
      <c r="I12" s="8">
        <v>3</v>
      </c>
      <c r="J12" s="21">
        <v>2</v>
      </c>
      <c r="K12" s="21"/>
      <c r="L12" s="21">
        <v>2</v>
      </c>
      <c r="M12" s="21"/>
      <c r="N12" s="21"/>
      <c r="O12" s="21"/>
      <c r="P12" s="21">
        <v>1</v>
      </c>
      <c r="Q12" s="21"/>
      <c r="R12" s="21"/>
      <c r="S12" s="21"/>
      <c r="T12" s="21">
        <v>1</v>
      </c>
      <c r="U12" s="21">
        <v>3</v>
      </c>
      <c r="V12" s="21"/>
      <c r="W12" s="67"/>
    </row>
    <row r="13" spans="1:23" ht="15">
      <c r="A13" s="2">
        <v>3</v>
      </c>
      <c r="B13" s="26">
        <v>170301150005</v>
      </c>
      <c r="C13" s="31">
        <v>32</v>
      </c>
      <c r="D13" s="74">
        <v>15</v>
      </c>
      <c r="E13" s="31">
        <v>32</v>
      </c>
      <c r="F13" s="74">
        <f>1*D13</f>
        <v>15</v>
      </c>
      <c r="G13" s="50" t="s">
        <v>9</v>
      </c>
      <c r="H13" s="8">
        <v>2</v>
      </c>
      <c r="I13" s="8">
        <v>1</v>
      </c>
      <c r="J13" s="21"/>
      <c r="K13" s="21"/>
      <c r="L13" s="21">
        <v>3</v>
      </c>
      <c r="M13" s="21"/>
      <c r="N13" s="21"/>
      <c r="O13" s="21"/>
      <c r="P13" s="21">
        <v>2</v>
      </c>
      <c r="Q13" s="21"/>
      <c r="R13" s="21"/>
      <c r="S13" s="21"/>
      <c r="T13" s="21"/>
      <c r="U13" s="21">
        <v>2</v>
      </c>
      <c r="V13" s="21"/>
      <c r="W13" s="67"/>
    </row>
    <row r="14" spans="1:23" ht="14.25">
      <c r="A14" s="2">
        <v>4</v>
      </c>
      <c r="B14" s="26">
        <v>170301150007</v>
      </c>
      <c r="C14" s="31">
        <v>38</v>
      </c>
      <c r="D14" s="5"/>
      <c r="E14" s="31">
        <v>46</v>
      </c>
      <c r="F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5">
      <c r="A15" s="2">
        <v>5</v>
      </c>
      <c r="B15" s="26">
        <v>170301150008</v>
      </c>
      <c r="C15" s="31">
        <v>34</v>
      </c>
      <c r="D15" s="5"/>
      <c r="E15" s="31">
        <v>43</v>
      </c>
      <c r="F15" s="5"/>
      <c r="G15" s="50" t="s">
        <v>11</v>
      </c>
      <c r="H15" s="8">
        <v>2</v>
      </c>
      <c r="I15" s="8">
        <v>1</v>
      </c>
      <c r="J15" s="21"/>
      <c r="K15" s="21"/>
      <c r="L15" s="21">
        <v>3</v>
      </c>
      <c r="M15" s="21"/>
      <c r="N15" s="21"/>
      <c r="O15" s="21"/>
      <c r="P15" s="21">
        <v>2</v>
      </c>
      <c r="Q15" s="21"/>
      <c r="R15" s="21"/>
      <c r="S15" s="21"/>
      <c r="T15" s="21"/>
      <c r="U15" s="21">
        <v>2</v>
      </c>
      <c r="V15" s="21">
        <v>3</v>
      </c>
      <c r="W15" s="22"/>
    </row>
    <row r="16" spans="1:23" ht="30.75">
      <c r="A16" s="2">
        <v>6</v>
      </c>
      <c r="B16" s="26">
        <v>170301150009</v>
      </c>
      <c r="C16" s="31">
        <v>46</v>
      </c>
      <c r="D16" s="5"/>
      <c r="E16" s="31">
        <v>42</v>
      </c>
      <c r="F16" s="5"/>
      <c r="G16" s="51" t="s">
        <v>79</v>
      </c>
      <c r="H16" s="10">
        <f>AVERAGE(H11:H15)</f>
        <v>2.25</v>
      </c>
      <c r="I16" s="10">
        <f>AVERAGE(I11:I15)</f>
        <v>1.75</v>
      </c>
      <c r="J16" s="10">
        <f>AVERAGE(J11:J15)</f>
        <v>2</v>
      </c>
      <c r="K16" s="10"/>
      <c r="L16" s="10">
        <f>AVERAGE(L11:L15)</f>
        <v>2.75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1</v>
      </c>
      <c r="U16" s="10">
        <f>AVERAGE(U11:U15)</f>
        <v>2.5</v>
      </c>
      <c r="V16" s="10">
        <f>AVERAGE(V11:V15)</f>
        <v>3</v>
      </c>
      <c r="W16" s="22"/>
    </row>
    <row r="17" spans="1:23" ht="15">
      <c r="A17" s="2">
        <v>7</v>
      </c>
      <c r="B17" s="26">
        <v>170301150012</v>
      </c>
      <c r="C17" s="31">
        <v>46</v>
      </c>
      <c r="D17" s="5"/>
      <c r="E17" s="31">
        <v>46</v>
      </c>
      <c r="F17" s="5"/>
      <c r="G17" s="52" t="s">
        <v>14</v>
      </c>
      <c r="H17" s="8">
        <f>(H7*H16)/100</f>
        <v>2.025</v>
      </c>
      <c r="I17" s="8">
        <f>(H7*I16)/100</f>
        <v>1.575</v>
      </c>
      <c r="J17" s="8">
        <f>(H7*J16)/100</f>
        <v>1.8</v>
      </c>
      <c r="K17" s="8"/>
      <c r="L17" s="8">
        <f>(H7*L16)/100</f>
        <v>2.475</v>
      </c>
      <c r="M17" s="8"/>
      <c r="N17" s="8"/>
      <c r="O17" s="8"/>
      <c r="P17" s="8">
        <f>(H7*P16)/100</f>
        <v>1.8</v>
      </c>
      <c r="Q17" s="8"/>
      <c r="R17" s="8"/>
      <c r="S17" s="8"/>
      <c r="T17" s="8"/>
      <c r="U17" s="8">
        <f>(H7*U16)/100</f>
        <v>2.25</v>
      </c>
      <c r="V17" s="8">
        <f>(H7*V16)/100</f>
        <v>2.7</v>
      </c>
      <c r="W17" s="22"/>
    </row>
    <row r="18" spans="1:6" ht="14.25">
      <c r="A18" s="2">
        <v>8</v>
      </c>
      <c r="B18" s="26">
        <v>170301150014</v>
      </c>
      <c r="C18" s="31">
        <v>46</v>
      </c>
      <c r="D18" s="5"/>
      <c r="E18" s="31">
        <v>46</v>
      </c>
      <c r="F18" s="5"/>
    </row>
    <row r="19" spans="1:6" ht="14.25">
      <c r="A19" s="2">
        <v>9</v>
      </c>
      <c r="B19" s="26">
        <v>170301150016</v>
      </c>
      <c r="C19" s="31">
        <v>29</v>
      </c>
      <c r="D19" s="5"/>
      <c r="E19" s="31">
        <v>39</v>
      </c>
      <c r="F19" s="5"/>
    </row>
    <row r="20" spans="1:6" ht="14.25">
      <c r="A20" s="2">
        <v>10</v>
      </c>
      <c r="B20" s="26">
        <v>170301150018</v>
      </c>
      <c r="C20" s="31">
        <v>36</v>
      </c>
      <c r="D20" s="5"/>
      <c r="E20" s="31">
        <v>39</v>
      </c>
      <c r="F20" s="5"/>
    </row>
    <row r="21" spans="1:6" ht="14.25">
      <c r="A21" s="2">
        <v>11</v>
      </c>
      <c r="B21" s="26">
        <v>170301150019</v>
      </c>
      <c r="C21" s="31">
        <v>34</v>
      </c>
      <c r="D21" s="5"/>
      <c r="E21" s="31">
        <v>39</v>
      </c>
      <c r="F21" s="5"/>
    </row>
    <row r="22" spans="1:6" ht="14.25">
      <c r="A22" s="2">
        <v>12</v>
      </c>
      <c r="B22" s="26">
        <v>170301150020</v>
      </c>
      <c r="C22" s="31">
        <v>49</v>
      </c>
      <c r="D22" s="5"/>
      <c r="E22" s="31">
        <v>43</v>
      </c>
      <c r="F22" s="5"/>
    </row>
    <row r="23" spans="1:6" ht="14.25">
      <c r="A23" s="2">
        <v>13</v>
      </c>
      <c r="B23" s="26">
        <v>170301150021</v>
      </c>
      <c r="C23" s="31">
        <v>6</v>
      </c>
      <c r="D23" s="5"/>
      <c r="E23" s="31">
        <v>0</v>
      </c>
      <c r="F23" s="5"/>
    </row>
    <row r="24" spans="1:6" ht="14.25">
      <c r="A24" s="2">
        <v>14</v>
      </c>
      <c r="B24" s="26">
        <v>170301150022</v>
      </c>
      <c r="C24" s="31">
        <v>30</v>
      </c>
      <c r="D24" s="5"/>
      <c r="E24" s="31">
        <v>35</v>
      </c>
      <c r="F24" s="5"/>
    </row>
    <row r="25" spans="1:5" ht="14.25">
      <c r="A25" s="2">
        <v>15</v>
      </c>
      <c r="B25" s="26">
        <v>170301151025</v>
      </c>
      <c r="C25" s="31">
        <v>42</v>
      </c>
      <c r="E25" s="31">
        <v>39</v>
      </c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3"/>
  <sheetViews>
    <sheetView zoomScale="68" zoomScaleNormal="68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153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152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151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100</v>
      </c>
      <c r="D10" s="68">
        <f>(0.55*100)</f>
        <v>55.00000000000001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1">
        <v>75</v>
      </c>
      <c r="D11" s="5">
        <f>COUNTIF(C11:C24,"&gt;="&amp;D10)</f>
        <v>14</v>
      </c>
      <c r="E11" s="31"/>
      <c r="F11" s="70"/>
      <c r="G11" s="50" t="s">
        <v>6</v>
      </c>
      <c r="H11" s="1">
        <v>2</v>
      </c>
      <c r="I11" s="1">
        <v>3</v>
      </c>
      <c r="J11" s="12">
        <v>3</v>
      </c>
      <c r="K11" s="12"/>
      <c r="L11" s="12"/>
      <c r="M11" s="12"/>
      <c r="N11" s="12"/>
      <c r="O11" s="12"/>
      <c r="P11" s="12"/>
      <c r="Q11" s="12"/>
      <c r="R11" s="12"/>
      <c r="S11" s="12"/>
      <c r="T11" s="12">
        <v>1</v>
      </c>
      <c r="U11" s="12">
        <v>1</v>
      </c>
      <c r="V11" s="12"/>
      <c r="W11" s="67"/>
    </row>
    <row r="12" spans="1:23" ht="15">
      <c r="A12" s="2">
        <v>2</v>
      </c>
      <c r="B12" s="26">
        <v>170301150003</v>
      </c>
      <c r="C12" s="31">
        <v>84</v>
      </c>
      <c r="D12" s="71">
        <f>(D11/D13)*100</f>
        <v>100</v>
      </c>
      <c r="E12" s="31"/>
      <c r="F12" s="72"/>
      <c r="G12" s="50" t="s">
        <v>7</v>
      </c>
      <c r="H12" s="8">
        <v>2</v>
      </c>
      <c r="I12" s="8">
        <v>3</v>
      </c>
      <c r="J12" s="13">
        <v>2</v>
      </c>
      <c r="K12" s="13"/>
      <c r="L12" s="13"/>
      <c r="M12" s="13"/>
      <c r="N12" s="13"/>
      <c r="O12" s="13"/>
      <c r="P12" s="13"/>
      <c r="Q12" s="13"/>
      <c r="R12" s="13"/>
      <c r="S12" s="13"/>
      <c r="T12" s="13">
        <v>1</v>
      </c>
      <c r="U12" s="13">
        <v>1</v>
      </c>
      <c r="V12" s="13"/>
      <c r="W12" s="67"/>
    </row>
    <row r="13" spans="1:23" ht="15">
      <c r="A13" s="2">
        <v>3</v>
      </c>
      <c r="B13" s="26">
        <v>170301150005</v>
      </c>
      <c r="C13" s="31">
        <v>74</v>
      </c>
      <c r="D13" s="74">
        <v>14</v>
      </c>
      <c r="E13" s="31"/>
      <c r="F13" s="74">
        <f>1*D13</f>
        <v>14</v>
      </c>
      <c r="G13" s="50" t="s">
        <v>9</v>
      </c>
      <c r="H13" s="8">
        <v>3</v>
      </c>
      <c r="I13" s="8">
        <v>2</v>
      </c>
      <c r="J13" s="13">
        <v>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67"/>
    </row>
    <row r="14" spans="1:23" ht="14.25">
      <c r="A14" s="2">
        <v>4</v>
      </c>
      <c r="B14" s="26">
        <v>170301150007</v>
      </c>
      <c r="C14" s="31">
        <v>75</v>
      </c>
      <c r="D14" s="5"/>
      <c r="E14" s="31"/>
      <c r="F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5">
      <c r="A15" s="2">
        <v>5</v>
      </c>
      <c r="B15" s="26">
        <v>170301150008</v>
      </c>
      <c r="C15" s="31">
        <v>81</v>
      </c>
      <c r="D15" s="5"/>
      <c r="E15" s="31"/>
      <c r="F15" s="5"/>
      <c r="G15" s="5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2"/>
    </row>
    <row r="16" spans="1:23" ht="30.75">
      <c r="A16" s="2">
        <v>6</v>
      </c>
      <c r="B16" s="26">
        <v>170301150009</v>
      </c>
      <c r="C16" s="31">
        <v>80</v>
      </c>
      <c r="D16" s="5"/>
      <c r="E16" s="31"/>
      <c r="F16" s="5"/>
      <c r="G16" s="51" t="s">
        <v>79</v>
      </c>
      <c r="H16" s="10">
        <f>AVERAGE(H11:H15)</f>
        <v>2.3333333333333335</v>
      </c>
      <c r="I16" s="10">
        <f>AVERAGE(I11:I15)</f>
        <v>2.6666666666666665</v>
      </c>
      <c r="J16" s="10">
        <f>AVERAGE(J11:J15)</f>
        <v>2.6666666666666665</v>
      </c>
      <c r="K16" s="10"/>
      <c r="L16" s="10"/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</v>
      </c>
      <c r="V16" s="10"/>
      <c r="W16" s="22"/>
    </row>
    <row r="17" spans="1:23" ht="15">
      <c r="A17" s="2">
        <v>7</v>
      </c>
      <c r="B17" s="26">
        <v>170301150012</v>
      </c>
      <c r="C17" s="31">
        <v>80</v>
      </c>
      <c r="D17" s="5"/>
      <c r="E17" s="31"/>
      <c r="F17" s="5"/>
      <c r="G17" s="52" t="s">
        <v>14</v>
      </c>
      <c r="H17" s="8">
        <f>(H7*H16)/100</f>
        <v>1.1666666666666667</v>
      </c>
      <c r="I17" s="8">
        <f>(H7*I16)/100</f>
        <v>1.333333333333333</v>
      </c>
      <c r="J17" s="8">
        <f>(H7*J16)/100</f>
        <v>1.333333333333333</v>
      </c>
      <c r="K17" s="8"/>
      <c r="L17" s="8"/>
      <c r="M17" s="8"/>
      <c r="N17" s="8"/>
      <c r="O17" s="8"/>
      <c r="P17" s="8"/>
      <c r="Q17" s="8"/>
      <c r="R17" s="8"/>
      <c r="S17" s="8"/>
      <c r="T17" s="8">
        <f>(H7*T16)/100</f>
        <v>0.5</v>
      </c>
      <c r="U17" s="8">
        <f>(H7*U16)/100</f>
        <v>0.5</v>
      </c>
      <c r="V17" s="8"/>
      <c r="W17" s="22"/>
    </row>
    <row r="18" spans="1:6" ht="14.25">
      <c r="A18" s="2">
        <v>8</v>
      </c>
      <c r="B18" s="26">
        <v>170301150014</v>
      </c>
      <c r="C18" s="31">
        <v>91</v>
      </c>
      <c r="D18" s="5"/>
      <c r="E18" s="31"/>
      <c r="F18" s="5"/>
    </row>
    <row r="19" spans="1:6" ht="14.25">
      <c r="A19" s="2">
        <v>9</v>
      </c>
      <c r="B19" s="26">
        <v>170301150016</v>
      </c>
      <c r="C19" s="31">
        <v>82</v>
      </c>
      <c r="D19" s="5"/>
      <c r="E19" s="31"/>
      <c r="F19" s="5"/>
    </row>
    <row r="20" spans="1:6" ht="14.25">
      <c r="A20" s="2">
        <v>10</v>
      </c>
      <c r="B20" s="26">
        <v>170301150018</v>
      </c>
      <c r="C20" s="31">
        <v>90</v>
      </c>
      <c r="D20" s="5"/>
      <c r="E20" s="31"/>
      <c r="F20" s="5"/>
    </row>
    <row r="21" spans="1:6" ht="14.25">
      <c r="A21" s="2">
        <v>11</v>
      </c>
      <c r="B21" s="26">
        <v>170301150019</v>
      </c>
      <c r="C21" s="31">
        <v>81</v>
      </c>
      <c r="D21" s="5"/>
      <c r="E21" s="31"/>
      <c r="F21" s="5"/>
    </row>
    <row r="22" spans="1:6" ht="14.25">
      <c r="A22" s="2">
        <v>12</v>
      </c>
      <c r="B22" s="26">
        <v>170301150020</v>
      </c>
      <c r="C22" s="31">
        <v>90</v>
      </c>
      <c r="D22" s="5"/>
      <c r="E22" s="31"/>
      <c r="F22" s="5"/>
    </row>
    <row r="23" spans="1:6" ht="14.25">
      <c r="A23" s="2">
        <v>13</v>
      </c>
      <c r="B23" s="26">
        <v>170301150021</v>
      </c>
      <c r="C23" s="31">
        <v>75</v>
      </c>
      <c r="D23" s="5"/>
      <c r="E23" s="31"/>
      <c r="F23" s="5"/>
    </row>
    <row r="24" spans="1:6" ht="14.25">
      <c r="A24" s="2">
        <v>14</v>
      </c>
      <c r="B24" s="26">
        <v>170301150022</v>
      </c>
      <c r="C24" s="31">
        <v>86</v>
      </c>
      <c r="D24" s="5"/>
      <c r="E24" s="31"/>
      <c r="F24" s="5"/>
    </row>
    <row r="25" spans="1:5" ht="14.25">
      <c r="A25" s="2"/>
      <c r="B25" s="26"/>
      <c r="C25" s="31"/>
      <c r="E25" s="31"/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5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15.28125" style="0" customWidth="1"/>
    <col min="6" max="6" width="8.421875" style="0" customWidth="1"/>
    <col min="7" max="7" width="12.140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156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155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154</v>
      </c>
      <c r="B5" s="138"/>
      <c r="C5" s="138"/>
      <c r="D5" s="138"/>
      <c r="E5" s="139"/>
      <c r="F5" s="53"/>
      <c r="G5" s="58" t="s">
        <v>69</v>
      </c>
      <c r="H5" s="59">
        <f>1*D12</f>
        <v>83.33333333333334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66.66666666666666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7">
        <v>44</v>
      </c>
      <c r="D11" s="5">
        <f>COUNTIF(C11:C22,"&gt;="&amp;D10)</f>
        <v>10</v>
      </c>
      <c r="E11" s="37">
        <v>3</v>
      </c>
      <c r="F11" s="70">
        <f>COUNTIF(E11:E22,"&gt;="&amp;F10)</f>
        <v>8</v>
      </c>
      <c r="G11" s="50" t="s">
        <v>6</v>
      </c>
      <c r="H11" s="1">
        <v>3</v>
      </c>
      <c r="I11" s="1">
        <v>2</v>
      </c>
      <c r="J11" s="19">
        <v>3</v>
      </c>
      <c r="K11" s="19"/>
      <c r="L11" s="19"/>
      <c r="M11" s="19"/>
      <c r="N11" s="19"/>
      <c r="O11" s="19"/>
      <c r="P11" s="19">
        <v>2</v>
      </c>
      <c r="Q11" s="19"/>
      <c r="R11" s="19"/>
      <c r="S11" s="19"/>
      <c r="T11" s="19">
        <v>3</v>
      </c>
      <c r="U11" s="19"/>
      <c r="V11" s="19">
        <v>2</v>
      </c>
      <c r="W11" s="67"/>
    </row>
    <row r="12" spans="1:23" ht="15">
      <c r="A12" s="23">
        <v>2</v>
      </c>
      <c r="B12" s="26">
        <v>170301150003</v>
      </c>
      <c r="C12" s="37">
        <v>46</v>
      </c>
      <c r="D12" s="71">
        <f>(D11/D13)*100</f>
        <v>83.33333333333334</v>
      </c>
      <c r="E12" s="37">
        <v>11</v>
      </c>
      <c r="F12" s="72">
        <f>(F11/F13)*100</f>
        <v>66.66666666666666</v>
      </c>
      <c r="G12" s="50" t="s">
        <v>7</v>
      </c>
      <c r="H12" s="8">
        <v>2</v>
      </c>
      <c r="I12" s="8">
        <v>3</v>
      </c>
      <c r="J12" s="21">
        <v>2</v>
      </c>
      <c r="K12" s="21"/>
      <c r="L12" s="21"/>
      <c r="M12" s="21"/>
      <c r="N12" s="21"/>
      <c r="O12" s="21"/>
      <c r="P12" s="21">
        <v>2</v>
      </c>
      <c r="Q12" s="21"/>
      <c r="R12" s="21"/>
      <c r="S12" s="21"/>
      <c r="T12" s="21">
        <v>3</v>
      </c>
      <c r="U12" s="21"/>
      <c r="V12" s="21">
        <v>3</v>
      </c>
      <c r="W12" s="67"/>
    </row>
    <row r="13" spans="1:23" ht="15">
      <c r="A13" s="23">
        <v>3</v>
      </c>
      <c r="B13" s="26">
        <v>170301150005</v>
      </c>
      <c r="C13" s="37">
        <v>32</v>
      </c>
      <c r="D13" s="74">
        <v>12</v>
      </c>
      <c r="E13" s="37">
        <v>0</v>
      </c>
      <c r="F13" s="74">
        <f>1*D13</f>
        <v>12</v>
      </c>
      <c r="G13" s="50" t="s">
        <v>9</v>
      </c>
      <c r="H13" s="8">
        <v>3</v>
      </c>
      <c r="I13" s="8">
        <v>3</v>
      </c>
      <c r="J13" s="21">
        <v>2</v>
      </c>
      <c r="K13" s="21"/>
      <c r="L13" s="21"/>
      <c r="M13" s="21"/>
      <c r="N13" s="21"/>
      <c r="O13" s="21"/>
      <c r="P13" s="21">
        <v>3</v>
      </c>
      <c r="Q13" s="21"/>
      <c r="R13" s="21"/>
      <c r="S13" s="21"/>
      <c r="T13" s="21">
        <v>3</v>
      </c>
      <c r="U13" s="21"/>
      <c r="V13" s="21">
        <v>3</v>
      </c>
      <c r="W13" s="67"/>
    </row>
    <row r="14" spans="1:23" ht="14.25">
      <c r="A14" s="23">
        <v>4</v>
      </c>
      <c r="B14" s="26">
        <v>170301150008</v>
      </c>
      <c r="C14" s="37">
        <v>26</v>
      </c>
      <c r="D14" s="5"/>
      <c r="E14" s="37">
        <v>38</v>
      </c>
      <c r="F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5">
      <c r="A15" s="23">
        <v>5</v>
      </c>
      <c r="B15" s="26">
        <v>170301150009</v>
      </c>
      <c r="C15" s="37">
        <v>34</v>
      </c>
      <c r="D15" s="5"/>
      <c r="E15" s="37">
        <v>37</v>
      </c>
      <c r="F15" s="5"/>
      <c r="G15" s="50" t="s">
        <v>11</v>
      </c>
      <c r="H15" s="8">
        <v>3</v>
      </c>
      <c r="I15" s="8">
        <v>3</v>
      </c>
      <c r="J15" s="21">
        <v>2</v>
      </c>
      <c r="K15" s="21"/>
      <c r="L15" s="21"/>
      <c r="M15" s="21"/>
      <c r="N15" s="21"/>
      <c r="O15" s="21"/>
      <c r="P15" s="21">
        <v>3</v>
      </c>
      <c r="Q15" s="21"/>
      <c r="R15" s="21"/>
      <c r="S15" s="21"/>
      <c r="T15" s="21">
        <v>2</v>
      </c>
      <c r="U15" s="21">
        <v>1</v>
      </c>
      <c r="V15" s="21">
        <v>3</v>
      </c>
      <c r="W15" s="22"/>
    </row>
    <row r="16" spans="1:23" ht="46.5">
      <c r="A16" s="23">
        <v>6</v>
      </c>
      <c r="B16" s="26">
        <v>170301150012</v>
      </c>
      <c r="C16" s="37">
        <v>38</v>
      </c>
      <c r="D16" s="5"/>
      <c r="E16" s="37">
        <v>44</v>
      </c>
      <c r="F16" s="5"/>
      <c r="G16" s="51" t="s">
        <v>79</v>
      </c>
      <c r="H16" s="10">
        <f>AVERAGE(H11:H15)</f>
        <v>2.75</v>
      </c>
      <c r="I16" s="10">
        <f>AVERAGE(I11:I15)</f>
        <v>2.75</v>
      </c>
      <c r="J16" s="10">
        <f>AVERAGE(J11:J15)</f>
        <v>2.25</v>
      </c>
      <c r="K16" s="10"/>
      <c r="L16" s="10"/>
      <c r="M16" s="10"/>
      <c r="N16" s="10"/>
      <c r="O16" s="10"/>
      <c r="P16" s="10">
        <f>AVERAGE(P11:P15)</f>
        <v>2.5</v>
      </c>
      <c r="Q16" s="10"/>
      <c r="R16" s="10"/>
      <c r="S16" s="10"/>
      <c r="T16" s="10">
        <f>AVERAGE(T11:T15)</f>
        <v>2.75</v>
      </c>
      <c r="U16" s="10">
        <f>AVERAGE(U11:U15)</f>
        <v>1</v>
      </c>
      <c r="V16" s="10">
        <f>AVERAGE(V11:V15)</f>
        <v>2.75</v>
      </c>
      <c r="W16" s="22"/>
    </row>
    <row r="17" spans="1:23" ht="15">
      <c r="A17" s="23">
        <v>7</v>
      </c>
      <c r="B17" s="26">
        <v>170301150014</v>
      </c>
      <c r="C17" s="37">
        <v>35</v>
      </c>
      <c r="D17" s="5"/>
      <c r="E17" s="37">
        <v>28</v>
      </c>
      <c r="F17" s="5"/>
      <c r="G17" s="52" t="s">
        <v>14</v>
      </c>
      <c r="H17" s="8">
        <f>(H7*H16)/100</f>
        <v>2.0625</v>
      </c>
      <c r="I17" s="8">
        <f>(H7*I16)/100</f>
        <v>2.0625</v>
      </c>
      <c r="J17" s="8">
        <f>(H7*J16)/100</f>
        <v>1.6875</v>
      </c>
      <c r="K17" s="8"/>
      <c r="L17" s="8"/>
      <c r="M17" s="8"/>
      <c r="N17" s="8"/>
      <c r="O17" s="8"/>
      <c r="P17" s="8">
        <f>(H7*P16)/100</f>
        <v>1.875</v>
      </c>
      <c r="Q17" s="8"/>
      <c r="R17" s="8"/>
      <c r="S17" s="8"/>
      <c r="T17" s="8">
        <f>(H7*T16)/100</f>
        <v>2.0625</v>
      </c>
      <c r="U17" s="8">
        <f>(H7*U16)/100</f>
        <v>0.75</v>
      </c>
      <c r="V17" s="8">
        <f>(H7*V16)/100</f>
        <v>2.0625</v>
      </c>
      <c r="W17" s="22"/>
    </row>
    <row r="18" spans="1:6" ht="14.25">
      <c r="A18" s="23">
        <v>8</v>
      </c>
      <c r="B18" s="26">
        <v>170301150018</v>
      </c>
      <c r="C18" s="37">
        <v>38</v>
      </c>
      <c r="D18" s="5"/>
      <c r="E18" s="37">
        <v>30</v>
      </c>
      <c r="F18" s="5"/>
    </row>
    <row r="19" spans="1:6" ht="14.25">
      <c r="A19" s="23">
        <v>9</v>
      </c>
      <c r="B19" s="26">
        <v>170301150019</v>
      </c>
      <c r="C19" s="37">
        <v>26</v>
      </c>
      <c r="D19" s="5"/>
      <c r="E19" s="37">
        <v>11</v>
      </c>
      <c r="F19" s="5"/>
    </row>
    <row r="20" spans="1:6" ht="14.25">
      <c r="A20" s="23">
        <v>10</v>
      </c>
      <c r="B20" s="26">
        <v>170301150020</v>
      </c>
      <c r="C20" s="37">
        <v>35</v>
      </c>
      <c r="D20" s="5"/>
      <c r="E20" s="37">
        <v>30</v>
      </c>
      <c r="F20" s="5"/>
    </row>
    <row r="21" spans="1:6" ht="14.25">
      <c r="A21" s="23">
        <v>11</v>
      </c>
      <c r="B21" s="26">
        <v>170301150022</v>
      </c>
      <c r="C21" s="37">
        <v>32</v>
      </c>
      <c r="D21" s="5"/>
      <c r="E21" s="37">
        <v>36</v>
      </c>
      <c r="F21" s="5"/>
    </row>
    <row r="22" spans="1:6" ht="14.25">
      <c r="A22" s="23">
        <v>12</v>
      </c>
      <c r="B22" s="26">
        <v>170301151025</v>
      </c>
      <c r="C22" s="37">
        <v>31</v>
      </c>
      <c r="D22" s="5"/>
      <c r="E22" s="37">
        <v>41</v>
      </c>
      <c r="F22" s="5"/>
    </row>
    <row r="23" spans="1:6" ht="14.25">
      <c r="A23" s="2"/>
      <c r="B23" s="26"/>
      <c r="C23" s="31"/>
      <c r="D23" s="5"/>
      <c r="E23" s="31"/>
      <c r="F23" s="5"/>
    </row>
    <row r="24" spans="1:6" ht="14.25">
      <c r="A24" s="2"/>
      <c r="B24" s="26"/>
      <c r="C24" s="31"/>
      <c r="D24" s="5"/>
      <c r="E24" s="31"/>
      <c r="F24" s="5"/>
    </row>
    <row r="25" spans="1:5" ht="14.25">
      <c r="A25" s="2"/>
      <c r="B25" s="26"/>
      <c r="C25" s="31"/>
      <c r="E25" s="31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W28"/>
  <sheetViews>
    <sheetView zoomScale="62" zoomScaleNormal="62" zoomScalePageLayoutView="0" workbookViewId="0" topLeftCell="A2">
      <selection activeCell="H17" sqref="H17:V17"/>
    </sheetView>
  </sheetViews>
  <sheetFormatPr defaultColWidth="9.140625" defaultRowHeight="15"/>
  <cols>
    <col min="2" max="2" width="15.28125" style="0" customWidth="1"/>
    <col min="6" max="6" width="8.421875" style="0" customWidth="1"/>
    <col min="7" max="7" width="14.71093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159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158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157</v>
      </c>
      <c r="B5" s="138"/>
      <c r="C5" s="138"/>
      <c r="D5" s="138"/>
      <c r="E5" s="139"/>
      <c r="F5" s="53"/>
      <c r="G5" s="58" t="s">
        <v>69</v>
      </c>
      <c r="H5" s="59">
        <f>1*D12</f>
        <v>77.77777777777779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77.77777777777779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77.77777777777779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1">
        <v>38</v>
      </c>
      <c r="D11" s="5">
        <f>COUNTIF(C11:C28,"&gt;="&amp;D10)</f>
        <v>14</v>
      </c>
      <c r="E11" s="31">
        <v>31</v>
      </c>
      <c r="F11" s="70">
        <f>COUNTIF(E11:E28,"&gt;="&amp;F10)</f>
        <v>14</v>
      </c>
      <c r="G11" s="50" t="s">
        <v>6</v>
      </c>
      <c r="H11" s="1">
        <v>2</v>
      </c>
      <c r="I11" s="1">
        <v>2</v>
      </c>
      <c r="J11" s="19"/>
      <c r="K11" s="19"/>
      <c r="L11" s="19">
        <v>3</v>
      </c>
      <c r="M11" s="19"/>
      <c r="N11" s="19"/>
      <c r="O11" s="19"/>
      <c r="P11" s="19">
        <v>3</v>
      </c>
      <c r="Q11" s="19"/>
      <c r="R11" s="19"/>
      <c r="S11" s="19"/>
      <c r="T11" s="19"/>
      <c r="U11" s="19">
        <v>3</v>
      </c>
      <c r="V11" s="19"/>
      <c r="W11" s="67"/>
    </row>
    <row r="12" spans="1:23" ht="15">
      <c r="A12" s="23">
        <v>2</v>
      </c>
      <c r="B12" s="26">
        <v>170301150003</v>
      </c>
      <c r="C12" s="31">
        <v>38</v>
      </c>
      <c r="D12" s="71">
        <f>(D11/D13)*100</f>
        <v>77.77777777777779</v>
      </c>
      <c r="E12" s="31">
        <v>30</v>
      </c>
      <c r="F12" s="72">
        <f>(F11/F13)*100</f>
        <v>77.77777777777779</v>
      </c>
      <c r="G12" s="50" t="s">
        <v>7</v>
      </c>
      <c r="H12" s="8">
        <v>3</v>
      </c>
      <c r="I12" s="8">
        <v>3</v>
      </c>
      <c r="J12" s="21"/>
      <c r="K12" s="21"/>
      <c r="L12" s="21">
        <v>2</v>
      </c>
      <c r="M12" s="21"/>
      <c r="N12" s="21"/>
      <c r="O12" s="21"/>
      <c r="P12" s="21">
        <v>2</v>
      </c>
      <c r="Q12" s="21"/>
      <c r="R12" s="21"/>
      <c r="S12" s="21"/>
      <c r="T12" s="21"/>
      <c r="U12" s="21">
        <v>3</v>
      </c>
      <c r="V12" s="21"/>
      <c r="W12" s="67"/>
    </row>
    <row r="13" spans="1:23" ht="15">
      <c r="A13" s="23">
        <v>3</v>
      </c>
      <c r="B13" s="26">
        <v>170301150005</v>
      </c>
      <c r="C13" s="31">
        <v>37</v>
      </c>
      <c r="D13" s="74">
        <v>18</v>
      </c>
      <c r="E13" s="31">
        <v>30</v>
      </c>
      <c r="F13" s="74">
        <f>1*D13</f>
        <v>18</v>
      </c>
      <c r="G13" s="50" t="s">
        <v>9</v>
      </c>
      <c r="H13" s="8">
        <v>2</v>
      </c>
      <c r="I13" s="8">
        <v>1</v>
      </c>
      <c r="J13" s="21"/>
      <c r="K13" s="21"/>
      <c r="L13" s="21">
        <v>3</v>
      </c>
      <c r="M13" s="21"/>
      <c r="N13" s="21"/>
      <c r="O13" s="21"/>
      <c r="P13" s="21">
        <v>2</v>
      </c>
      <c r="Q13" s="21"/>
      <c r="R13" s="21"/>
      <c r="S13" s="21"/>
      <c r="T13" s="21"/>
      <c r="U13" s="21">
        <v>2</v>
      </c>
      <c r="V13" s="21"/>
      <c r="W13" s="67"/>
    </row>
    <row r="14" spans="1:23" ht="14.25">
      <c r="A14" s="23">
        <v>4</v>
      </c>
      <c r="B14" s="26">
        <v>170301150007</v>
      </c>
      <c r="C14" s="31">
        <v>40</v>
      </c>
      <c r="D14" s="5"/>
      <c r="E14" s="31">
        <v>32</v>
      </c>
      <c r="F14" s="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5">
      <c r="A15" s="23">
        <v>5</v>
      </c>
      <c r="B15" s="26">
        <v>170301150008</v>
      </c>
      <c r="C15" s="31">
        <v>38</v>
      </c>
      <c r="D15" s="5"/>
      <c r="E15" s="31">
        <v>31</v>
      </c>
      <c r="F15" s="5"/>
      <c r="G15" s="50" t="s">
        <v>11</v>
      </c>
      <c r="H15" s="8">
        <v>2</v>
      </c>
      <c r="I15" s="8">
        <v>2</v>
      </c>
      <c r="J15" s="21"/>
      <c r="K15" s="21"/>
      <c r="L15" s="21">
        <v>3</v>
      </c>
      <c r="M15" s="21"/>
      <c r="N15" s="21"/>
      <c r="O15" s="21"/>
      <c r="P15" s="21">
        <v>2</v>
      </c>
      <c r="Q15" s="21"/>
      <c r="R15" s="21"/>
      <c r="S15" s="21"/>
      <c r="T15" s="21"/>
      <c r="U15" s="21">
        <v>2</v>
      </c>
      <c r="V15" s="21"/>
      <c r="W15" s="22"/>
    </row>
    <row r="16" spans="1:23" ht="30.75">
      <c r="A16" s="23">
        <v>6</v>
      </c>
      <c r="B16" s="26">
        <v>170301150009</v>
      </c>
      <c r="C16" s="31">
        <v>43</v>
      </c>
      <c r="D16" s="5"/>
      <c r="E16" s="31">
        <v>31</v>
      </c>
      <c r="F16" s="5"/>
      <c r="G16" s="51" t="s">
        <v>79</v>
      </c>
      <c r="H16" s="10">
        <f>AVERAGE(H11:H15)</f>
        <v>2.25</v>
      </c>
      <c r="I16" s="10">
        <f>AVERAGE(I11:I15)</f>
        <v>2</v>
      </c>
      <c r="J16" s="10"/>
      <c r="K16" s="10"/>
      <c r="L16" s="10">
        <f>AVERAGE(L11:L15)</f>
        <v>2.75</v>
      </c>
      <c r="M16" s="10"/>
      <c r="N16" s="10"/>
      <c r="O16" s="10"/>
      <c r="P16" s="10">
        <f>AVERAGE(P11:P15)</f>
        <v>2.25</v>
      </c>
      <c r="Q16" s="10"/>
      <c r="R16" s="10"/>
      <c r="S16" s="10"/>
      <c r="T16" s="10"/>
      <c r="U16" s="10">
        <f>AVERAGE(U11:U15)</f>
        <v>2.5</v>
      </c>
      <c r="V16" s="10"/>
      <c r="W16" s="22"/>
    </row>
    <row r="17" spans="1:23" ht="15">
      <c r="A17" s="23">
        <v>7</v>
      </c>
      <c r="B17" s="26">
        <v>170301150012</v>
      </c>
      <c r="C17" s="31">
        <v>42</v>
      </c>
      <c r="D17" s="5"/>
      <c r="E17" s="31">
        <v>42</v>
      </c>
      <c r="F17" s="5"/>
      <c r="G17" s="52" t="s">
        <v>14</v>
      </c>
      <c r="H17" s="8">
        <f>(H7*H16)/100</f>
        <v>1.7500000000000002</v>
      </c>
      <c r="I17" s="8">
        <f>(H7*I16)/100</f>
        <v>1.5555555555555558</v>
      </c>
      <c r="J17" s="8"/>
      <c r="K17" s="8"/>
      <c r="L17" s="8">
        <f>(H7*L16)/100</f>
        <v>2.1388888888888893</v>
      </c>
      <c r="M17" s="8"/>
      <c r="N17" s="8"/>
      <c r="O17" s="8"/>
      <c r="P17" s="8">
        <f>(H7*P16)/100</f>
        <v>1.7500000000000002</v>
      </c>
      <c r="Q17" s="8"/>
      <c r="R17" s="8"/>
      <c r="S17" s="8"/>
      <c r="T17" s="8"/>
      <c r="U17" s="8">
        <f>(H7*U16)/100</f>
        <v>1.9444444444444446</v>
      </c>
      <c r="V17" s="8"/>
      <c r="W17" s="22"/>
    </row>
    <row r="18" spans="1:6" ht="14.25">
      <c r="A18" s="23">
        <v>8</v>
      </c>
      <c r="B18" s="26">
        <v>170301150014</v>
      </c>
      <c r="C18" s="31">
        <v>42</v>
      </c>
      <c r="D18" s="5"/>
      <c r="E18" s="31">
        <v>33</v>
      </c>
      <c r="F18" s="5"/>
    </row>
    <row r="19" spans="1:6" ht="14.25">
      <c r="A19" s="23">
        <v>9</v>
      </c>
      <c r="B19" s="26">
        <v>170301150016</v>
      </c>
      <c r="C19" s="31">
        <v>0</v>
      </c>
      <c r="D19" s="5"/>
      <c r="E19" s="31">
        <v>0</v>
      </c>
      <c r="F19" s="5"/>
    </row>
    <row r="20" spans="1:6" ht="14.25">
      <c r="A20" s="23">
        <v>10</v>
      </c>
      <c r="B20" s="26">
        <v>170301150017</v>
      </c>
      <c r="C20" s="31">
        <v>0</v>
      </c>
      <c r="D20" s="5"/>
      <c r="E20" s="31">
        <v>0</v>
      </c>
      <c r="F20" s="5"/>
    </row>
    <row r="21" spans="1:6" ht="14.25">
      <c r="A21" s="23">
        <v>11</v>
      </c>
      <c r="B21" s="26">
        <v>170301150018</v>
      </c>
      <c r="C21" s="31">
        <v>43</v>
      </c>
      <c r="D21" s="5"/>
      <c r="E21" s="31">
        <v>38</v>
      </c>
      <c r="F21" s="5"/>
    </row>
    <row r="22" spans="1:6" ht="14.25">
      <c r="A22" s="23">
        <v>12</v>
      </c>
      <c r="B22" s="26">
        <v>170301150019</v>
      </c>
      <c r="C22" s="31">
        <v>38</v>
      </c>
      <c r="D22" s="5"/>
      <c r="E22" s="31">
        <v>31</v>
      </c>
      <c r="F22" s="5"/>
    </row>
    <row r="23" spans="1:6" ht="14.25">
      <c r="A23" s="23">
        <v>13</v>
      </c>
      <c r="B23" s="26">
        <v>170301150020</v>
      </c>
      <c r="C23" s="31">
        <v>42</v>
      </c>
      <c r="D23" s="5"/>
      <c r="E23" s="31">
        <v>41</v>
      </c>
      <c r="F23" s="5"/>
    </row>
    <row r="24" spans="1:6" ht="14.25">
      <c r="A24" s="23">
        <v>14</v>
      </c>
      <c r="B24" s="26">
        <v>170301150021</v>
      </c>
      <c r="C24" s="31">
        <v>10</v>
      </c>
      <c r="D24" s="5"/>
      <c r="E24" s="31">
        <v>0</v>
      </c>
      <c r="F24" s="5"/>
    </row>
    <row r="25" spans="1:5" ht="14.25">
      <c r="A25" s="23">
        <v>15</v>
      </c>
      <c r="B25" s="26">
        <v>170301150022</v>
      </c>
      <c r="C25" s="31">
        <v>43</v>
      </c>
      <c r="E25" s="31">
        <v>41</v>
      </c>
    </row>
    <row r="26" spans="1:5" ht="14.25">
      <c r="A26" s="23">
        <v>16</v>
      </c>
      <c r="B26" s="26">
        <v>170301151023</v>
      </c>
      <c r="C26" s="31">
        <v>36</v>
      </c>
      <c r="E26" s="31">
        <v>30</v>
      </c>
    </row>
    <row r="27" spans="1:5" ht="14.25">
      <c r="A27" s="23">
        <v>17</v>
      </c>
      <c r="B27" s="26">
        <v>170301151025</v>
      </c>
      <c r="C27" s="31">
        <v>44</v>
      </c>
      <c r="E27" s="31">
        <v>30</v>
      </c>
    </row>
    <row r="28" spans="1:5" ht="14.25">
      <c r="A28" s="23">
        <v>18</v>
      </c>
      <c r="B28" s="26">
        <v>170301151026</v>
      </c>
      <c r="C28" s="31">
        <v>10</v>
      </c>
      <c r="E28" s="31">
        <v>0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15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162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50.25" customHeight="1">
      <c r="A4" s="136" t="s">
        <v>161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160</v>
      </c>
      <c r="B5" s="138"/>
      <c r="C5" s="138"/>
      <c r="D5" s="138"/>
      <c r="E5" s="139"/>
      <c r="F5" s="53"/>
      <c r="G5" s="58" t="s">
        <v>69</v>
      </c>
      <c r="H5" s="59">
        <f>1*D12</f>
        <v>43.75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/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58.5" customHeight="1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43.75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100</v>
      </c>
      <c r="D10" s="68">
        <v>55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1">
        <f aca="true" t="shared" si="0" ref="C11:C26">B100*2</f>
        <v>20</v>
      </c>
      <c r="D11" s="5">
        <f>COUNTIF(C11:C26,"&gt;="&amp;D10)</f>
        <v>7</v>
      </c>
      <c r="E11" s="5"/>
      <c r="F11" s="70"/>
      <c r="G11" s="50" t="s">
        <v>6</v>
      </c>
      <c r="H11" s="1">
        <v>3</v>
      </c>
      <c r="I11" s="1">
        <v>3</v>
      </c>
      <c r="J11" s="19">
        <v>3</v>
      </c>
      <c r="K11" s="19"/>
      <c r="L11" s="19">
        <v>3</v>
      </c>
      <c r="M11" s="19"/>
      <c r="N11" s="19"/>
      <c r="O11" s="19"/>
      <c r="P11" s="19">
        <v>3</v>
      </c>
      <c r="Q11" s="19"/>
      <c r="R11" s="19"/>
      <c r="S11" s="19"/>
      <c r="T11" s="19">
        <v>3</v>
      </c>
      <c r="U11" s="19"/>
      <c r="V11" s="19">
        <v>3</v>
      </c>
      <c r="W11" s="67"/>
    </row>
    <row r="12" spans="1:23" ht="15">
      <c r="A12" s="23">
        <v>2</v>
      </c>
      <c r="B12" s="26">
        <v>170301150003</v>
      </c>
      <c r="C12" s="31">
        <f t="shared" si="0"/>
        <v>36</v>
      </c>
      <c r="D12" s="71">
        <f>(D11/D13)*100</f>
        <v>43.75</v>
      </c>
      <c r="E12" s="5"/>
      <c r="F12" s="72"/>
      <c r="G12" s="50" t="s">
        <v>7</v>
      </c>
      <c r="H12" s="8">
        <v>3</v>
      </c>
      <c r="I12" s="8">
        <v>2</v>
      </c>
      <c r="J12" s="21">
        <v>2</v>
      </c>
      <c r="K12" s="21"/>
      <c r="L12" s="21">
        <v>2</v>
      </c>
      <c r="M12" s="21"/>
      <c r="N12" s="21"/>
      <c r="O12" s="21"/>
      <c r="P12" s="21">
        <v>3</v>
      </c>
      <c r="Q12" s="21"/>
      <c r="R12" s="21"/>
      <c r="S12" s="21"/>
      <c r="T12" s="21">
        <v>3</v>
      </c>
      <c r="U12" s="21"/>
      <c r="V12" s="21">
        <v>2</v>
      </c>
      <c r="W12" s="67"/>
    </row>
    <row r="13" spans="1:23" ht="15">
      <c r="A13" s="23">
        <v>3</v>
      </c>
      <c r="B13" s="26">
        <v>170301150005</v>
      </c>
      <c r="C13" s="31">
        <f t="shared" si="0"/>
        <v>6</v>
      </c>
      <c r="D13" s="74">
        <v>16</v>
      </c>
      <c r="E13" s="5"/>
      <c r="F13" s="74">
        <f>1*D13</f>
        <v>16</v>
      </c>
      <c r="G13" s="50" t="s">
        <v>9</v>
      </c>
      <c r="H13" s="8">
        <v>2</v>
      </c>
      <c r="I13" s="8">
        <v>2</v>
      </c>
      <c r="J13" s="21">
        <v>1</v>
      </c>
      <c r="K13" s="21"/>
      <c r="L13" s="21">
        <v>3</v>
      </c>
      <c r="M13" s="21"/>
      <c r="N13" s="21"/>
      <c r="O13" s="21"/>
      <c r="P13" s="21">
        <v>2</v>
      </c>
      <c r="Q13" s="21"/>
      <c r="R13" s="21"/>
      <c r="S13" s="21"/>
      <c r="T13" s="21">
        <v>2</v>
      </c>
      <c r="U13" s="21"/>
      <c r="V13" s="21">
        <v>3</v>
      </c>
      <c r="W13" s="67"/>
    </row>
    <row r="14" spans="1:23" ht="15">
      <c r="A14" s="23">
        <v>4</v>
      </c>
      <c r="B14" s="26">
        <v>170301150007</v>
      </c>
      <c r="C14" s="31">
        <f t="shared" si="0"/>
        <v>68</v>
      </c>
      <c r="D14" s="5"/>
      <c r="E14" s="5"/>
      <c r="F14" s="5"/>
      <c r="G14" s="5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5">
      <c r="A15" s="23">
        <v>5</v>
      </c>
      <c r="B15" s="26">
        <v>170301150008</v>
      </c>
      <c r="C15" s="31">
        <f t="shared" si="0"/>
        <v>32</v>
      </c>
      <c r="D15" s="5"/>
      <c r="E15" s="5"/>
      <c r="F15" s="5"/>
      <c r="G15" s="50" t="s">
        <v>11</v>
      </c>
      <c r="H15" s="8">
        <v>2</v>
      </c>
      <c r="I15" s="8">
        <v>2</v>
      </c>
      <c r="J15" s="21">
        <v>2</v>
      </c>
      <c r="K15" s="21"/>
      <c r="L15" s="21">
        <v>2</v>
      </c>
      <c r="M15" s="21"/>
      <c r="N15" s="21"/>
      <c r="O15" s="21"/>
      <c r="P15" s="21">
        <v>3</v>
      </c>
      <c r="Q15" s="21"/>
      <c r="R15" s="21"/>
      <c r="S15" s="21"/>
      <c r="T15" s="21">
        <v>2</v>
      </c>
      <c r="U15" s="21"/>
      <c r="V15" s="21">
        <v>3</v>
      </c>
      <c r="W15" s="22"/>
    </row>
    <row r="16" spans="1:23" ht="30.75">
      <c r="A16" s="23">
        <v>6</v>
      </c>
      <c r="B16" s="26">
        <v>170301150009</v>
      </c>
      <c r="C16" s="31">
        <f t="shared" si="0"/>
        <v>70</v>
      </c>
      <c r="D16" s="5"/>
      <c r="E16" s="5"/>
      <c r="F16" s="5"/>
      <c r="G16" s="51" t="s">
        <v>79</v>
      </c>
      <c r="H16" s="10">
        <f>AVERAGE(H11:H15)</f>
        <v>2.5</v>
      </c>
      <c r="I16" s="10">
        <f>AVERAGE(I11:I15)</f>
        <v>2.25</v>
      </c>
      <c r="J16" s="10">
        <f>AVERAGE(J11:J15)</f>
        <v>2</v>
      </c>
      <c r="K16" s="10"/>
      <c r="L16" s="10">
        <f>AVERAGE(L11:L15)</f>
        <v>2.5</v>
      </c>
      <c r="M16" s="10"/>
      <c r="N16" s="10"/>
      <c r="O16" s="10"/>
      <c r="P16" s="10">
        <f>AVERAGE(P11:P15)</f>
        <v>2.75</v>
      </c>
      <c r="Q16" s="10"/>
      <c r="R16" s="10"/>
      <c r="S16" s="10"/>
      <c r="T16" s="10">
        <f>AVERAGE(T11:T15)</f>
        <v>2.5</v>
      </c>
      <c r="U16" s="10"/>
      <c r="V16" s="10">
        <f>AVERAGE(V11:V15)</f>
        <v>2.75</v>
      </c>
      <c r="W16" s="22"/>
    </row>
    <row r="17" spans="1:23" ht="15">
      <c r="A17" s="23">
        <v>7</v>
      </c>
      <c r="B17" s="26">
        <v>170301150012</v>
      </c>
      <c r="C17" s="31">
        <f t="shared" si="0"/>
        <v>72</v>
      </c>
      <c r="G17" s="52" t="s">
        <v>14</v>
      </c>
      <c r="H17" s="8">
        <f>(H7*H16)/100</f>
        <v>1.09375</v>
      </c>
      <c r="I17" s="8">
        <f>(H7*I16)/100</f>
        <v>0.984375</v>
      </c>
      <c r="J17" s="8">
        <f>(H7*J16)/100</f>
        <v>0.875</v>
      </c>
      <c r="K17" s="8"/>
      <c r="L17" s="8">
        <f>(H7*L16)/100</f>
        <v>1.09375</v>
      </c>
      <c r="M17" s="8"/>
      <c r="N17" s="8"/>
      <c r="O17" s="8"/>
      <c r="P17" s="8">
        <f>(H7*P16)/100</f>
        <v>1.203125</v>
      </c>
      <c r="Q17" s="8"/>
      <c r="R17" s="8"/>
      <c r="S17" s="8"/>
      <c r="T17" s="8">
        <f>(H7*T16)/100</f>
        <v>1.09375</v>
      </c>
      <c r="U17" s="8"/>
      <c r="V17" s="8">
        <f>(H7*V16)/100</f>
        <v>1.203125</v>
      </c>
      <c r="W17" s="22"/>
    </row>
    <row r="18" spans="1:3" ht="14.25">
      <c r="A18" s="23">
        <v>8</v>
      </c>
      <c r="B18" s="26">
        <v>170301150014</v>
      </c>
      <c r="C18" s="31">
        <f t="shared" si="0"/>
        <v>70</v>
      </c>
    </row>
    <row r="19" spans="1:3" ht="14.25">
      <c r="A19" s="23">
        <v>9</v>
      </c>
      <c r="B19" s="26">
        <v>170301150016</v>
      </c>
      <c r="C19" s="31">
        <f t="shared" si="0"/>
        <v>4</v>
      </c>
    </row>
    <row r="20" spans="1:3" ht="14.25">
      <c r="A20" s="23">
        <v>10</v>
      </c>
      <c r="B20" s="26">
        <v>170301150018</v>
      </c>
      <c r="C20" s="31">
        <f t="shared" si="0"/>
        <v>70</v>
      </c>
    </row>
    <row r="21" spans="1:3" ht="14.25">
      <c r="A21" s="23">
        <v>11</v>
      </c>
      <c r="B21" s="26">
        <v>170301150019</v>
      </c>
      <c r="C21" s="31">
        <f t="shared" si="0"/>
        <v>40</v>
      </c>
    </row>
    <row r="22" spans="1:3" ht="14.25">
      <c r="A22" s="23">
        <v>12</v>
      </c>
      <c r="B22" s="26">
        <v>170301150020</v>
      </c>
      <c r="C22" s="31">
        <f t="shared" si="0"/>
        <v>64</v>
      </c>
    </row>
    <row r="23" spans="1:3" ht="14.25">
      <c r="A23" s="23">
        <v>13</v>
      </c>
      <c r="B23" s="26">
        <v>170301150021</v>
      </c>
      <c r="C23" s="31">
        <f t="shared" si="0"/>
        <v>20</v>
      </c>
    </row>
    <row r="24" spans="1:3" ht="14.25">
      <c r="A24" s="23">
        <v>14</v>
      </c>
      <c r="B24" s="26">
        <v>170301150022</v>
      </c>
      <c r="C24" s="31">
        <f t="shared" si="0"/>
        <v>72</v>
      </c>
    </row>
    <row r="25" spans="1:3" ht="14.25">
      <c r="A25" s="23">
        <v>15</v>
      </c>
      <c r="B25" s="26">
        <v>170301151025</v>
      </c>
      <c r="C25" s="31">
        <f t="shared" si="0"/>
        <v>52</v>
      </c>
    </row>
    <row r="26" spans="1:3" ht="14.25">
      <c r="A26" s="23">
        <v>16</v>
      </c>
      <c r="B26" s="26">
        <v>170301151026</v>
      </c>
      <c r="C26" s="31">
        <f t="shared" si="0"/>
        <v>0</v>
      </c>
    </row>
    <row r="27" ht="14.25">
      <c r="A27" s="23"/>
    </row>
    <row r="28" ht="14.25">
      <c r="A28" s="23"/>
    </row>
    <row r="100" ht="14.25">
      <c r="B100" s="31">
        <v>10</v>
      </c>
    </row>
    <row r="101" ht="14.25">
      <c r="B101" s="31">
        <v>18</v>
      </c>
    </row>
    <row r="102" ht="14.25">
      <c r="B102" s="31">
        <v>3</v>
      </c>
    </row>
    <row r="103" ht="14.25">
      <c r="B103" s="31">
        <v>34</v>
      </c>
    </row>
    <row r="104" ht="14.25">
      <c r="B104" s="31">
        <v>16</v>
      </c>
    </row>
    <row r="105" ht="14.25">
      <c r="B105" s="31">
        <v>35</v>
      </c>
    </row>
    <row r="106" ht="14.25">
      <c r="B106" s="31">
        <v>36</v>
      </c>
    </row>
    <row r="107" ht="14.25">
      <c r="B107" s="31">
        <v>35</v>
      </c>
    </row>
    <row r="108" ht="14.25">
      <c r="B108" s="31">
        <v>2</v>
      </c>
    </row>
    <row r="109" ht="14.25">
      <c r="B109" s="31">
        <v>35</v>
      </c>
    </row>
    <row r="110" ht="14.25">
      <c r="B110" s="31">
        <v>20</v>
      </c>
    </row>
    <row r="111" ht="14.25">
      <c r="B111" s="31">
        <v>32</v>
      </c>
    </row>
    <row r="112" ht="14.25">
      <c r="B112" s="31">
        <v>10</v>
      </c>
    </row>
    <row r="113" ht="14.25">
      <c r="B113" s="31">
        <v>36</v>
      </c>
    </row>
    <row r="114" ht="14.25">
      <c r="B114" s="31">
        <v>26</v>
      </c>
    </row>
    <row r="115" ht="14.25">
      <c r="B115" s="31">
        <v>0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73" zoomScaleNormal="73" zoomScalePageLayoutView="0" workbookViewId="0" topLeftCell="A3">
      <selection activeCell="H17" sqref="H17:V17"/>
    </sheetView>
  </sheetViews>
  <sheetFormatPr defaultColWidth="9.140625" defaultRowHeight="15"/>
  <cols>
    <col min="2" max="2" width="16.140625" style="0" customWidth="1"/>
    <col min="6" max="6" width="11.28125" style="0" customWidth="1"/>
    <col min="7" max="7" width="15.8515625" style="0" customWidth="1"/>
    <col min="8" max="8" width="11.71093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165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164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163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7">
        <v>34</v>
      </c>
      <c r="D11" s="5">
        <f>COUNTIF(C11:C14,"&gt;="&amp;D10)</f>
        <v>4</v>
      </c>
      <c r="E11" s="37">
        <v>37</v>
      </c>
      <c r="F11" s="70">
        <f>COUNTIF(E11:E14,"&gt;="&amp;F10)</f>
        <v>4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/>
      <c r="Q11" s="12"/>
      <c r="R11" s="12"/>
      <c r="S11" s="12"/>
      <c r="T11" s="12">
        <v>3</v>
      </c>
      <c r="U11" s="12"/>
      <c r="V11" s="12"/>
      <c r="W11" s="67"/>
    </row>
    <row r="12" spans="1:23" ht="15">
      <c r="A12" s="23">
        <v>2</v>
      </c>
      <c r="B12" s="26">
        <v>170301150005</v>
      </c>
      <c r="C12" s="37">
        <v>34</v>
      </c>
      <c r="D12" s="71">
        <f>(D11/D13)*100</f>
        <v>100</v>
      </c>
      <c r="E12" s="37">
        <v>38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3">
        <v>2</v>
      </c>
      <c r="K12" s="13"/>
      <c r="L12" s="13">
        <v>1</v>
      </c>
      <c r="M12" s="13"/>
      <c r="N12" s="13"/>
      <c r="O12" s="13"/>
      <c r="P12" s="13"/>
      <c r="Q12" s="13"/>
      <c r="R12" s="13"/>
      <c r="S12" s="13"/>
      <c r="T12" s="13">
        <v>3</v>
      </c>
      <c r="U12" s="13"/>
      <c r="V12" s="13"/>
      <c r="W12" s="67"/>
    </row>
    <row r="13" spans="1:23" ht="15">
      <c r="A13" s="23">
        <v>3</v>
      </c>
      <c r="B13" s="26">
        <v>170301150016</v>
      </c>
      <c r="C13" s="37">
        <v>33</v>
      </c>
      <c r="D13" s="74">
        <v>4</v>
      </c>
      <c r="E13" s="37">
        <v>37</v>
      </c>
      <c r="F13" s="74">
        <f>1*D13</f>
        <v>4</v>
      </c>
      <c r="G13" s="50" t="s">
        <v>9</v>
      </c>
      <c r="H13" s="8">
        <v>1</v>
      </c>
      <c r="I13" s="8">
        <v>1</v>
      </c>
      <c r="J13" s="13">
        <v>3</v>
      </c>
      <c r="K13" s="13"/>
      <c r="L13" s="13">
        <v>2</v>
      </c>
      <c r="M13" s="13"/>
      <c r="N13" s="13"/>
      <c r="O13" s="13"/>
      <c r="P13" s="13"/>
      <c r="Q13" s="13"/>
      <c r="R13" s="13"/>
      <c r="S13" s="13"/>
      <c r="T13" s="13">
        <v>2</v>
      </c>
      <c r="U13" s="13"/>
      <c r="V13" s="13"/>
      <c r="W13" s="67"/>
    </row>
    <row r="14" spans="1:23" ht="14.25">
      <c r="A14" s="23">
        <v>4</v>
      </c>
      <c r="B14" s="26">
        <v>170301150018</v>
      </c>
      <c r="C14" s="37">
        <v>33</v>
      </c>
      <c r="D14" s="5"/>
      <c r="E14" s="37">
        <v>36</v>
      </c>
      <c r="F14" s="5"/>
      <c r="G14" s="4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7:23" ht="14.25">
      <c r="G15" s="4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67"/>
    </row>
    <row r="16" spans="7:23" ht="30.75">
      <c r="G16" s="51" t="s">
        <v>79</v>
      </c>
      <c r="H16" s="10">
        <f>AVERAGE(H11:H14)</f>
        <v>2</v>
      </c>
      <c r="I16" s="10">
        <f>AVERAGE(I11:I14)</f>
        <v>1.6666666666666667</v>
      </c>
      <c r="J16" s="10">
        <f>AVERAGE(J11:J14)</f>
        <v>2.6666666666666665</v>
      </c>
      <c r="K16" s="10"/>
      <c r="L16" s="10">
        <f>AVERAGE(L11:L14)</f>
        <v>1.6666666666666667</v>
      </c>
      <c r="M16" s="10"/>
      <c r="N16" s="10"/>
      <c r="O16" s="10"/>
      <c r="P16" s="10"/>
      <c r="Q16" s="10"/>
      <c r="R16" s="10"/>
      <c r="S16" s="10"/>
      <c r="T16" s="10">
        <f>AVERAGE(T11:T14)</f>
        <v>2.6666666666666665</v>
      </c>
      <c r="U16" s="10"/>
      <c r="V16" s="10"/>
      <c r="W16" s="22"/>
    </row>
    <row r="17" spans="7:23" ht="15">
      <c r="G17" s="52" t="s">
        <v>14</v>
      </c>
      <c r="H17" s="8">
        <f>(H7*H16)/100</f>
        <v>2</v>
      </c>
      <c r="I17" s="8">
        <f>(H7*I16)/100</f>
        <v>1.666666666666667</v>
      </c>
      <c r="J17" s="8">
        <f>(H7*J16)/100</f>
        <v>2.666666666666666</v>
      </c>
      <c r="K17" s="8"/>
      <c r="L17" s="8">
        <f>(H7*L16)/100</f>
        <v>1.666666666666667</v>
      </c>
      <c r="M17" s="8"/>
      <c r="N17" s="8"/>
      <c r="O17" s="8"/>
      <c r="P17" s="8"/>
      <c r="Q17" s="8"/>
      <c r="R17" s="8"/>
      <c r="S17" s="8"/>
      <c r="T17" s="8">
        <f>(H7*T16)/100</f>
        <v>2.666666666666666</v>
      </c>
      <c r="U17" s="8"/>
      <c r="V17" s="8"/>
      <c r="W17" s="22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68" zoomScaleNormal="68" zoomScalePageLayoutView="0" workbookViewId="0" topLeftCell="A1">
      <selection activeCell="H17" sqref="H17:V17"/>
    </sheetView>
  </sheetViews>
  <sheetFormatPr defaultColWidth="9.140625" defaultRowHeight="15"/>
  <cols>
    <col min="2" max="2" width="16.140625" style="0" customWidth="1"/>
    <col min="5" max="5" width="17.7109375" style="0" customWidth="1"/>
    <col min="6" max="6" width="11.28125" style="0" customWidth="1"/>
    <col min="7" max="7" width="15.421875" style="0" customWidth="1"/>
    <col min="9" max="9" width="14.57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168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81" customHeight="1">
      <c r="A4" s="136" t="s">
        <v>167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166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7">
        <v>35</v>
      </c>
      <c r="D11" s="5">
        <f>COUNTIF(C11:C14,"&gt;="&amp;D10)</f>
        <v>4</v>
      </c>
      <c r="E11" s="37">
        <v>38</v>
      </c>
      <c r="F11" s="70">
        <f>COUNTIF(E11:E14,"&gt;="&amp;F10)</f>
        <v>4</v>
      </c>
      <c r="G11" s="50" t="s">
        <v>6</v>
      </c>
      <c r="H11" s="1">
        <v>3</v>
      </c>
      <c r="I11" s="1">
        <v>3</v>
      </c>
      <c r="J11" s="19">
        <v>3</v>
      </c>
      <c r="K11" s="19"/>
      <c r="L11" s="19">
        <v>3</v>
      </c>
      <c r="M11" s="19"/>
      <c r="N11" s="19"/>
      <c r="O11" s="19"/>
      <c r="P11" s="19"/>
      <c r="Q11" s="19"/>
      <c r="R11" s="19"/>
      <c r="S11" s="19"/>
      <c r="T11" s="19">
        <v>2</v>
      </c>
      <c r="U11" s="19"/>
      <c r="V11" s="19"/>
      <c r="W11" s="67"/>
    </row>
    <row r="12" spans="1:23" ht="15">
      <c r="A12" s="23">
        <v>2</v>
      </c>
      <c r="B12" s="26">
        <v>170301150005</v>
      </c>
      <c r="C12" s="37">
        <v>34</v>
      </c>
      <c r="D12" s="71">
        <f>(D11/D13)*100</f>
        <v>100</v>
      </c>
      <c r="E12" s="37">
        <v>35</v>
      </c>
      <c r="F12" s="72">
        <f>(F11/F13)*100</f>
        <v>100</v>
      </c>
      <c r="G12" s="50" t="s">
        <v>7</v>
      </c>
      <c r="H12" s="8">
        <v>2</v>
      </c>
      <c r="I12" s="8">
        <v>2</v>
      </c>
      <c r="J12" s="21">
        <v>2</v>
      </c>
      <c r="K12" s="21"/>
      <c r="L12" s="21">
        <v>2</v>
      </c>
      <c r="M12" s="21"/>
      <c r="N12" s="21"/>
      <c r="O12" s="21"/>
      <c r="P12" s="21"/>
      <c r="Q12" s="21"/>
      <c r="R12" s="21"/>
      <c r="S12" s="21"/>
      <c r="T12" s="21">
        <v>3</v>
      </c>
      <c r="U12" s="21"/>
      <c r="V12" s="21"/>
      <c r="W12" s="67"/>
    </row>
    <row r="13" spans="1:23" ht="15">
      <c r="A13" s="23">
        <v>3</v>
      </c>
      <c r="B13" s="26">
        <v>170301150018</v>
      </c>
      <c r="C13" s="37">
        <v>37</v>
      </c>
      <c r="D13" s="74">
        <v>4</v>
      </c>
      <c r="E13" s="37">
        <v>39</v>
      </c>
      <c r="F13" s="74">
        <f>1*D13</f>
        <v>4</v>
      </c>
      <c r="G13" s="50" t="s">
        <v>9</v>
      </c>
      <c r="H13" s="8">
        <v>2</v>
      </c>
      <c r="I13" s="8">
        <v>3</v>
      </c>
      <c r="J13" s="21">
        <v>3</v>
      </c>
      <c r="K13" s="21"/>
      <c r="L13" s="21">
        <v>3</v>
      </c>
      <c r="M13" s="21"/>
      <c r="N13" s="21"/>
      <c r="O13" s="21"/>
      <c r="P13" s="21"/>
      <c r="Q13" s="21"/>
      <c r="R13" s="21"/>
      <c r="S13" s="21"/>
      <c r="T13" s="21">
        <v>2</v>
      </c>
      <c r="U13" s="21"/>
      <c r="V13" s="21"/>
      <c r="W13" s="67"/>
    </row>
    <row r="14" spans="1:23" ht="14.25">
      <c r="A14" s="23">
        <v>4</v>
      </c>
      <c r="B14" s="26">
        <v>170301150016</v>
      </c>
      <c r="C14" s="37">
        <v>40</v>
      </c>
      <c r="D14" s="5"/>
      <c r="E14" s="37">
        <v>40</v>
      </c>
      <c r="F14" s="5"/>
      <c r="G14" s="4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1:23" ht="14.25">
      <c r="A15" s="23"/>
      <c r="G15" s="4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67"/>
    </row>
    <row r="16" spans="7:23" ht="30.75">
      <c r="G16" s="51" t="s">
        <v>79</v>
      </c>
      <c r="H16" s="8">
        <f>AVERAGE(H11,H15)</f>
        <v>3</v>
      </c>
      <c r="I16" s="8">
        <f>AVERAGE(I11,I15)</f>
        <v>3</v>
      </c>
      <c r="J16" s="8">
        <f>AVERAGE(J11,J15)</f>
        <v>3</v>
      </c>
      <c r="K16" s="8"/>
      <c r="L16" s="8">
        <f>AVERAGE(L11,L15)</f>
        <v>3</v>
      </c>
      <c r="M16" s="8"/>
      <c r="N16" s="8"/>
      <c r="O16" s="8"/>
      <c r="P16" s="8"/>
      <c r="Q16" s="8"/>
      <c r="R16" s="8"/>
      <c r="S16" s="8"/>
      <c r="T16" s="8">
        <f>AVERAGE(T11,T15)</f>
        <v>2</v>
      </c>
      <c r="U16" s="8"/>
      <c r="V16" s="8"/>
      <c r="W16" s="22"/>
    </row>
    <row r="17" spans="7:22" ht="15">
      <c r="G17" s="52" t="s">
        <v>14</v>
      </c>
      <c r="H17" s="10">
        <f>(H7*H16)/100</f>
        <v>3</v>
      </c>
      <c r="I17" s="10">
        <f>(H7*I16)/100</f>
        <v>3</v>
      </c>
      <c r="J17" s="10">
        <f>(H7*J16)/100</f>
        <v>3</v>
      </c>
      <c r="K17" s="10"/>
      <c r="L17" s="10">
        <f>(H7*L16)/100</f>
        <v>3</v>
      </c>
      <c r="M17" s="10"/>
      <c r="N17" s="10"/>
      <c r="O17" s="10"/>
      <c r="P17" s="10"/>
      <c r="Q17" s="10"/>
      <c r="R17" s="10"/>
      <c r="S17" s="10"/>
      <c r="T17" s="10">
        <f>(H7*T16)/100</f>
        <v>2</v>
      </c>
      <c r="U17" s="10"/>
      <c r="V17" s="10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71" zoomScaleNormal="71" zoomScalePageLayoutView="0" workbookViewId="0" topLeftCell="A1">
      <selection activeCell="H17" sqref="H17:V17"/>
    </sheetView>
  </sheetViews>
  <sheetFormatPr defaultColWidth="9.140625" defaultRowHeight="15"/>
  <cols>
    <col min="2" max="2" width="16.140625" style="0" customWidth="1"/>
    <col min="6" max="6" width="11.28125" style="0" customWidth="1"/>
    <col min="7" max="7" width="15.421875" style="0" customWidth="1"/>
    <col min="9" max="9" width="12.00390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171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170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169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7">
        <v>33</v>
      </c>
      <c r="D11" s="5">
        <f>COUNTIF(C11:C14,"&gt;="&amp;D10)</f>
        <v>4</v>
      </c>
      <c r="E11" s="37">
        <v>46</v>
      </c>
      <c r="F11" s="70">
        <f>COUNTIF(E11:E14,"&gt;="&amp;F10)</f>
        <v>4</v>
      </c>
      <c r="G11" s="50" t="s">
        <v>6</v>
      </c>
      <c r="H11" s="1">
        <v>3</v>
      </c>
      <c r="I11" s="1">
        <v>3</v>
      </c>
      <c r="J11" s="19">
        <v>3</v>
      </c>
      <c r="K11" s="19"/>
      <c r="L11" s="19">
        <v>2</v>
      </c>
      <c r="M11" s="19"/>
      <c r="N11" s="19"/>
      <c r="O11" s="19"/>
      <c r="P11" s="19"/>
      <c r="Q11" s="19"/>
      <c r="R11" s="19"/>
      <c r="S11" s="19"/>
      <c r="T11" s="19">
        <v>2</v>
      </c>
      <c r="U11" s="19"/>
      <c r="V11" s="19"/>
      <c r="W11" s="67"/>
    </row>
    <row r="12" spans="1:23" ht="15">
      <c r="A12" s="23">
        <v>2</v>
      </c>
      <c r="B12" s="26">
        <v>170301150018</v>
      </c>
      <c r="C12" s="37">
        <v>36</v>
      </c>
      <c r="D12" s="71">
        <f>(D11/D13)*100</f>
        <v>100</v>
      </c>
      <c r="E12" s="37">
        <v>42</v>
      </c>
      <c r="F12" s="72">
        <f>(F11/F13)*100</f>
        <v>100</v>
      </c>
      <c r="G12" s="50" t="s">
        <v>7</v>
      </c>
      <c r="H12" s="8">
        <v>2</v>
      </c>
      <c r="I12" s="8">
        <v>2</v>
      </c>
      <c r="J12" s="21">
        <v>2</v>
      </c>
      <c r="K12" s="21"/>
      <c r="L12" s="21">
        <v>1</v>
      </c>
      <c r="M12" s="21"/>
      <c r="N12" s="21"/>
      <c r="O12" s="21"/>
      <c r="P12" s="21"/>
      <c r="Q12" s="21"/>
      <c r="R12" s="21"/>
      <c r="S12" s="21"/>
      <c r="T12" s="21">
        <v>2</v>
      </c>
      <c r="U12" s="21"/>
      <c r="V12" s="21"/>
      <c r="W12" s="67"/>
    </row>
    <row r="13" spans="1:23" ht="15">
      <c r="A13" s="23">
        <v>3</v>
      </c>
      <c r="B13" s="26">
        <v>170301150005</v>
      </c>
      <c r="C13" s="37">
        <v>35</v>
      </c>
      <c r="D13" s="74">
        <v>4</v>
      </c>
      <c r="E13" s="37">
        <v>47</v>
      </c>
      <c r="F13" s="74">
        <f>1*D13</f>
        <v>4</v>
      </c>
      <c r="G13" s="50" t="s">
        <v>9</v>
      </c>
      <c r="H13" s="8">
        <v>2</v>
      </c>
      <c r="I13" s="8">
        <v>3</v>
      </c>
      <c r="J13" s="21">
        <v>3</v>
      </c>
      <c r="K13" s="21"/>
      <c r="L13" s="21">
        <v>2</v>
      </c>
      <c r="M13" s="21"/>
      <c r="N13" s="21"/>
      <c r="O13" s="21"/>
      <c r="P13" s="21"/>
      <c r="Q13" s="21"/>
      <c r="R13" s="21"/>
      <c r="S13" s="21"/>
      <c r="T13" s="21">
        <v>3</v>
      </c>
      <c r="U13" s="21"/>
      <c r="V13" s="21"/>
      <c r="W13" s="67"/>
    </row>
    <row r="14" spans="1:23" ht="14.25">
      <c r="A14" s="23">
        <v>4</v>
      </c>
      <c r="B14" s="26">
        <v>170301150016</v>
      </c>
      <c r="C14" s="37">
        <v>36</v>
      </c>
      <c r="D14" s="5"/>
      <c r="E14" s="37">
        <v>47</v>
      </c>
      <c r="F14" s="5"/>
      <c r="G14" s="4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7:23" ht="14.25">
      <c r="G15" s="4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67"/>
    </row>
    <row r="16" spans="7:23" ht="30.75">
      <c r="G16" s="51" t="s">
        <v>79</v>
      </c>
      <c r="H16" s="8">
        <f>AVERAGE(H11,H15)</f>
        <v>3</v>
      </c>
      <c r="I16" s="8">
        <f>AVERAGE(I11,I15)</f>
        <v>3</v>
      </c>
      <c r="J16" s="8">
        <f>AVERAGE(J11,J15)</f>
        <v>3</v>
      </c>
      <c r="K16" s="8"/>
      <c r="L16" s="8">
        <f>AVERAGE(L11,L15)</f>
        <v>2</v>
      </c>
      <c r="M16" s="8"/>
      <c r="N16" s="8"/>
      <c r="O16" s="8"/>
      <c r="P16" s="8"/>
      <c r="Q16" s="8"/>
      <c r="R16" s="8"/>
      <c r="S16" s="8"/>
      <c r="T16" s="8">
        <f>AVERAGE(T11,T15)</f>
        <v>2</v>
      </c>
      <c r="U16" s="8"/>
      <c r="V16" s="8"/>
      <c r="W16" s="22"/>
    </row>
    <row r="17" spans="7:22" ht="15">
      <c r="G17" s="52" t="s">
        <v>14</v>
      </c>
      <c r="H17" s="10">
        <f>(H7*H16)/100</f>
        <v>3</v>
      </c>
      <c r="I17" s="10">
        <f>(H7*I16)/100</f>
        <v>3</v>
      </c>
      <c r="J17" s="10">
        <f>(H7*J16)/100</f>
        <v>3</v>
      </c>
      <c r="K17" s="10"/>
      <c r="L17" s="10">
        <f>(H7*L16)/100</f>
        <v>2</v>
      </c>
      <c r="M17" s="10"/>
      <c r="N17" s="10"/>
      <c r="O17" s="10"/>
      <c r="P17" s="10"/>
      <c r="Q17" s="10"/>
      <c r="R17" s="10"/>
      <c r="S17" s="10"/>
      <c r="T17" s="10">
        <f>(H7*T16)/100</f>
        <v>2</v>
      </c>
      <c r="U17" s="10"/>
      <c r="V17" s="10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71" zoomScaleNormal="71" zoomScalePageLayoutView="0" workbookViewId="0" topLeftCell="A1">
      <selection activeCell="H17" sqref="H17:V17"/>
    </sheetView>
  </sheetViews>
  <sheetFormatPr defaultColWidth="9.140625" defaultRowHeight="15"/>
  <cols>
    <col min="2" max="2" width="21.00390625" style="0" customWidth="1"/>
    <col min="7" max="7" width="27.8515625" style="0" customWidth="1"/>
    <col min="9" max="9" width="13.281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173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172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264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1">
        <v>42</v>
      </c>
      <c r="D11" s="5">
        <f>COUNTIF(C11:C14,"&gt;="&amp;D10)</f>
        <v>4</v>
      </c>
      <c r="E11" s="31">
        <v>44</v>
      </c>
      <c r="F11" s="70">
        <f>COUNTIF(E11:E14,"&gt;="&amp;F10)</f>
        <v>4</v>
      </c>
      <c r="G11" s="50" t="s">
        <v>6</v>
      </c>
      <c r="H11" s="1">
        <v>2</v>
      </c>
      <c r="I11" s="1">
        <v>2</v>
      </c>
      <c r="J11" s="1">
        <v>2</v>
      </c>
      <c r="K11" s="1"/>
      <c r="L11" s="1">
        <v>3</v>
      </c>
      <c r="M11" s="1"/>
      <c r="N11" s="1"/>
      <c r="O11" s="1"/>
      <c r="P11" s="1"/>
      <c r="Q11" s="1"/>
      <c r="R11" s="1"/>
      <c r="S11" s="1"/>
      <c r="T11" s="1">
        <v>3</v>
      </c>
      <c r="U11" s="1"/>
      <c r="V11" s="1">
        <v>3</v>
      </c>
      <c r="W11" s="67"/>
    </row>
    <row r="12" spans="1:23" ht="15">
      <c r="A12" s="23">
        <v>2</v>
      </c>
      <c r="B12" s="26">
        <v>170301150005</v>
      </c>
      <c r="C12" s="31">
        <v>44</v>
      </c>
      <c r="D12" s="71">
        <f>(D11/D13)*100</f>
        <v>100</v>
      </c>
      <c r="E12" s="31">
        <v>42</v>
      </c>
      <c r="F12" s="72">
        <f>(F11/F13)*100</f>
        <v>100</v>
      </c>
      <c r="G12" s="50" t="s">
        <v>7</v>
      </c>
      <c r="H12" s="1">
        <v>3</v>
      </c>
      <c r="I12" s="1">
        <v>3</v>
      </c>
      <c r="J12" s="1">
        <v>3</v>
      </c>
      <c r="K12" s="1"/>
      <c r="L12" s="1">
        <v>2</v>
      </c>
      <c r="M12" s="1"/>
      <c r="N12" s="1"/>
      <c r="O12" s="1"/>
      <c r="P12" s="1"/>
      <c r="Q12" s="1"/>
      <c r="R12" s="1"/>
      <c r="S12" s="1"/>
      <c r="T12" s="1">
        <v>2</v>
      </c>
      <c r="U12" s="1"/>
      <c r="V12" s="1">
        <v>2</v>
      </c>
      <c r="W12" s="67"/>
    </row>
    <row r="13" spans="1:23" ht="15">
      <c r="A13" s="23">
        <v>3</v>
      </c>
      <c r="B13" s="26">
        <v>170301150018</v>
      </c>
      <c r="C13" s="31">
        <v>46</v>
      </c>
      <c r="D13" s="74">
        <v>4</v>
      </c>
      <c r="E13" s="31">
        <v>44</v>
      </c>
      <c r="F13" s="74">
        <f>1*D13</f>
        <v>4</v>
      </c>
      <c r="G13" s="50" t="s">
        <v>9</v>
      </c>
      <c r="H13" s="1">
        <v>3</v>
      </c>
      <c r="I13" s="1">
        <v>2</v>
      </c>
      <c r="J13" s="1">
        <v>2</v>
      </c>
      <c r="K13" s="1"/>
      <c r="L13" s="1">
        <v>3</v>
      </c>
      <c r="M13" s="1"/>
      <c r="N13" s="1"/>
      <c r="O13" s="1"/>
      <c r="P13" s="1"/>
      <c r="Q13" s="1"/>
      <c r="R13" s="1"/>
      <c r="S13" s="1"/>
      <c r="T13" s="1">
        <v>3</v>
      </c>
      <c r="U13" s="1"/>
      <c r="V13" s="1">
        <v>3</v>
      </c>
      <c r="W13" s="67"/>
    </row>
    <row r="14" spans="1:23" ht="14.25">
      <c r="A14" s="23">
        <v>4</v>
      </c>
      <c r="B14" s="26">
        <v>170301150016</v>
      </c>
      <c r="C14" s="31">
        <v>44</v>
      </c>
      <c r="D14" s="5"/>
      <c r="E14" s="31">
        <v>46</v>
      </c>
      <c r="F14" s="5"/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67"/>
    </row>
    <row r="15" spans="7:23" ht="14.25">
      <c r="G15" s="4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67"/>
    </row>
    <row r="16" spans="7:23" ht="15">
      <c r="G16" s="51" t="s">
        <v>79</v>
      </c>
      <c r="H16" s="10">
        <f>AVERAGE(H11:H15)</f>
        <v>2.6666666666666665</v>
      </c>
      <c r="I16" s="10">
        <f>AVERAGE(I11:I15)</f>
        <v>2.3333333333333335</v>
      </c>
      <c r="J16" s="10">
        <f>AVERAGE(J11:J15)</f>
        <v>2.3333333333333335</v>
      </c>
      <c r="K16" s="10"/>
      <c r="L16" s="10">
        <f>AVERAGE(L11:L15)</f>
        <v>2.6666666666666665</v>
      </c>
      <c r="M16" s="10"/>
      <c r="N16" s="10"/>
      <c r="O16" s="10"/>
      <c r="P16" s="10"/>
      <c r="Q16" s="10"/>
      <c r="R16" s="10"/>
      <c r="S16" s="10"/>
      <c r="T16" s="10">
        <f>AVERAGE(T11:T15)</f>
        <v>2.6666666666666665</v>
      </c>
      <c r="U16" s="10"/>
      <c r="V16" s="10">
        <f>AVERAGE(V11:V15)</f>
        <v>2.6666666666666665</v>
      </c>
      <c r="W16" s="22"/>
    </row>
    <row r="17" spans="7:22" ht="15">
      <c r="G17" s="52" t="s">
        <v>14</v>
      </c>
      <c r="H17" s="10">
        <f>(H7*H16)/100</f>
        <v>2.666666666666666</v>
      </c>
      <c r="I17" s="10">
        <f>(H7*I16)/100</f>
        <v>2.3333333333333335</v>
      </c>
      <c r="J17" s="10">
        <f>(H7*J16)/100</f>
        <v>2.3333333333333335</v>
      </c>
      <c r="K17" s="10"/>
      <c r="L17" s="10">
        <f>(H7*L16)/100</f>
        <v>2.666666666666666</v>
      </c>
      <c r="M17" s="10"/>
      <c r="N17" s="10"/>
      <c r="O17" s="10"/>
      <c r="P17" s="10"/>
      <c r="Q17" s="10"/>
      <c r="R17" s="10"/>
      <c r="S17" s="10"/>
      <c r="T17" s="10">
        <f>(H7*T16)/100</f>
        <v>2.666666666666666</v>
      </c>
      <c r="U17" s="10"/>
      <c r="V17" s="10">
        <f>(H7*V16)/100</f>
        <v>2.666666666666666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3" max="3" width="12.8515625" style="0" customWidth="1"/>
    <col min="5" max="5" width="20.140625" style="0" customWidth="1"/>
    <col min="7" max="7" width="16.421875" style="0" customWidth="1"/>
    <col min="8" max="8" width="15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43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240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239</v>
      </c>
      <c r="B5" s="138"/>
      <c r="C5" s="138"/>
      <c r="D5" s="138"/>
      <c r="E5" s="139"/>
      <c r="F5" s="53"/>
      <c r="G5" s="58" t="s">
        <v>69</v>
      </c>
      <c r="H5" s="59">
        <f>1*D12</f>
        <v>64.28571428571429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7.142857142857142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35.714285714285715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262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42</v>
      </c>
      <c r="D9" s="18"/>
      <c r="E9" s="18" t="s">
        <v>42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170301151025</v>
      </c>
      <c r="C11" s="4">
        <v>42</v>
      </c>
      <c r="D11" s="5">
        <f>COUNTIF(C11:C24,"&gt;="&amp;D10)</f>
        <v>9</v>
      </c>
      <c r="E11" s="4">
        <v>26</v>
      </c>
      <c r="F11" s="70">
        <f>COUNTIF(E11:E24,"&gt;="&amp;F10)</f>
        <v>1</v>
      </c>
      <c r="G11" s="50" t="s">
        <v>6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9"/>
      <c r="N11" s="19"/>
      <c r="O11" s="19"/>
      <c r="P11" s="19">
        <v>2</v>
      </c>
      <c r="Q11" s="19">
        <v>2</v>
      </c>
      <c r="R11" s="19">
        <v>3</v>
      </c>
      <c r="S11" s="19">
        <v>3</v>
      </c>
      <c r="T11" s="19">
        <v>3</v>
      </c>
      <c r="U11" s="19">
        <v>3</v>
      </c>
      <c r="V11" s="19">
        <v>3</v>
      </c>
      <c r="W11" s="67"/>
    </row>
    <row r="12" spans="1:23" ht="15">
      <c r="A12" s="2">
        <v>2</v>
      </c>
      <c r="B12" s="10">
        <v>170301150002</v>
      </c>
      <c r="C12" s="4">
        <v>17</v>
      </c>
      <c r="D12" s="71">
        <f>(D11/D13)*100</f>
        <v>64.28571428571429</v>
      </c>
      <c r="E12" s="4">
        <v>0</v>
      </c>
      <c r="F12" s="72">
        <f>(F11/F13)*100</f>
        <v>7.142857142857142</v>
      </c>
      <c r="G12" s="50" t="s">
        <v>7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9"/>
      <c r="N12" s="19"/>
      <c r="O12" s="19"/>
      <c r="P12" s="19">
        <v>2</v>
      </c>
      <c r="Q12" s="19">
        <v>2</v>
      </c>
      <c r="R12" s="19">
        <v>3</v>
      </c>
      <c r="S12" s="19">
        <v>3</v>
      </c>
      <c r="T12" s="19">
        <v>3</v>
      </c>
      <c r="U12" s="19">
        <v>3</v>
      </c>
      <c r="V12" s="19">
        <v>3</v>
      </c>
      <c r="W12" s="67"/>
    </row>
    <row r="13" spans="1:23" ht="15">
      <c r="A13" s="2">
        <v>3</v>
      </c>
      <c r="B13" s="10">
        <v>170301150003</v>
      </c>
      <c r="C13" s="4">
        <v>26</v>
      </c>
      <c r="D13" s="74">
        <v>14</v>
      </c>
      <c r="E13" s="4">
        <v>6</v>
      </c>
      <c r="F13" s="74">
        <f>1*D13</f>
        <v>14</v>
      </c>
      <c r="G13" s="50" t="s">
        <v>9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9"/>
      <c r="N13" s="19"/>
      <c r="O13" s="19"/>
      <c r="P13" s="19">
        <v>2</v>
      </c>
      <c r="Q13" s="19">
        <v>2</v>
      </c>
      <c r="R13" s="19">
        <v>3</v>
      </c>
      <c r="S13" s="19">
        <v>3</v>
      </c>
      <c r="T13" s="19">
        <v>3</v>
      </c>
      <c r="U13" s="19">
        <v>3</v>
      </c>
      <c r="V13" s="19">
        <v>3</v>
      </c>
      <c r="W13" s="67"/>
    </row>
    <row r="14" spans="1:23" ht="15">
      <c r="A14" s="2">
        <v>4</v>
      </c>
      <c r="B14" s="10">
        <v>170301150005</v>
      </c>
      <c r="C14" s="4">
        <v>16</v>
      </c>
      <c r="D14" s="5"/>
      <c r="E14" s="4">
        <v>0</v>
      </c>
      <c r="F14" s="5"/>
      <c r="G14" s="50" t="s">
        <v>10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9"/>
      <c r="N14" s="19"/>
      <c r="O14" s="19"/>
      <c r="P14" s="19">
        <v>2</v>
      </c>
      <c r="Q14" s="19">
        <v>2</v>
      </c>
      <c r="R14" s="19">
        <v>3</v>
      </c>
      <c r="S14" s="19">
        <v>3</v>
      </c>
      <c r="T14" s="19">
        <v>3</v>
      </c>
      <c r="U14" s="19">
        <v>3</v>
      </c>
      <c r="V14" s="19">
        <v>3</v>
      </c>
      <c r="W14" s="67"/>
    </row>
    <row r="15" spans="1:23" ht="15">
      <c r="A15" s="2">
        <v>5</v>
      </c>
      <c r="B15" s="10">
        <v>170301150007</v>
      </c>
      <c r="C15" s="4">
        <v>34</v>
      </c>
      <c r="D15" s="5"/>
      <c r="E15" s="4">
        <v>30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170301150008</v>
      </c>
      <c r="C16" s="4">
        <v>34</v>
      </c>
      <c r="D16" s="5"/>
      <c r="E16" s="4">
        <v>8</v>
      </c>
      <c r="F16" s="5"/>
      <c r="G16" s="51" t="s">
        <v>79</v>
      </c>
      <c r="H16" s="10">
        <f>AVERAGE(H11:H14)</f>
        <v>3</v>
      </c>
      <c r="I16" s="10">
        <f>AVERAGE(I11:I14)</f>
        <v>3</v>
      </c>
      <c r="J16" s="10">
        <f>AVERAGE(J11:J14)</f>
        <v>3</v>
      </c>
      <c r="K16" s="10">
        <f>AVERAGE(K11:K14)</f>
        <v>3</v>
      </c>
      <c r="L16" s="10">
        <f>AVERAGE(L11:L14)</f>
        <v>3</v>
      </c>
      <c r="M16" s="10"/>
      <c r="N16" s="10"/>
      <c r="O16" s="10"/>
      <c r="P16" s="10">
        <f aca="true" t="shared" si="0" ref="P16:V16">AVERAGE(P11:P14)</f>
        <v>2</v>
      </c>
      <c r="Q16" s="10">
        <f t="shared" si="0"/>
        <v>2</v>
      </c>
      <c r="R16" s="10">
        <f t="shared" si="0"/>
        <v>3</v>
      </c>
      <c r="S16" s="10">
        <f t="shared" si="0"/>
        <v>3</v>
      </c>
      <c r="T16" s="10">
        <f t="shared" si="0"/>
        <v>3</v>
      </c>
      <c r="U16" s="10">
        <f t="shared" si="0"/>
        <v>3</v>
      </c>
      <c r="V16" s="10">
        <f t="shared" si="0"/>
        <v>3</v>
      </c>
      <c r="W16" s="22"/>
    </row>
    <row r="17" spans="1:23" ht="15">
      <c r="A17" s="2">
        <v>7</v>
      </c>
      <c r="B17" s="10">
        <v>170301150009</v>
      </c>
      <c r="C17" s="4">
        <v>40</v>
      </c>
      <c r="D17" s="5"/>
      <c r="E17" s="4">
        <v>15</v>
      </c>
      <c r="G17" s="52" t="s">
        <v>14</v>
      </c>
      <c r="H17" s="8">
        <f>(H7*H16)/100</f>
        <v>1.0714285714285714</v>
      </c>
      <c r="I17" s="8">
        <f>(H7*I16)/100</f>
        <v>1.0714285714285714</v>
      </c>
      <c r="J17" s="8">
        <f>(H7*J16)/100</f>
        <v>1.0714285714285714</v>
      </c>
      <c r="K17" s="8">
        <f>(H7*K16)/100</f>
        <v>1.0714285714285714</v>
      </c>
      <c r="L17" s="8">
        <f>(H7*L16)/100</f>
        <v>1.0714285714285714</v>
      </c>
      <c r="M17" s="8"/>
      <c r="N17" s="8"/>
      <c r="O17" s="8"/>
      <c r="P17" s="8">
        <f>(H7*P16)/100</f>
        <v>0.7142857142857143</v>
      </c>
      <c r="Q17" s="8">
        <f>(H7*Q16)/100</f>
        <v>0.7142857142857143</v>
      </c>
      <c r="R17" s="8">
        <f>(H7*R16)/100</f>
        <v>1.0714285714285714</v>
      </c>
      <c r="S17" s="8">
        <f>(H7*S16)/100</f>
        <v>1.0714285714285714</v>
      </c>
      <c r="T17" s="8">
        <f>(H7*T16)/100</f>
        <v>1.0714285714285714</v>
      </c>
      <c r="U17" s="8">
        <f>(H7*U16)/100</f>
        <v>1.0714285714285714</v>
      </c>
      <c r="V17" s="8">
        <f>(H7*V16)/100</f>
        <v>1.0714285714285714</v>
      </c>
      <c r="W17" s="22"/>
    </row>
    <row r="18" spans="1:5" ht="14.25">
      <c r="A18" s="2">
        <v>8</v>
      </c>
      <c r="B18" s="10">
        <v>170301150012</v>
      </c>
      <c r="C18" s="4">
        <v>36</v>
      </c>
      <c r="D18" s="5"/>
      <c r="E18" s="4">
        <v>21</v>
      </c>
    </row>
    <row r="19" spans="1:5" ht="14.25">
      <c r="A19" s="2">
        <v>9</v>
      </c>
      <c r="B19" s="10">
        <v>170301150014</v>
      </c>
      <c r="C19" s="4">
        <v>37</v>
      </c>
      <c r="D19" s="5"/>
      <c r="E19" s="4">
        <v>7</v>
      </c>
    </row>
    <row r="20" spans="1:5" ht="14.25">
      <c r="A20" s="2">
        <v>10</v>
      </c>
      <c r="B20" s="10">
        <v>170301150017</v>
      </c>
      <c r="C20" s="4">
        <v>0</v>
      </c>
      <c r="D20" s="5"/>
      <c r="E20" s="4">
        <v>0</v>
      </c>
    </row>
    <row r="21" spans="1:5" ht="14.25">
      <c r="A21" s="2">
        <v>11</v>
      </c>
      <c r="B21" s="10">
        <v>170301150018</v>
      </c>
      <c r="C21" s="4">
        <v>36</v>
      </c>
      <c r="D21" s="5"/>
      <c r="E21" s="4">
        <v>26</v>
      </c>
    </row>
    <row r="22" spans="1:5" ht="14.25">
      <c r="A22" s="2">
        <v>12</v>
      </c>
      <c r="B22" s="10">
        <v>170301150019</v>
      </c>
      <c r="C22" s="4">
        <v>21</v>
      </c>
      <c r="D22" s="5"/>
      <c r="E22" s="4">
        <v>2</v>
      </c>
    </row>
    <row r="23" spans="1:5" ht="14.25">
      <c r="A23" s="2">
        <v>13</v>
      </c>
      <c r="B23" s="10">
        <v>170301150020</v>
      </c>
      <c r="C23" s="4">
        <v>46</v>
      </c>
      <c r="D23" s="5"/>
      <c r="E23" s="4">
        <v>26</v>
      </c>
    </row>
    <row r="24" spans="1:5" ht="14.25">
      <c r="A24" s="2">
        <v>14</v>
      </c>
      <c r="B24" s="10">
        <v>170301150022</v>
      </c>
      <c r="C24" s="4">
        <v>43</v>
      </c>
      <c r="D24" s="5"/>
      <c r="E24" s="4">
        <v>13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21.00390625" style="0" customWidth="1"/>
    <col min="7" max="7" width="27.8515625" style="0" customWidth="1"/>
    <col min="9" max="9" width="13.281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56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175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174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170301150002</v>
      </c>
      <c r="C11" s="37">
        <v>41</v>
      </c>
      <c r="D11" s="5">
        <f>COUNTIF(C11:C14,"&gt;="&amp;D10)</f>
        <v>4</v>
      </c>
      <c r="E11" s="37">
        <v>47</v>
      </c>
      <c r="F11" s="70">
        <f>COUNTIF(E11:E14,"&gt;="&amp;F10)</f>
        <v>4</v>
      </c>
      <c r="G11" s="50" t="s">
        <v>6</v>
      </c>
      <c r="H11" s="1">
        <v>2</v>
      </c>
      <c r="I11" s="1">
        <v>3</v>
      </c>
      <c r="J11" s="12">
        <v>2</v>
      </c>
      <c r="K11" s="12"/>
      <c r="L11" s="12">
        <v>3</v>
      </c>
      <c r="M11" s="12"/>
      <c r="N11" s="12"/>
      <c r="O11" s="12"/>
      <c r="P11" s="12"/>
      <c r="Q11" s="12"/>
      <c r="R11" s="12"/>
      <c r="S11" s="12"/>
      <c r="T11" s="12">
        <v>3</v>
      </c>
      <c r="U11" s="12"/>
      <c r="V11" s="12"/>
      <c r="W11" s="67"/>
    </row>
    <row r="12" spans="1:23" ht="15">
      <c r="A12" s="23">
        <v>2</v>
      </c>
      <c r="B12" s="26">
        <v>170301150005</v>
      </c>
      <c r="C12" s="37">
        <v>40</v>
      </c>
      <c r="D12" s="71">
        <f>(D11/D13)*100</f>
        <v>100</v>
      </c>
      <c r="E12" s="37">
        <v>47</v>
      </c>
      <c r="F12" s="72">
        <f>(F11/F13)*100</f>
        <v>100</v>
      </c>
      <c r="G12" s="50" t="s">
        <v>7</v>
      </c>
      <c r="H12" s="8">
        <v>3</v>
      </c>
      <c r="I12" s="8">
        <v>2</v>
      </c>
      <c r="J12" s="13">
        <v>3</v>
      </c>
      <c r="K12" s="13"/>
      <c r="L12" s="13">
        <v>2</v>
      </c>
      <c r="M12" s="13"/>
      <c r="N12" s="13"/>
      <c r="O12" s="13"/>
      <c r="P12" s="13"/>
      <c r="Q12" s="13"/>
      <c r="R12" s="13"/>
      <c r="S12" s="13"/>
      <c r="T12" s="13">
        <v>2</v>
      </c>
      <c r="U12" s="13"/>
      <c r="V12" s="13"/>
      <c r="W12" s="67"/>
    </row>
    <row r="13" spans="1:23" ht="15">
      <c r="A13" s="23">
        <v>3</v>
      </c>
      <c r="B13" s="26">
        <v>170301150016</v>
      </c>
      <c r="C13" s="37">
        <v>39</v>
      </c>
      <c r="D13" s="74">
        <v>4</v>
      </c>
      <c r="E13" s="37">
        <v>48</v>
      </c>
      <c r="F13" s="74">
        <f>1*D13</f>
        <v>4</v>
      </c>
      <c r="G13" s="50" t="s">
        <v>9</v>
      </c>
      <c r="H13" s="8">
        <v>3</v>
      </c>
      <c r="I13" s="8">
        <v>3</v>
      </c>
      <c r="J13" s="13">
        <v>3</v>
      </c>
      <c r="K13" s="13"/>
      <c r="L13" s="13">
        <v>3</v>
      </c>
      <c r="M13" s="13"/>
      <c r="N13" s="13"/>
      <c r="O13" s="13"/>
      <c r="P13" s="13"/>
      <c r="Q13" s="13"/>
      <c r="R13" s="13"/>
      <c r="S13" s="13"/>
      <c r="T13" s="13">
        <v>2</v>
      </c>
      <c r="U13" s="13"/>
      <c r="V13" s="13"/>
      <c r="W13" s="67"/>
    </row>
    <row r="14" spans="1:23" ht="14.25">
      <c r="A14" s="23">
        <v>4</v>
      </c>
      <c r="B14" s="26">
        <v>170301150018</v>
      </c>
      <c r="C14" s="37">
        <v>40</v>
      </c>
      <c r="D14" s="5"/>
      <c r="E14" s="37">
        <v>49</v>
      </c>
      <c r="F14" s="5"/>
      <c r="G14" s="4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67"/>
    </row>
    <row r="15" spans="7:23" ht="14.25">
      <c r="G15" s="4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67"/>
    </row>
    <row r="16" spans="7:23" ht="15">
      <c r="G16" s="51" t="s">
        <v>79</v>
      </c>
      <c r="H16" s="10">
        <f>AVERAGE(H11:H15)</f>
        <v>2.6666666666666665</v>
      </c>
      <c r="I16" s="10">
        <f>AVERAGE(I11:I15)</f>
        <v>2.6666666666666665</v>
      </c>
      <c r="J16" s="10">
        <f>AVERAGE(J11:J15)</f>
        <v>2.6666666666666665</v>
      </c>
      <c r="K16" s="10"/>
      <c r="L16" s="10">
        <f>AVERAGE(L11:L15)</f>
        <v>2.6666666666666665</v>
      </c>
      <c r="M16" s="10"/>
      <c r="N16" s="10"/>
      <c r="O16" s="10"/>
      <c r="P16" s="10"/>
      <c r="Q16" s="10"/>
      <c r="R16" s="10"/>
      <c r="S16" s="10"/>
      <c r="T16" s="10">
        <f>AVERAGE(T11:T15)</f>
        <v>2.3333333333333335</v>
      </c>
      <c r="U16" s="10"/>
      <c r="V16" s="10"/>
      <c r="W16" s="22"/>
    </row>
    <row r="17" spans="7:22" ht="15">
      <c r="G17" s="52" t="s">
        <v>14</v>
      </c>
      <c r="H17" s="10">
        <f>(H7*H16)/100</f>
        <v>2.666666666666666</v>
      </c>
      <c r="I17" s="10">
        <f>(H7*I16)/100</f>
        <v>2.666666666666666</v>
      </c>
      <c r="J17" s="10">
        <f>(H7*J16)/100</f>
        <v>2.666666666666666</v>
      </c>
      <c r="K17" s="10"/>
      <c r="L17" s="10">
        <f>(H7*L16)/100</f>
        <v>2.666666666666666</v>
      </c>
      <c r="M17" s="10"/>
      <c r="N17" s="10"/>
      <c r="O17" s="10"/>
      <c r="P17" s="10"/>
      <c r="Q17" s="10"/>
      <c r="R17" s="10"/>
      <c r="S17" s="10"/>
      <c r="T17" s="10">
        <f>(H7*T16)/100</f>
        <v>2.3333333333333335</v>
      </c>
      <c r="U17" s="10"/>
      <c r="V17" s="10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W17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21.00390625" style="0" customWidth="1"/>
    <col min="7" max="7" width="27.8515625" style="0" customWidth="1"/>
    <col min="9" max="9" width="13.281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178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15">
      <c r="A4" s="136" t="s">
        <v>177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176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26">
        <v>170301150018</v>
      </c>
      <c r="C11" s="31">
        <v>41</v>
      </c>
      <c r="D11" s="5">
        <f>COUNTIF(C11:C11,"&gt;="&amp;D10)</f>
        <v>1</v>
      </c>
      <c r="E11" s="37"/>
      <c r="F11" s="70"/>
      <c r="G11" s="50" t="s">
        <v>6</v>
      </c>
      <c r="H11" s="46">
        <v>1</v>
      </c>
      <c r="I11" s="1">
        <v>2</v>
      </c>
      <c r="J11" s="12">
        <v>3</v>
      </c>
      <c r="K11" s="12"/>
      <c r="L11" s="12">
        <v>3</v>
      </c>
      <c r="M11" s="12"/>
      <c r="N11" s="12"/>
      <c r="O11" s="12"/>
      <c r="P11" s="12">
        <v>3</v>
      </c>
      <c r="Q11" s="12"/>
      <c r="R11" s="12"/>
      <c r="S11" s="12"/>
      <c r="T11" s="12">
        <v>2</v>
      </c>
      <c r="U11" s="12"/>
      <c r="V11" s="12">
        <v>3</v>
      </c>
      <c r="W11" s="67"/>
    </row>
    <row r="12" spans="1:23" ht="15">
      <c r="A12" s="23">
        <v>2</v>
      </c>
      <c r="B12" s="26"/>
      <c r="C12" s="37"/>
      <c r="D12" s="71">
        <f>(D11/D13)*100</f>
        <v>100</v>
      </c>
      <c r="E12" s="37"/>
      <c r="F12" s="72"/>
      <c r="G12" s="50" t="s">
        <v>7</v>
      </c>
      <c r="H12" s="33">
        <v>2</v>
      </c>
      <c r="I12" s="8">
        <v>3</v>
      </c>
      <c r="J12" s="13">
        <v>2</v>
      </c>
      <c r="K12" s="13"/>
      <c r="L12" s="13">
        <v>2</v>
      </c>
      <c r="M12" s="13"/>
      <c r="N12" s="13"/>
      <c r="O12" s="13"/>
      <c r="P12" s="13">
        <v>3</v>
      </c>
      <c r="Q12" s="13"/>
      <c r="R12" s="13"/>
      <c r="S12" s="13"/>
      <c r="T12" s="13">
        <v>3</v>
      </c>
      <c r="U12" s="13"/>
      <c r="V12" s="13">
        <v>2</v>
      </c>
      <c r="W12" s="67"/>
    </row>
    <row r="13" spans="1:23" ht="15">
      <c r="A13" s="23">
        <v>3</v>
      </c>
      <c r="B13" s="26"/>
      <c r="C13" s="37"/>
      <c r="D13" s="74">
        <v>1</v>
      </c>
      <c r="E13" s="37"/>
      <c r="F13" s="74">
        <f>1*D13</f>
        <v>1</v>
      </c>
      <c r="G13" s="50" t="s">
        <v>9</v>
      </c>
      <c r="H13" s="33">
        <v>3</v>
      </c>
      <c r="I13" s="8">
        <v>2</v>
      </c>
      <c r="J13" s="13">
        <v>2</v>
      </c>
      <c r="K13" s="13"/>
      <c r="L13" s="13">
        <v>3</v>
      </c>
      <c r="M13" s="13"/>
      <c r="N13" s="13"/>
      <c r="O13" s="13"/>
      <c r="P13" s="13">
        <v>2</v>
      </c>
      <c r="Q13" s="13"/>
      <c r="R13" s="13"/>
      <c r="S13" s="13"/>
      <c r="T13" s="13">
        <v>3</v>
      </c>
      <c r="U13" s="13"/>
      <c r="V13" s="13">
        <v>3</v>
      </c>
      <c r="W13" s="67"/>
    </row>
    <row r="14" spans="1:23" ht="14.25">
      <c r="A14" s="23">
        <v>4</v>
      </c>
      <c r="B14" s="26"/>
      <c r="C14" s="37"/>
      <c r="D14" s="5"/>
      <c r="E14" s="37"/>
      <c r="F14" s="5"/>
      <c r="G14" s="48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67"/>
    </row>
    <row r="15" spans="7:23" ht="14.25">
      <c r="G15" s="48"/>
      <c r="H15" s="33">
        <v>3</v>
      </c>
      <c r="I15" s="8">
        <v>2</v>
      </c>
      <c r="J15" s="13">
        <v>3</v>
      </c>
      <c r="K15" s="13"/>
      <c r="L15" s="13">
        <v>2</v>
      </c>
      <c r="M15" s="13"/>
      <c r="N15" s="13"/>
      <c r="O15" s="13"/>
      <c r="P15" s="13">
        <v>3</v>
      </c>
      <c r="Q15" s="13"/>
      <c r="R15" s="13"/>
      <c r="S15" s="13"/>
      <c r="T15" s="13">
        <v>3</v>
      </c>
      <c r="U15" s="13"/>
      <c r="V15" s="13">
        <v>3</v>
      </c>
      <c r="W15" s="67"/>
    </row>
    <row r="16" spans="7:23" ht="15">
      <c r="G16" s="51" t="s">
        <v>79</v>
      </c>
      <c r="H16" s="32">
        <f>AVERAGE(H11:H15)</f>
        <v>2.25</v>
      </c>
      <c r="I16" s="10">
        <f>AVERAGE(I11:I15)</f>
        <v>2.25</v>
      </c>
      <c r="J16" s="10">
        <f>AVERAGE(J11:J15)</f>
        <v>2.5</v>
      </c>
      <c r="K16" s="10"/>
      <c r="L16" s="10">
        <f>AVERAGE(L11:L15)</f>
        <v>2.5</v>
      </c>
      <c r="M16" s="10"/>
      <c r="N16" s="10"/>
      <c r="O16" s="10"/>
      <c r="P16" s="10">
        <f>AVERAGE(P11:P15)</f>
        <v>2.75</v>
      </c>
      <c r="Q16" s="10"/>
      <c r="R16" s="10"/>
      <c r="S16" s="10"/>
      <c r="T16" s="10">
        <f>AVERAGE(T11:T15)</f>
        <v>2.75</v>
      </c>
      <c r="U16" s="10"/>
      <c r="V16" s="10">
        <f>AVERAGE(V11:V15)</f>
        <v>2.75</v>
      </c>
      <c r="W16" s="22"/>
    </row>
    <row r="17" spans="7:22" ht="15">
      <c r="G17" s="52" t="s">
        <v>14</v>
      </c>
      <c r="H17" s="10">
        <f>(H7*H16)/100</f>
        <v>1.125</v>
      </c>
      <c r="I17" s="10">
        <f>(H7*I16)/100</f>
        <v>1.125</v>
      </c>
      <c r="J17" s="10">
        <f>(H7*J16)/100</f>
        <v>1.25</v>
      </c>
      <c r="K17" s="10"/>
      <c r="L17" s="10">
        <f>(H7*L16)/100</f>
        <v>1.25</v>
      </c>
      <c r="M17" s="10"/>
      <c r="N17" s="10"/>
      <c r="O17" s="10"/>
      <c r="P17" s="10">
        <f>(H7*P16)/100</f>
        <v>1.375</v>
      </c>
      <c r="Q17" s="10"/>
      <c r="R17" s="10"/>
      <c r="S17" s="10"/>
      <c r="T17" s="10">
        <f>(H7*T16)/100</f>
        <v>1.375</v>
      </c>
      <c r="U17" s="10"/>
      <c r="V17" s="10">
        <f>(H7*V16)/100</f>
        <v>1.375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70" zoomScaleNormal="7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3" max="3" width="14.00390625" style="0" customWidth="1"/>
    <col min="5" max="5" width="20.140625" style="0" customWidth="1"/>
    <col min="7" max="7" width="16.421875" style="0" customWidth="1"/>
    <col min="8" max="8" width="16.71093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117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116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115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170301150003</v>
      </c>
      <c r="C11" s="5">
        <v>43</v>
      </c>
      <c r="D11" s="5">
        <f>COUNTIF(C11:C25,"&gt;="&amp;D10)</f>
        <v>15</v>
      </c>
      <c r="E11" s="5">
        <v>43</v>
      </c>
      <c r="F11" s="70">
        <f>COUNTIF(E11:E25,"&gt;="&amp;F10)</f>
        <v>15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170301150003</v>
      </c>
      <c r="C12" s="5">
        <v>42</v>
      </c>
      <c r="D12" s="71">
        <f>(D11/D13)*100</f>
        <v>100</v>
      </c>
      <c r="E12" s="5">
        <v>43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170301150003</v>
      </c>
      <c r="C13" s="5">
        <v>42</v>
      </c>
      <c r="D13" s="74">
        <v>15</v>
      </c>
      <c r="E13" s="5">
        <v>43</v>
      </c>
      <c r="F13" s="74">
        <f>1*D13</f>
        <v>15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170301150003</v>
      </c>
      <c r="C14" s="5">
        <v>43</v>
      </c>
      <c r="D14" s="5"/>
      <c r="E14" s="5">
        <v>43</v>
      </c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26">
        <v>170301150003</v>
      </c>
      <c r="C15" s="5">
        <v>42</v>
      </c>
      <c r="D15" s="5"/>
      <c r="E15" s="5">
        <v>43</v>
      </c>
      <c r="F15" s="5"/>
      <c r="G15" s="50" t="s">
        <v>37</v>
      </c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26">
        <v>170301150003</v>
      </c>
      <c r="C16" s="5">
        <v>42</v>
      </c>
      <c r="D16" s="5"/>
      <c r="E16" s="5">
        <v>43</v>
      </c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170301150003</v>
      </c>
      <c r="C17" s="5">
        <v>40</v>
      </c>
      <c r="D17" s="5"/>
      <c r="E17" s="5">
        <v>43</v>
      </c>
      <c r="F17" s="5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spans="1:6" ht="14.25">
      <c r="A18" s="2">
        <v>8</v>
      </c>
      <c r="B18" s="26">
        <v>170301150003</v>
      </c>
      <c r="C18" s="5">
        <v>41</v>
      </c>
      <c r="D18" s="5"/>
      <c r="E18" s="5">
        <v>43</v>
      </c>
      <c r="F18" s="5"/>
    </row>
    <row r="19" spans="1:6" ht="14.25">
      <c r="A19" s="2">
        <v>9</v>
      </c>
      <c r="B19" s="26">
        <v>170301150003</v>
      </c>
      <c r="C19" s="5">
        <v>45</v>
      </c>
      <c r="D19" s="5"/>
      <c r="E19" s="5">
        <v>43</v>
      </c>
      <c r="F19" s="5"/>
    </row>
    <row r="20" spans="1:6" ht="14.25">
      <c r="A20" s="2">
        <v>10</v>
      </c>
      <c r="B20" s="26">
        <v>170301150003</v>
      </c>
      <c r="C20" s="5">
        <v>45</v>
      </c>
      <c r="D20" s="5"/>
      <c r="E20" s="5">
        <v>43</v>
      </c>
      <c r="F20" s="5"/>
    </row>
    <row r="21" spans="1:6" ht="14.25">
      <c r="A21" s="2">
        <v>11</v>
      </c>
      <c r="B21" s="26">
        <v>170301150003</v>
      </c>
      <c r="C21" s="5">
        <v>45</v>
      </c>
      <c r="D21" s="5"/>
      <c r="E21" s="5">
        <v>43</v>
      </c>
      <c r="F21" s="5"/>
    </row>
    <row r="22" spans="1:6" ht="14.25">
      <c r="A22" s="2">
        <v>12</v>
      </c>
      <c r="B22" s="26">
        <v>170301150003</v>
      </c>
      <c r="C22" s="5">
        <v>41</v>
      </c>
      <c r="D22" s="5"/>
      <c r="E22" s="5">
        <v>43</v>
      </c>
      <c r="F22" s="5"/>
    </row>
    <row r="23" spans="1:6" ht="14.25">
      <c r="A23" s="2">
        <v>13</v>
      </c>
      <c r="B23" s="26">
        <v>170301150003</v>
      </c>
      <c r="C23" s="5">
        <v>41</v>
      </c>
      <c r="D23" s="5"/>
      <c r="E23" s="5">
        <v>43</v>
      </c>
      <c r="F23" s="5"/>
    </row>
    <row r="24" spans="1:6" ht="14.25">
      <c r="A24" s="2">
        <v>14</v>
      </c>
      <c r="B24" s="26">
        <v>170301150003</v>
      </c>
      <c r="C24" s="5">
        <v>41</v>
      </c>
      <c r="D24" s="5"/>
      <c r="E24" s="5">
        <v>43</v>
      </c>
      <c r="F24" s="5"/>
    </row>
    <row r="25" spans="1:5" ht="14.25">
      <c r="A25" s="2">
        <v>15</v>
      </c>
      <c r="B25" s="26">
        <v>170301150003</v>
      </c>
      <c r="C25" s="5">
        <v>42</v>
      </c>
      <c r="E25" s="5">
        <v>43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71" zoomScaleNormal="71" zoomScalePageLayoutView="0" workbookViewId="0" topLeftCell="A1">
      <selection activeCell="H17" sqref="H17:V17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120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119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118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5">
        <v>41</v>
      </c>
      <c r="D11" s="5">
        <f>COUNTIF(C11:C14,"&gt;="&amp;D10)</f>
        <v>4</v>
      </c>
      <c r="E11" s="5">
        <v>39</v>
      </c>
      <c r="F11" s="70">
        <f>COUNTIF(E11:E14,"&gt;="&amp;F10)</f>
        <v>4</v>
      </c>
      <c r="G11" s="50" t="s">
        <v>6</v>
      </c>
      <c r="H11" s="1">
        <v>2</v>
      </c>
      <c r="I11" s="1">
        <v>3</v>
      </c>
      <c r="J11" s="19">
        <v>3</v>
      </c>
      <c r="K11" s="19"/>
      <c r="L11" s="19">
        <v>2</v>
      </c>
      <c r="M11" s="19"/>
      <c r="N11" s="19"/>
      <c r="O11" s="19"/>
      <c r="P11" s="19">
        <v>2</v>
      </c>
      <c r="Q11" s="19"/>
      <c r="R11" s="19"/>
      <c r="S11" s="19"/>
      <c r="T11" s="19">
        <v>2</v>
      </c>
      <c r="U11" s="19">
        <v>2</v>
      </c>
      <c r="V11" s="19"/>
      <c r="W11" s="67"/>
    </row>
    <row r="12" spans="1:23" ht="15">
      <c r="A12" s="2">
        <v>2</v>
      </c>
      <c r="B12" s="26">
        <v>170301150005</v>
      </c>
      <c r="C12" s="5">
        <v>41</v>
      </c>
      <c r="D12" s="71">
        <f>(D11/D13)*100</f>
        <v>100</v>
      </c>
      <c r="E12" s="5">
        <v>39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9">
        <v>3</v>
      </c>
      <c r="K12" s="19"/>
      <c r="L12" s="19">
        <v>2</v>
      </c>
      <c r="M12" s="19"/>
      <c r="N12" s="19"/>
      <c r="O12" s="19"/>
      <c r="P12" s="19">
        <v>2</v>
      </c>
      <c r="Q12" s="19"/>
      <c r="R12" s="19"/>
      <c r="S12" s="19"/>
      <c r="T12" s="19">
        <v>2</v>
      </c>
      <c r="U12" s="19">
        <v>2</v>
      </c>
      <c r="V12" s="19"/>
      <c r="W12" s="67"/>
    </row>
    <row r="13" spans="1:23" ht="15">
      <c r="A13" s="2">
        <v>3</v>
      </c>
      <c r="B13" s="26">
        <v>170301150016</v>
      </c>
      <c r="C13" s="5">
        <v>41</v>
      </c>
      <c r="D13" s="74">
        <v>4</v>
      </c>
      <c r="E13" s="5">
        <v>39</v>
      </c>
      <c r="F13" s="74">
        <f>1*D13</f>
        <v>4</v>
      </c>
      <c r="G13" s="50" t="s">
        <v>9</v>
      </c>
      <c r="H13" s="8">
        <v>1</v>
      </c>
      <c r="I13" s="8">
        <v>1</v>
      </c>
      <c r="J13" s="19">
        <v>3</v>
      </c>
      <c r="K13" s="19"/>
      <c r="L13" s="19">
        <v>2</v>
      </c>
      <c r="M13" s="19"/>
      <c r="N13" s="19"/>
      <c r="O13" s="19"/>
      <c r="P13" s="19">
        <v>2</v>
      </c>
      <c r="Q13" s="19"/>
      <c r="R13" s="19"/>
      <c r="S13" s="19"/>
      <c r="T13" s="19">
        <v>2</v>
      </c>
      <c r="U13" s="19">
        <v>2</v>
      </c>
      <c r="V13" s="19"/>
      <c r="W13" s="67"/>
    </row>
    <row r="14" spans="1:23" ht="15">
      <c r="A14" s="2">
        <v>4</v>
      </c>
      <c r="B14" s="26">
        <v>170301150018</v>
      </c>
      <c r="C14" s="5">
        <v>41</v>
      </c>
      <c r="D14" s="5"/>
      <c r="E14" s="5">
        <v>39</v>
      </c>
      <c r="F14" s="5"/>
      <c r="G14" s="50" t="s">
        <v>11</v>
      </c>
      <c r="H14" s="8">
        <v>3</v>
      </c>
      <c r="I14" s="8">
        <v>1</v>
      </c>
      <c r="J14" s="19">
        <v>3</v>
      </c>
      <c r="K14" s="19"/>
      <c r="L14" s="19">
        <v>2</v>
      </c>
      <c r="M14" s="19"/>
      <c r="N14" s="19"/>
      <c r="O14" s="19"/>
      <c r="P14" s="19">
        <v>2</v>
      </c>
      <c r="Q14" s="19"/>
      <c r="R14" s="19"/>
      <c r="S14" s="19"/>
      <c r="T14" s="19">
        <v>2</v>
      </c>
      <c r="U14" s="19">
        <v>2</v>
      </c>
      <c r="V14" s="19"/>
      <c r="W14" s="67"/>
    </row>
    <row r="15" spans="1:23" ht="15">
      <c r="A15" s="2"/>
      <c r="G15" s="50" t="s">
        <v>37</v>
      </c>
      <c r="H15" s="8">
        <v>2</v>
      </c>
      <c r="I15" s="8">
        <v>1</v>
      </c>
      <c r="J15" s="19">
        <v>3</v>
      </c>
      <c r="K15" s="19"/>
      <c r="L15" s="19">
        <v>2</v>
      </c>
      <c r="M15" s="19"/>
      <c r="N15" s="19"/>
      <c r="O15" s="19"/>
      <c r="P15" s="19">
        <v>2</v>
      </c>
      <c r="Q15" s="19"/>
      <c r="R15" s="19"/>
      <c r="S15" s="19"/>
      <c r="T15" s="19">
        <v>2</v>
      </c>
      <c r="U15" s="19">
        <v>2</v>
      </c>
      <c r="V15" s="19"/>
      <c r="W15" s="22"/>
    </row>
    <row r="16" spans="1:23" ht="30.75">
      <c r="A16" s="2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73" zoomScaleNormal="73" zoomScalePageLayoutView="0" workbookViewId="0" topLeftCell="A1">
      <selection activeCell="F20" sqref="A1:IV16384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123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122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121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v>42</v>
      </c>
      <c r="D11" s="5">
        <f>COUNTIF(C11:C14,"&gt;="&amp;D10)</f>
        <v>4</v>
      </c>
      <c r="E11" s="18">
        <v>43</v>
      </c>
      <c r="F11" s="70">
        <f>COUNTIF(E11:E14,"&gt;="&amp;F10)</f>
        <v>4</v>
      </c>
      <c r="G11" s="50" t="s">
        <v>6</v>
      </c>
      <c r="H11" s="1">
        <v>2</v>
      </c>
      <c r="I11" s="1">
        <v>3</v>
      </c>
      <c r="J11" s="19">
        <v>3</v>
      </c>
      <c r="K11" s="19"/>
      <c r="L11" s="19">
        <v>2</v>
      </c>
      <c r="M11" s="19"/>
      <c r="N11" s="19"/>
      <c r="O11" s="19"/>
      <c r="P11" s="19">
        <v>2</v>
      </c>
      <c r="Q11" s="19"/>
      <c r="R11" s="19"/>
      <c r="S11" s="19"/>
      <c r="T11" s="19">
        <v>2</v>
      </c>
      <c r="U11" s="19">
        <v>2</v>
      </c>
      <c r="V11" s="19"/>
      <c r="W11" s="67"/>
    </row>
    <row r="12" spans="1:23" ht="15">
      <c r="A12" s="2">
        <v>2</v>
      </c>
      <c r="B12" s="26">
        <v>170301150005</v>
      </c>
      <c r="C12" s="18">
        <v>41</v>
      </c>
      <c r="D12" s="71">
        <f>(D11/D13)*100</f>
        <v>100</v>
      </c>
      <c r="E12" s="18">
        <v>40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9">
        <v>3</v>
      </c>
      <c r="K12" s="19"/>
      <c r="L12" s="19">
        <v>2</v>
      </c>
      <c r="M12" s="19"/>
      <c r="N12" s="19"/>
      <c r="O12" s="19"/>
      <c r="P12" s="19">
        <v>2</v>
      </c>
      <c r="Q12" s="19"/>
      <c r="R12" s="19"/>
      <c r="S12" s="19"/>
      <c r="T12" s="19">
        <v>2</v>
      </c>
      <c r="U12" s="19">
        <v>2</v>
      </c>
      <c r="V12" s="19"/>
      <c r="W12" s="67"/>
    </row>
    <row r="13" spans="1:23" ht="15">
      <c r="A13" s="2">
        <v>3</v>
      </c>
      <c r="B13" s="26">
        <v>170301150016</v>
      </c>
      <c r="C13" s="18">
        <v>42</v>
      </c>
      <c r="D13" s="74">
        <v>4</v>
      </c>
      <c r="E13" s="18">
        <v>43</v>
      </c>
      <c r="F13" s="74">
        <f>1*D13</f>
        <v>4</v>
      </c>
      <c r="G13" s="50" t="s">
        <v>9</v>
      </c>
      <c r="H13" s="8">
        <v>1</v>
      </c>
      <c r="I13" s="8">
        <v>1</v>
      </c>
      <c r="J13" s="19">
        <v>3</v>
      </c>
      <c r="K13" s="19"/>
      <c r="L13" s="19">
        <v>2</v>
      </c>
      <c r="M13" s="19"/>
      <c r="N13" s="19"/>
      <c r="O13" s="19"/>
      <c r="P13" s="19">
        <v>2</v>
      </c>
      <c r="Q13" s="19"/>
      <c r="R13" s="19"/>
      <c r="S13" s="19"/>
      <c r="T13" s="19">
        <v>2</v>
      </c>
      <c r="U13" s="19">
        <v>2</v>
      </c>
      <c r="V13" s="19"/>
      <c r="W13" s="67"/>
    </row>
    <row r="14" spans="1:23" ht="15">
      <c r="A14" s="2">
        <v>4</v>
      </c>
      <c r="B14" s="26">
        <v>170301150018</v>
      </c>
      <c r="C14" s="18">
        <v>42</v>
      </c>
      <c r="D14" s="5"/>
      <c r="E14" s="18">
        <v>43</v>
      </c>
      <c r="F14" s="5"/>
      <c r="G14" s="50" t="s">
        <v>11</v>
      </c>
      <c r="H14" s="8">
        <v>3</v>
      </c>
      <c r="I14" s="8">
        <v>1</v>
      </c>
      <c r="J14" s="19">
        <v>3</v>
      </c>
      <c r="K14" s="19"/>
      <c r="L14" s="19">
        <v>2</v>
      </c>
      <c r="M14" s="19"/>
      <c r="N14" s="19"/>
      <c r="O14" s="19"/>
      <c r="P14" s="19">
        <v>2</v>
      </c>
      <c r="Q14" s="19"/>
      <c r="R14" s="19"/>
      <c r="S14" s="19"/>
      <c r="T14" s="19">
        <v>2</v>
      </c>
      <c r="U14" s="19">
        <v>2</v>
      </c>
      <c r="V14" s="19"/>
      <c r="W14" s="67"/>
    </row>
    <row r="15" spans="1:23" ht="15">
      <c r="A15" s="2"/>
      <c r="G15" s="50" t="s">
        <v>37</v>
      </c>
      <c r="H15" s="8">
        <v>2</v>
      </c>
      <c r="I15" s="8">
        <v>1</v>
      </c>
      <c r="J15" s="19">
        <v>3</v>
      </c>
      <c r="K15" s="19"/>
      <c r="L15" s="19">
        <v>2</v>
      </c>
      <c r="M15" s="19"/>
      <c r="N15" s="19"/>
      <c r="O15" s="19"/>
      <c r="P15" s="19">
        <v>2</v>
      </c>
      <c r="Q15" s="19"/>
      <c r="R15" s="19"/>
      <c r="S15" s="19"/>
      <c r="T15" s="19">
        <v>2</v>
      </c>
      <c r="U15" s="19">
        <v>2</v>
      </c>
      <c r="V15" s="19"/>
      <c r="W15" s="22"/>
    </row>
    <row r="16" spans="1:23" ht="30.75">
      <c r="A16" s="2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PageLayoutView="0" workbookViewId="0" topLeftCell="F5">
      <selection activeCell="H17" sqref="H17:V17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267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268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269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5">
        <v>33</v>
      </c>
      <c r="D11" s="5">
        <f>COUNTIF(C11:C14,"&gt;="&amp;D10)</f>
        <v>4</v>
      </c>
      <c r="E11" s="5">
        <v>37</v>
      </c>
      <c r="F11" s="70">
        <f>COUNTIF(E11:E14,"&gt;="&amp;F10)</f>
        <v>4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170301150005</v>
      </c>
      <c r="C12" s="5">
        <v>32.333333333333336</v>
      </c>
      <c r="D12" s="71">
        <f>(D11/D13)*100</f>
        <v>100</v>
      </c>
      <c r="E12" s="5">
        <v>35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170301150016</v>
      </c>
      <c r="C13" s="5">
        <v>36</v>
      </c>
      <c r="D13" s="74">
        <v>4</v>
      </c>
      <c r="E13" s="5">
        <v>35</v>
      </c>
      <c r="F13" s="74">
        <f>1*D13</f>
        <v>4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170301150018</v>
      </c>
      <c r="C14" s="5">
        <v>44.666666666666664</v>
      </c>
      <c r="D14" s="5"/>
      <c r="E14" s="5">
        <v>42</v>
      </c>
      <c r="F14" s="5"/>
      <c r="G14" s="50" t="s">
        <v>10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/>
      <c r="G15" s="50" t="s">
        <v>11</v>
      </c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/>
      <c r="G16" s="51" t="s">
        <v>79</v>
      </c>
      <c r="H16" s="10">
        <f aca="true" t="shared" si="0" ref="H16:U16">AVERAGE(H11:H15)</f>
        <v>2.2</v>
      </c>
      <c r="I16" s="10">
        <f t="shared" si="0"/>
        <v>1.4</v>
      </c>
      <c r="J16" s="10">
        <f t="shared" si="0"/>
        <v>3</v>
      </c>
      <c r="K16" s="10"/>
      <c r="L16" s="10">
        <f t="shared" si="0"/>
        <v>2</v>
      </c>
      <c r="M16" s="10"/>
      <c r="N16" s="10"/>
      <c r="O16" s="10"/>
      <c r="P16" s="10">
        <f t="shared" si="0"/>
        <v>2</v>
      </c>
      <c r="Q16" s="10"/>
      <c r="R16" s="10"/>
      <c r="S16" s="10"/>
      <c r="T16" s="10">
        <f t="shared" si="0"/>
        <v>2</v>
      </c>
      <c r="U16" s="10">
        <f t="shared" si="0"/>
        <v>2</v>
      </c>
      <c r="V16" s="10"/>
      <c r="W16" s="22"/>
    </row>
    <row r="17" spans="1:23" ht="15">
      <c r="A17" s="2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3" max="3" width="12.8515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59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125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124</v>
      </c>
      <c r="B5" s="138"/>
      <c r="C5" s="138"/>
      <c r="D5" s="138"/>
      <c r="E5" s="139"/>
      <c r="F5" s="53"/>
      <c r="G5" s="58" t="s">
        <v>69</v>
      </c>
      <c r="H5" s="59">
        <f>1*D12</f>
        <v>93.33333333333333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93.33333333333333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36">
        <v>38</v>
      </c>
      <c r="D11" s="5">
        <f>COUNTIF(C11:C25,"&gt;="&amp;D10)</f>
        <v>14</v>
      </c>
      <c r="E11" s="36">
        <v>38</v>
      </c>
      <c r="F11" s="70">
        <f>COUNTIF(E11:E25,"&gt;="&amp;F10)</f>
        <v>14</v>
      </c>
      <c r="G11" s="50" t="s">
        <v>6</v>
      </c>
      <c r="H11" s="29">
        <v>2</v>
      </c>
      <c r="I11" s="29">
        <v>3</v>
      </c>
      <c r="J11" s="78">
        <v>3</v>
      </c>
      <c r="K11" s="78"/>
      <c r="L11" s="78">
        <v>2</v>
      </c>
      <c r="M11" s="78"/>
      <c r="N11" s="78"/>
      <c r="O11" s="78"/>
      <c r="P11" s="78">
        <v>2</v>
      </c>
      <c r="Q11" s="78"/>
      <c r="R11" s="78"/>
      <c r="S11" s="78"/>
      <c r="T11" s="78">
        <v>2</v>
      </c>
      <c r="U11" s="78">
        <v>2</v>
      </c>
      <c r="V11" s="78"/>
      <c r="W11" s="67"/>
    </row>
    <row r="12" spans="1:23" ht="15">
      <c r="A12" s="2">
        <v>2</v>
      </c>
      <c r="B12" s="26">
        <v>170301150003</v>
      </c>
      <c r="C12" s="36">
        <v>43</v>
      </c>
      <c r="D12" s="71">
        <f>(D11/D13)*100</f>
        <v>93.33333333333333</v>
      </c>
      <c r="E12" s="36">
        <v>43</v>
      </c>
      <c r="F12" s="72">
        <f>(F11/F13)*100</f>
        <v>93.33333333333333</v>
      </c>
      <c r="G12" s="50" t="s">
        <v>7</v>
      </c>
      <c r="H12" s="28">
        <v>3</v>
      </c>
      <c r="I12" s="28">
        <v>1</v>
      </c>
      <c r="J12" s="78">
        <v>3</v>
      </c>
      <c r="K12" s="78"/>
      <c r="L12" s="78">
        <v>2</v>
      </c>
      <c r="M12" s="78"/>
      <c r="N12" s="78"/>
      <c r="O12" s="78"/>
      <c r="P12" s="78">
        <v>2</v>
      </c>
      <c r="Q12" s="78"/>
      <c r="R12" s="78"/>
      <c r="S12" s="78"/>
      <c r="T12" s="78">
        <v>2</v>
      </c>
      <c r="U12" s="78">
        <v>2</v>
      </c>
      <c r="V12" s="78"/>
      <c r="W12" s="67"/>
    </row>
    <row r="13" spans="1:23" ht="15">
      <c r="A13" s="2">
        <v>3</v>
      </c>
      <c r="B13" s="26">
        <v>170301150005</v>
      </c>
      <c r="C13" s="36">
        <v>38</v>
      </c>
      <c r="D13" s="74">
        <v>15</v>
      </c>
      <c r="E13" s="36">
        <v>38</v>
      </c>
      <c r="F13" s="74">
        <f>1*D13</f>
        <v>15</v>
      </c>
      <c r="G13" s="50" t="s">
        <v>9</v>
      </c>
      <c r="H13" s="28">
        <v>1</v>
      </c>
      <c r="I13" s="28">
        <v>1</v>
      </c>
      <c r="J13" s="78">
        <v>3</v>
      </c>
      <c r="K13" s="78"/>
      <c r="L13" s="78">
        <v>2</v>
      </c>
      <c r="M13" s="78"/>
      <c r="N13" s="78"/>
      <c r="O13" s="78"/>
      <c r="P13" s="78">
        <v>2</v>
      </c>
      <c r="Q13" s="78"/>
      <c r="R13" s="78"/>
      <c r="S13" s="78"/>
      <c r="T13" s="78">
        <v>2</v>
      </c>
      <c r="U13" s="78">
        <v>2</v>
      </c>
      <c r="V13" s="78"/>
      <c r="W13" s="67"/>
    </row>
    <row r="14" spans="1:23" ht="15">
      <c r="A14" s="2">
        <v>4</v>
      </c>
      <c r="B14" s="26">
        <v>170301150007</v>
      </c>
      <c r="C14" s="36">
        <v>47</v>
      </c>
      <c r="D14" s="5"/>
      <c r="E14" s="36">
        <v>47</v>
      </c>
      <c r="F14" s="5"/>
      <c r="G14" s="50" t="s">
        <v>11</v>
      </c>
      <c r="H14" s="28">
        <v>3</v>
      </c>
      <c r="I14" s="28">
        <v>1</v>
      </c>
      <c r="J14" s="78">
        <v>3</v>
      </c>
      <c r="K14" s="78"/>
      <c r="L14" s="78">
        <v>2</v>
      </c>
      <c r="M14" s="78"/>
      <c r="N14" s="78"/>
      <c r="O14" s="78"/>
      <c r="P14" s="78">
        <v>2</v>
      </c>
      <c r="Q14" s="78"/>
      <c r="R14" s="78"/>
      <c r="S14" s="78"/>
      <c r="T14" s="78">
        <v>2</v>
      </c>
      <c r="U14" s="78">
        <v>2</v>
      </c>
      <c r="V14" s="78"/>
      <c r="W14" s="67"/>
    </row>
    <row r="15" spans="1:23" ht="15">
      <c r="A15" s="2">
        <v>5</v>
      </c>
      <c r="B15" s="26">
        <v>170301150008</v>
      </c>
      <c r="C15" s="36">
        <v>38</v>
      </c>
      <c r="D15" s="5"/>
      <c r="E15" s="36">
        <v>38</v>
      </c>
      <c r="F15" s="5"/>
      <c r="G15" s="50"/>
      <c r="H15" s="28">
        <v>2</v>
      </c>
      <c r="I15" s="28">
        <v>1</v>
      </c>
      <c r="J15" s="78">
        <v>3</v>
      </c>
      <c r="K15" s="78"/>
      <c r="L15" s="78">
        <v>2</v>
      </c>
      <c r="M15" s="78"/>
      <c r="N15" s="78"/>
      <c r="O15" s="78"/>
      <c r="P15" s="78">
        <v>2</v>
      </c>
      <c r="Q15" s="78"/>
      <c r="R15" s="78"/>
      <c r="S15" s="78"/>
      <c r="T15" s="78">
        <v>2</v>
      </c>
      <c r="U15" s="78">
        <v>2</v>
      </c>
      <c r="V15" s="78"/>
      <c r="W15" s="22"/>
    </row>
    <row r="16" spans="1:23" ht="30.75">
      <c r="A16" s="2">
        <v>6</v>
      </c>
      <c r="B16" s="26">
        <v>170301150009</v>
      </c>
      <c r="C16" s="36">
        <v>42</v>
      </c>
      <c r="D16" s="5"/>
      <c r="E16" s="36">
        <v>42</v>
      </c>
      <c r="F16" s="5"/>
      <c r="G16" s="51" t="s">
        <v>79</v>
      </c>
      <c r="H16" s="77">
        <f>AVERAGE(H11:H15)</f>
        <v>2.2</v>
      </c>
      <c r="I16" s="77">
        <f>AVERAGE(I11:I15)</f>
        <v>1.4</v>
      </c>
      <c r="J16" s="77">
        <f>AVERAGE(J11:J15)</f>
        <v>3</v>
      </c>
      <c r="K16" s="77"/>
      <c r="L16" s="77">
        <f>AVERAGE(L11:L15)</f>
        <v>2</v>
      </c>
      <c r="M16" s="77"/>
      <c r="N16" s="77"/>
      <c r="O16" s="77"/>
      <c r="P16" s="77">
        <f>AVERAGE(P11:P15)</f>
        <v>2</v>
      </c>
      <c r="Q16" s="77"/>
      <c r="R16" s="77"/>
      <c r="S16" s="77"/>
      <c r="T16" s="77">
        <f>AVERAGE(T11:T15)</f>
        <v>2</v>
      </c>
      <c r="U16" s="77">
        <f>AVERAGE(U11:U15)</f>
        <v>2</v>
      </c>
      <c r="V16" s="77"/>
      <c r="W16" s="22"/>
    </row>
    <row r="17" spans="1:23" ht="15">
      <c r="A17" s="2">
        <v>7</v>
      </c>
      <c r="B17" s="26">
        <v>170301150012</v>
      </c>
      <c r="C17" s="36">
        <v>46</v>
      </c>
      <c r="D17" s="5"/>
      <c r="E17" s="36">
        <v>46</v>
      </c>
      <c r="F17" s="5"/>
      <c r="G17" s="52" t="s">
        <v>14</v>
      </c>
      <c r="H17" s="8">
        <f>(H7*H16)/100</f>
        <v>2.0533333333333332</v>
      </c>
      <c r="I17" s="8">
        <f>(H7*I16)/100</f>
        <v>1.3066666666666666</v>
      </c>
      <c r="J17" s="8">
        <f>(H7*J16)/100</f>
        <v>2.8</v>
      </c>
      <c r="K17" s="8"/>
      <c r="L17" s="8">
        <f>(H7*L16)/100</f>
        <v>1.8666666666666665</v>
      </c>
      <c r="M17" s="8"/>
      <c r="N17" s="8"/>
      <c r="O17" s="8"/>
      <c r="P17" s="8">
        <f>(H7*P16)/100</f>
        <v>1.8666666666666665</v>
      </c>
      <c r="Q17" s="8"/>
      <c r="R17" s="8"/>
      <c r="S17" s="8"/>
      <c r="T17" s="8">
        <f>(H7*T16)/100</f>
        <v>1.8666666666666665</v>
      </c>
      <c r="U17" s="8">
        <f>(H7*U16)/100</f>
        <v>1.8666666666666665</v>
      </c>
      <c r="V17" s="8"/>
      <c r="W17" s="22"/>
    </row>
    <row r="18" spans="1:6" ht="14.25">
      <c r="A18" s="2">
        <v>8</v>
      </c>
      <c r="B18" s="26">
        <v>170301150014</v>
      </c>
      <c r="C18" s="36">
        <v>42</v>
      </c>
      <c r="D18" s="5"/>
      <c r="E18" s="36">
        <v>42</v>
      </c>
      <c r="F18" s="5"/>
    </row>
    <row r="19" spans="1:6" ht="14.25">
      <c r="A19" s="2">
        <v>9</v>
      </c>
      <c r="B19" s="26">
        <v>170301150016</v>
      </c>
      <c r="C19" s="36">
        <v>39</v>
      </c>
      <c r="D19" s="5"/>
      <c r="E19" s="36">
        <v>39</v>
      </c>
      <c r="F19" s="5"/>
    </row>
    <row r="20" spans="1:6" ht="14.25">
      <c r="A20" s="2">
        <v>10</v>
      </c>
      <c r="B20" s="26">
        <v>170301150018</v>
      </c>
      <c r="C20" s="36">
        <v>43</v>
      </c>
      <c r="D20" s="5"/>
      <c r="E20" s="36">
        <v>43</v>
      </c>
      <c r="F20" s="5"/>
    </row>
    <row r="21" spans="1:6" ht="14.25">
      <c r="A21" s="2">
        <v>11</v>
      </c>
      <c r="B21" s="26">
        <v>170301150019</v>
      </c>
      <c r="C21" s="36">
        <v>43</v>
      </c>
      <c r="D21" s="5"/>
      <c r="E21" s="36">
        <v>43</v>
      </c>
      <c r="F21" s="5"/>
    </row>
    <row r="22" spans="1:6" ht="14.25">
      <c r="A22" s="2">
        <v>12</v>
      </c>
      <c r="B22" s="26">
        <v>170301150020</v>
      </c>
      <c r="C22" s="36">
        <v>43</v>
      </c>
      <c r="D22" s="5"/>
      <c r="E22" s="36">
        <v>43</v>
      </c>
      <c r="F22" s="5"/>
    </row>
    <row r="23" spans="1:6" ht="14.25">
      <c r="A23" s="2">
        <v>13</v>
      </c>
      <c r="B23" s="26">
        <v>170301150021</v>
      </c>
      <c r="C23" s="36">
        <v>0</v>
      </c>
      <c r="D23" s="5"/>
      <c r="E23" s="36">
        <v>0</v>
      </c>
      <c r="F23" s="5"/>
    </row>
    <row r="24" spans="1:6" ht="14.25">
      <c r="A24" s="2">
        <v>14</v>
      </c>
      <c r="B24" s="26">
        <v>170301150022</v>
      </c>
      <c r="C24" s="36">
        <v>46</v>
      </c>
      <c r="D24" s="5"/>
      <c r="E24" s="36">
        <v>46</v>
      </c>
      <c r="F24" s="5"/>
    </row>
    <row r="25" spans="1:5" ht="14.25">
      <c r="A25" s="2">
        <v>15</v>
      </c>
      <c r="B25" s="26">
        <v>170301151025</v>
      </c>
      <c r="C25" s="36">
        <v>42</v>
      </c>
      <c r="E25" s="36">
        <v>42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6"/>
  <sheetViews>
    <sheetView zoomScale="73" zoomScaleNormal="73" zoomScalePageLayoutView="0" workbookViewId="0" topLeftCell="A1">
      <selection activeCell="H17" sqref="H17:V17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128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127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126</v>
      </c>
      <c r="B5" s="138"/>
      <c r="C5" s="138"/>
      <c r="D5" s="138"/>
      <c r="E5" s="139"/>
      <c r="F5" s="53"/>
      <c r="G5" s="58" t="s">
        <v>69</v>
      </c>
      <c r="H5" s="59">
        <f>1*D12</f>
        <v>90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170301150007</v>
      </c>
      <c r="C11" s="5">
        <f>B93/0.8</f>
        <v>37.5</v>
      </c>
      <c r="D11" s="5">
        <f>COUNTIF(C11:C20,"&gt;="&amp;D10)</f>
        <v>9</v>
      </c>
      <c r="E11" s="5">
        <f>C93*0.83</f>
        <v>37.35</v>
      </c>
      <c r="F11" s="70">
        <f>COUNTIF(E11:E20,"&gt;="&amp;F10)</f>
        <v>10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170301150007</v>
      </c>
      <c r="C12" s="5">
        <f>B94/0.8</f>
        <v>36.25</v>
      </c>
      <c r="D12" s="71">
        <f>(D11/D13)*100</f>
        <v>90</v>
      </c>
      <c r="E12" s="5">
        <f>C94*0.83</f>
        <v>37.35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170301150007</v>
      </c>
      <c r="C13" s="5">
        <f aca="true" t="shared" si="0" ref="C13:C20">B94/0.8</f>
        <v>36.25</v>
      </c>
      <c r="D13" s="74">
        <v>10</v>
      </c>
      <c r="E13" s="5">
        <f aca="true" t="shared" si="1" ref="E13:E20">C94*0.83</f>
        <v>37.35</v>
      </c>
      <c r="F13" s="74">
        <f>1*D13</f>
        <v>10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170301150007</v>
      </c>
      <c r="C14" s="5">
        <f t="shared" si="0"/>
        <v>42.5</v>
      </c>
      <c r="D14" s="5"/>
      <c r="E14" s="5">
        <f t="shared" si="1"/>
        <v>37.35</v>
      </c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26">
        <v>170301150007</v>
      </c>
      <c r="C15" s="5">
        <f t="shared" si="0"/>
        <v>33.75</v>
      </c>
      <c r="D15" s="5"/>
      <c r="E15" s="5">
        <f t="shared" si="1"/>
        <v>37.35</v>
      </c>
      <c r="F15" s="5"/>
      <c r="G15" s="50"/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26">
        <v>170301150007</v>
      </c>
      <c r="C16" s="5">
        <f t="shared" si="0"/>
        <v>42.5</v>
      </c>
      <c r="D16" s="5"/>
      <c r="E16" s="5">
        <f t="shared" si="1"/>
        <v>37.35</v>
      </c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170301150007</v>
      </c>
      <c r="C17" s="5">
        <f t="shared" si="0"/>
        <v>36.25</v>
      </c>
      <c r="D17" s="5"/>
      <c r="E17" s="5">
        <f t="shared" si="1"/>
        <v>37.35</v>
      </c>
      <c r="F17" s="5"/>
      <c r="G17" s="52" t="s">
        <v>14</v>
      </c>
      <c r="H17" s="8">
        <f>(H7*H16)/100</f>
        <v>2.0900000000000003</v>
      </c>
      <c r="I17" s="8">
        <f>(H7*I16)/100</f>
        <v>1.33</v>
      </c>
      <c r="J17" s="8">
        <f>(H7*J16)/100</f>
        <v>2.85</v>
      </c>
      <c r="K17" s="8"/>
      <c r="L17" s="8">
        <f>(H7*L16)/100</f>
        <v>1.9</v>
      </c>
      <c r="M17" s="8"/>
      <c r="N17" s="8"/>
      <c r="O17" s="8"/>
      <c r="P17" s="8">
        <f>(H7*P16)/100</f>
        <v>1.9</v>
      </c>
      <c r="Q17" s="8"/>
      <c r="R17" s="8"/>
      <c r="S17" s="8"/>
      <c r="T17" s="8">
        <f>(H7*T16)/100</f>
        <v>1.9</v>
      </c>
      <c r="U17" s="8">
        <f>(H7*U16)/100</f>
        <v>1.9</v>
      </c>
      <c r="V17" s="8"/>
      <c r="W17" s="22"/>
    </row>
    <row r="18" spans="1:6" ht="14.25">
      <c r="A18" s="2">
        <v>8</v>
      </c>
      <c r="B18" s="26">
        <v>170301150007</v>
      </c>
      <c r="C18" s="5">
        <f t="shared" si="0"/>
        <v>8.75</v>
      </c>
      <c r="D18" s="5"/>
      <c r="E18" s="5">
        <f t="shared" si="1"/>
        <v>37.35</v>
      </c>
      <c r="F18" s="5"/>
    </row>
    <row r="19" spans="1:6" ht="14.25">
      <c r="A19" s="2">
        <v>9</v>
      </c>
      <c r="B19" s="26">
        <v>170301150007</v>
      </c>
      <c r="C19" s="5">
        <f t="shared" si="0"/>
        <v>43.75</v>
      </c>
      <c r="D19" s="5"/>
      <c r="E19" s="5">
        <f t="shared" si="1"/>
        <v>37.35</v>
      </c>
      <c r="F19" s="5"/>
    </row>
    <row r="20" spans="1:6" ht="14.25">
      <c r="A20" s="2">
        <v>10</v>
      </c>
      <c r="B20" s="26">
        <v>170301150007</v>
      </c>
      <c r="C20" s="5">
        <f t="shared" si="0"/>
        <v>27.5</v>
      </c>
      <c r="D20" s="5"/>
      <c r="E20" s="5">
        <f t="shared" si="1"/>
        <v>37.35</v>
      </c>
      <c r="F20" s="5"/>
    </row>
    <row r="93" spans="2:3" ht="14.25">
      <c r="B93" s="5">
        <v>30</v>
      </c>
      <c r="C93" s="5">
        <v>45</v>
      </c>
    </row>
    <row r="94" spans="2:3" ht="14.25">
      <c r="B94" s="5">
        <v>29</v>
      </c>
      <c r="C94" s="5">
        <v>45</v>
      </c>
    </row>
    <row r="95" spans="2:3" ht="14.25">
      <c r="B95" s="5">
        <v>34</v>
      </c>
      <c r="C95" s="5">
        <v>45</v>
      </c>
    </row>
    <row r="96" spans="2:3" ht="14.25">
      <c r="B96" s="5">
        <v>27</v>
      </c>
      <c r="C96" s="5">
        <v>45</v>
      </c>
    </row>
    <row r="97" spans="2:3" ht="14.25">
      <c r="B97" s="5">
        <v>34</v>
      </c>
      <c r="C97" s="5">
        <v>45</v>
      </c>
    </row>
    <row r="98" spans="2:3" ht="14.25">
      <c r="B98" s="5">
        <v>29</v>
      </c>
      <c r="C98" s="5">
        <v>45</v>
      </c>
    </row>
    <row r="99" spans="2:3" ht="14.25">
      <c r="B99" s="5">
        <v>7</v>
      </c>
      <c r="C99" s="5">
        <v>45</v>
      </c>
    </row>
    <row r="100" spans="2:3" ht="14.25">
      <c r="B100" s="5">
        <v>35</v>
      </c>
      <c r="C100" s="5">
        <v>45</v>
      </c>
    </row>
    <row r="101" spans="2:3" ht="14.25">
      <c r="B101" s="5">
        <v>22</v>
      </c>
      <c r="C101" s="5">
        <v>45</v>
      </c>
    </row>
    <row r="102" spans="2:3" ht="14.25">
      <c r="B102" s="5">
        <v>22</v>
      </c>
      <c r="C102" s="5">
        <v>45</v>
      </c>
    </row>
    <row r="103" spans="2:3" ht="14.25">
      <c r="B103" s="5"/>
      <c r="C103" s="5"/>
    </row>
    <row r="104" spans="2:3" ht="14.25">
      <c r="B104" s="5"/>
      <c r="C104" s="5"/>
    </row>
    <row r="105" spans="2:3" ht="14.25">
      <c r="B105" s="5"/>
      <c r="C105" s="5"/>
    </row>
    <row r="106" spans="2:3" ht="14.25">
      <c r="B106" s="5"/>
      <c r="C106" s="5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</sheetPr>
  <dimension ref="A1:W108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131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130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129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5">
        <f aca="true" t="shared" si="0" ref="C11:C20">B95/0.8</f>
        <v>46.25</v>
      </c>
      <c r="D11" s="5">
        <f>COUNTIF(C11:C20,"&gt;="&amp;D10)</f>
        <v>10</v>
      </c>
      <c r="E11" s="5">
        <f aca="true" t="shared" si="1" ref="E11:E20">C95*0.83</f>
        <v>37.35</v>
      </c>
      <c r="F11" s="70">
        <f>COUNTIF(E11:E20,"&gt;="&amp;F10)</f>
        <v>9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170301150005</v>
      </c>
      <c r="C12" s="5">
        <f t="shared" si="0"/>
        <v>46.25</v>
      </c>
      <c r="D12" s="71">
        <f>(D11/D13)*100</f>
        <v>100</v>
      </c>
      <c r="E12" s="5">
        <f t="shared" si="1"/>
        <v>33.199999999999996</v>
      </c>
      <c r="F12" s="72">
        <f>(F11/F13)*100</f>
        <v>90</v>
      </c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170301150007</v>
      </c>
      <c r="C13" s="5">
        <f t="shared" si="0"/>
        <v>48.75</v>
      </c>
      <c r="D13" s="74">
        <v>10</v>
      </c>
      <c r="E13" s="5">
        <f t="shared" si="1"/>
        <v>33.199999999999996</v>
      </c>
      <c r="F13" s="74">
        <f>1*D13</f>
        <v>10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170301150008</v>
      </c>
      <c r="C14" s="5">
        <f t="shared" si="0"/>
        <v>46.25</v>
      </c>
      <c r="D14" s="5"/>
      <c r="E14" s="5">
        <f t="shared" si="1"/>
        <v>39.839999999999996</v>
      </c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26">
        <v>170301150014</v>
      </c>
      <c r="C15" s="5">
        <f t="shared" si="0"/>
        <v>48.75</v>
      </c>
      <c r="D15" s="5"/>
      <c r="E15" s="5">
        <f t="shared" si="1"/>
        <v>31.54</v>
      </c>
      <c r="F15" s="5"/>
      <c r="G15" s="50"/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26">
        <v>170301150016</v>
      </c>
      <c r="C16" s="5">
        <f t="shared" si="0"/>
        <v>46.25</v>
      </c>
      <c r="D16" s="5"/>
      <c r="E16" s="5">
        <f t="shared" si="1"/>
        <v>39.01</v>
      </c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170301150018</v>
      </c>
      <c r="C17" s="5">
        <f t="shared" si="0"/>
        <v>48.75</v>
      </c>
      <c r="D17" s="5"/>
      <c r="E17" s="5">
        <f t="shared" si="1"/>
        <v>39.839999999999996</v>
      </c>
      <c r="F17" s="5"/>
      <c r="G17" s="52" t="s">
        <v>14</v>
      </c>
      <c r="H17" s="8">
        <f>(H7*H16)/100</f>
        <v>2.0900000000000003</v>
      </c>
      <c r="I17" s="8">
        <f>(H7*I16)/100</f>
        <v>1.33</v>
      </c>
      <c r="J17" s="8">
        <f>(H7*J16)/100</f>
        <v>2.85</v>
      </c>
      <c r="K17" s="8"/>
      <c r="L17" s="8">
        <f>(H7*L16)/100</f>
        <v>1.9</v>
      </c>
      <c r="M17" s="8"/>
      <c r="N17" s="8"/>
      <c r="O17" s="8"/>
      <c r="P17" s="8">
        <f>(H7*P16)/100</f>
        <v>1.9</v>
      </c>
      <c r="Q17" s="8"/>
      <c r="R17" s="8"/>
      <c r="S17" s="8"/>
      <c r="T17" s="8">
        <f>(H7*T16)/100</f>
        <v>1.9</v>
      </c>
      <c r="U17" s="8">
        <f>(H7*U16)/100</f>
        <v>1.9</v>
      </c>
      <c r="V17" s="8"/>
      <c r="W17" s="22"/>
    </row>
    <row r="18" spans="1:6" ht="14.25">
      <c r="A18" s="2">
        <v>8</v>
      </c>
      <c r="B18" s="26">
        <v>170301150019</v>
      </c>
      <c r="C18" s="5">
        <f t="shared" si="0"/>
        <v>45</v>
      </c>
      <c r="D18" s="5"/>
      <c r="E18" s="5">
        <f t="shared" si="1"/>
        <v>45.65</v>
      </c>
      <c r="F18" s="5"/>
    </row>
    <row r="19" spans="1:6" ht="14.25">
      <c r="A19" s="2">
        <v>9</v>
      </c>
      <c r="B19" s="26">
        <v>170301150021</v>
      </c>
      <c r="C19" s="5">
        <f t="shared" si="0"/>
        <v>27.5</v>
      </c>
      <c r="D19" s="5"/>
      <c r="E19" s="5">
        <f t="shared" si="1"/>
        <v>0</v>
      </c>
      <c r="F19" s="5"/>
    </row>
    <row r="20" spans="1:6" ht="14.25">
      <c r="A20" s="2">
        <v>10</v>
      </c>
      <c r="B20" s="26">
        <v>170301150022</v>
      </c>
      <c r="C20" s="5">
        <f t="shared" si="0"/>
        <v>47.5</v>
      </c>
      <c r="D20" s="5"/>
      <c r="E20" s="5">
        <f t="shared" si="1"/>
        <v>45.65</v>
      </c>
      <c r="F20" s="5"/>
    </row>
    <row r="95" spans="2:3" ht="14.25">
      <c r="B95" s="5">
        <v>37</v>
      </c>
      <c r="C95" s="5">
        <v>45</v>
      </c>
    </row>
    <row r="96" spans="2:3" ht="14.25">
      <c r="B96" s="5">
        <v>37</v>
      </c>
      <c r="C96" s="5">
        <v>40</v>
      </c>
    </row>
    <row r="97" spans="2:3" ht="14.25">
      <c r="B97" s="5">
        <v>39</v>
      </c>
      <c r="C97" s="5">
        <v>40</v>
      </c>
    </row>
    <row r="98" spans="2:3" ht="14.25">
      <c r="B98" s="5">
        <v>37</v>
      </c>
      <c r="C98" s="5">
        <v>48</v>
      </c>
    </row>
    <row r="99" spans="2:3" ht="14.25">
      <c r="B99" s="5">
        <v>39</v>
      </c>
      <c r="C99" s="5">
        <v>38</v>
      </c>
    </row>
    <row r="100" spans="2:3" ht="14.25">
      <c r="B100" s="5">
        <v>37</v>
      </c>
      <c r="C100" s="5">
        <v>47</v>
      </c>
    </row>
    <row r="101" spans="2:3" ht="14.25">
      <c r="B101" s="5">
        <v>39</v>
      </c>
      <c r="C101" s="5">
        <v>48</v>
      </c>
    </row>
    <row r="102" spans="2:3" ht="14.25">
      <c r="B102" s="5">
        <v>36</v>
      </c>
      <c r="C102" s="5">
        <v>55</v>
      </c>
    </row>
    <row r="103" spans="2:3" ht="14.25">
      <c r="B103" s="5">
        <v>22</v>
      </c>
      <c r="C103" s="5">
        <v>0</v>
      </c>
    </row>
    <row r="104" spans="2:3" ht="14.25">
      <c r="B104" s="5">
        <v>38</v>
      </c>
      <c r="C104" s="5">
        <v>55</v>
      </c>
    </row>
    <row r="105" spans="2:3" ht="14.25">
      <c r="B105" s="5"/>
      <c r="C105" s="5"/>
    </row>
    <row r="106" spans="2:3" ht="14.25">
      <c r="B106" s="5"/>
      <c r="C106" s="5"/>
    </row>
    <row r="107" spans="2:3" ht="14.25">
      <c r="B107" s="5"/>
      <c r="C107" s="5"/>
    </row>
    <row r="108" spans="2:3" ht="14.25">
      <c r="B108" s="5"/>
      <c r="C108" s="5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6" max="6" width="12.8515625" style="0" customWidth="1"/>
    <col min="7" max="7" width="16.421875" style="0" customWidth="1"/>
    <col min="8" max="8" width="13.71093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243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242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241</v>
      </c>
      <c r="B5" s="138"/>
      <c r="C5" s="138"/>
      <c r="D5" s="138"/>
      <c r="E5" s="139"/>
      <c r="F5" s="53"/>
      <c r="G5" s="58" t="s">
        <v>69</v>
      </c>
      <c r="H5" s="59">
        <f>1*D12</f>
        <v>81.25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81.25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81.25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44</v>
      </c>
      <c r="D9" s="18"/>
      <c r="E9" s="18" t="s">
        <v>44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40</v>
      </c>
      <c r="D11" s="5">
        <f>COUNTIF(C11:C26,"&gt;="&amp;D10)</f>
        <v>13</v>
      </c>
      <c r="E11" s="5">
        <v>30</v>
      </c>
      <c r="F11" s="70">
        <f>COUNTIF(E11:E26,"&gt;="&amp;F10)</f>
        <v>13</v>
      </c>
      <c r="G11" s="50" t="s">
        <v>6</v>
      </c>
      <c r="H11" s="1">
        <v>2</v>
      </c>
      <c r="I11" s="1">
        <v>2</v>
      </c>
      <c r="J11" s="1">
        <v>2</v>
      </c>
      <c r="K11" s="1">
        <v>2</v>
      </c>
      <c r="L11" s="1">
        <v>3</v>
      </c>
      <c r="M11" s="19"/>
      <c r="N11" s="19"/>
      <c r="O11" s="19"/>
      <c r="P11" s="19">
        <v>2</v>
      </c>
      <c r="Q11" s="19"/>
      <c r="R11" s="19">
        <v>2</v>
      </c>
      <c r="S11" s="19"/>
      <c r="T11" s="19">
        <v>3</v>
      </c>
      <c r="U11" s="19">
        <v>3</v>
      </c>
      <c r="V11" s="19"/>
      <c r="W11" s="67"/>
    </row>
    <row r="12" spans="1:23" ht="15">
      <c r="A12" s="2">
        <v>2</v>
      </c>
      <c r="B12" s="10">
        <v>170301150003</v>
      </c>
      <c r="C12" s="5">
        <v>40</v>
      </c>
      <c r="D12" s="71">
        <f>(D11/D13)*100</f>
        <v>81.25</v>
      </c>
      <c r="E12" s="5">
        <v>30</v>
      </c>
      <c r="F12" s="72">
        <f>(F11/F13)*100</f>
        <v>81.25</v>
      </c>
      <c r="G12" s="50" t="s">
        <v>7</v>
      </c>
      <c r="H12" s="1">
        <v>2</v>
      </c>
      <c r="I12" s="1">
        <v>2</v>
      </c>
      <c r="J12" s="1">
        <v>2</v>
      </c>
      <c r="K12" s="1">
        <v>2</v>
      </c>
      <c r="L12" s="1">
        <v>3</v>
      </c>
      <c r="M12" s="19"/>
      <c r="N12" s="19"/>
      <c r="O12" s="19"/>
      <c r="P12" s="19">
        <v>2</v>
      </c>
      <c r="Q12" s="19"/>
      <c r="R12" s="19">
        <v>2</v>
      </c>
      <c r="S12" s="19"/>
      <c r="T12" s="19">
        <v>3</v>
      </c>
      <c r="U12" s="19">
        <v>3</v>
      </c>
      <c r="V12" s="19"/>
      <c r="W12" s="67"/>
    </row>
    <row r="13" spans="1:23" ht="15">
      <c r="A13" s="2">
        <v>3</v>
      </c>
      <c r="B13" s="10">
        <v>170301150005</v>
      </c>
      <c r="C13" s="5">
        <v>40</v>
      </c>
      <c r="D13" s="74">
        <v>16</v>
      </c>
      <c r="E13" s="5">
        <v>30</v>
      </c>
      <c r="F13" s="74">
        <f>1*D13</f>
        <v>16</v>
      </c>
      <c r="G13" s="50"/>
      <c r="H13" s="1"/>
      <c r="I13" s="1"/>
      <c r="J13" s="1"/>
      <c r="K13" s="1"/>
      <c r="L13" s="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10">
        <v>170301150007</v>
      </c>
      <c r="C14" s="5">
        <v>45</v>
      </c>
      <c r="D14" s="5"/>
      <c r="E14" s="5">
        <v>40</v>
      </c>
      <c r="F14" s="5"/>
      <c r="G14" s="50"/>
      <c r="H14" s="1"/>
      <c r="I14" s="1"/>
      <c r="J14" s="1"/>
      <c r="K14" s="1"/>
      <c r="L14" s="1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0">
        <v>170301150008</v>
      </c>
      <c r="C15" s="5">
        <v>40</v>
      </c>
      <c r="D15" s="5"/>
      <c r="E15" s="5">
        <v>35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21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170301150009</v>
      </c>
      <c r="C16" s="5">
        <v>40</v>
      </c>
      <c r="D16" s="5"/>
      <c r="E16" s="5">
        <v>30</v>
      </c>
      <c r="F16" s="5"/>
      <c r="G16" s="51" t="s">
        <v>79</v>
      </c>
      <c r="H16" s="10">
        <f>AVERAGE(H11:H12)</f>
        <v>2</v>
      </c>
      <c r="I16" s="10">
        <f>AVERAGE(I11:I12)</f>
        <v>2</v>
      </c>
      <c r="J16" s="10">
        <f>AVERAGE(J11:J12)</f>
        <v>2</v>
      </c>
      <c r="K16" s="10">
        <f>AVERAGE(K11:K12)</f>
        <v>2</v>
      </c>
      <c r="L16" s="10">
        <f>AVERAGE(L11:L12)</f>
        <v>3</v>
      </c>
      <c r="M16" s="10"/>
      <c r="N16" s="10"/>
      <c r="O16" s="10"/>
      <c r="P16" s="10">
        <f>AVERAGE(P11:P12)</f>
        <v>2</v>
      </c>
      <c r="Q16" s="10"/>
      <c r="R16" s="10">
        <f>AVERAGE(R11:R12)</f>
        <v>2</v>
      </c>
      <c r="S16" s="10"/>
      <c r="T16" s="10">
        <f>AVERAGE(T11:T12)</f>
        <v>3</v>
      </c>
      <c r="U16" s="10">
        <f>AVERAGE(U11:U12)</f>
        <v>3</v>
      </c>
      <c r="V16" s="10"/>
      <c r="W16" s="22"/>
    </row>
    <row r="17" spans="1:23" ht="15">
      <c r="A17" s="2">
        <v>7</v>
      </c>
      <c r="B17" s="10">
        <v>170301150012</v>
      </c>
      <c r="C17" s="5">
        <v>45</v>
      </c>
      <c r="D17" s="5"/>
      <c r="E17" s="5">
        <v>35</v>
      </c>
      <c r="G17" s="52" t="s">
        <v>14</v>
      </c>
      <c r="H17" s="8">
        <f>(H7*H16)/100</f>
        <v>1.625</v>
      </c>
      <c r="I17" s="8">
        <f>(H7*I16)/100</f>
        <v>1.625</v>
      </c>
      <c r="J17" s="8">
        <f>(H7*J16)/100</f>
        <v>1.625</v>
      </c>
      <c r="K17" s="8">
        <f>(H7*K16)/100</f>
        <v>1.625</v>
      </c>
      <c r="L17" s="8">
        <f>(H7*L16)/100</f>
        <v>2.4375</v>
      </c>
      <c r="M17" s="8"/>
      <c r="N17" s="8"/>
      <c r="O17" s="8"/>
      <c r="P17" s="8">
        <f>(H7*P16)/100</f>
        <v>1.625</v>
      </c>
      <c r="Q17" s="8"/>
      <c r="R17" s="8">
        <f>(H7*R16)/100</f>
        <v>1.625</v>
      </c>
      <c r="S17" s="8"/>
      <c r="T17" s="8">
        <f>(H7*T16)/100</f>
        <v>2.4375</v>
      </c>
      <c r="U17" s="8">
        <f>(H7*U16)/100</f>
        <v>2.4375</v>
      </c>
      <c r="V17" s="8"/>
      <c r="W17" s="22"/>
    </row>
    <row r="18" spans="1:5" ht="14.25">
      <c r="A18" s="2">
        <v>8</v>
      </c>
      <c r="B18" s="10">
        <v>170301150014</v>
      </c>
      <c r="C18" s="5">
        <v>45</v>
      </c>
      <c r="D18" s="5"/>
      <c r="E18" s="5">
        <v>35</v>
      </c>
    </row>
    <row r="19" spans="1:5" ht="14.25">
      <c r="A19" s="2">
        <v>9</v>
      </c>
      <c r="B19" s="10">
        <v>170301150016</v>
      </c>
      <c r="C19" s="5">
        <v>0</v>
      </c>
      <c r="D19" s="5"/>
      <c r="E19" s="5">
        <v>0</v>
      </c>
    </row>
    <row r="20" spans="1:5" ht="14.25">
      <c r="A20" s="2">
        <v>10</v>
      </c>
      <c r="B20" s="10">
        <v>170301150018</v>
      </c>
      <c r="C20" s="5">
        <v>45</v>
      </c>
      <c r="D20" s="5"/>
      <c r="E20" s="5">
        <v>35</v>
      </c>
    </row>
    <row r="21" spans="1:5" ht="14.25">
      <c r="A21" s="2">
        <v>11</v>
      </c>
      <c r="B21" s="10">
        <v>170301150019</v>
      </c>
      <c r="C21" s="5">
        <v>40</v>
      </c>
      <c r="D21" s="5"/>
      <c r="E21" s="5">
        <v>35</v>
      </c>
    </row>
    <row r="22" spans="1:5" ht="14.25">
      <c r="A22" s="2">
        <v>12</v>
      </c>
      <c r="B22" s="10">
        <v>170301150020</v>
      </c>
      <c r="C22" s="5">
        <v>45</v>
      </c>
      <c r="D22" s="5"/>
      <c r="E22" s="5">
        <v>35</v>
      </c>
    </row>
    <row r="23" spans="1:5" ht="14.25">
      <c r="A23" s="2">
        <v>13</v>
      </c>
      <c r="B23" s="10">
        <v>170301150021</v>
      </c>
      <c r="C23" s="5">
        <v>0</v>
      </c>
      <c r="D23" s="5"/>
      <c r="E23" s="5">
        <v>0</v>
      </c>
    </row>
    <row r="24" spans="1:5" ht="14.25">
      <c r="A24" s="2">
        <v>14</v>
      </c>
      <c r="B24" s="10">
        <v>170301150022</v>
      </c>
      <c r="C24" s="5">
        <v>45</v>
      </c>
      <c r="D24" s="5"/>
      <c r="E24" s="5">
        <v>35</v>
      </c>
    </row>
    <row r="25" spans="1:5" ht="14.25">
      <c r="A25" s="2">
        <v>15</v>
      </c>
      <c r="B25" s="10">
        <v>170301151025</v>
      </c>
      <c r="C25" s="5">
        <v>40</v>
      </c>
      <c r="E25" s="5">
        <v>35</v>
      </c>
    </row>
    <row r="26" spans="1:5" ht="14.25">
      <c r="A26" s="2">
        <v>16</v>
      </c>
      <c r="B26" s="10">
        <v>170301151026</v>
      </c>
      <c r="C26" s="5">
        <v>0</v>
      </c>
      <c r="E26" s="5">
        <v>0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0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22.14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134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133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132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87.5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5">
        <f aca="true" t="shared" si="0" ref="C11:C22">B97*0.72</f>
        <v>33.12</v>
      </c>
      <c r="D11" s="5">
        <f>COUNTIF(C11:C22,"&gt;="&amp;D10)</f>
        <v>12</v>
      </c>
      <c r="E11" s="5">
        <f aca="true" t="shared" si="1" ref="E11:E22">C97/0.6</f>
        <v>23.333333333333336</v>
      </c>
      <c r="F11" s="70">
        <f>COUNTIF(E11:E22,"&gt;="&amp;F10)</f>
        <v>9</v>
      </c>
      <c r="G11" s="50" t="s">
        <v>6</v>
      </c>
      <c r="H11" s="1">
        <v>2</v>
      </c>
      <c r="I11" s="1">
        <v>3</v>
      </c>
      <c r="J11" s="19">
        <v>3</v>
      </c>
      <c r="K11" s="19"/>
      <c r="L11" s="19">
        <v>2</v>
      </c>
      <c r="M11" s="19"/>
      <c r="N11" s="19"/>
      <c r="O11" s="19"/>
      <c r="P11" s="19">
        <v>2</v>
      </c>
      <c r="Q11" s="19"/>
      <c r="R11" s="19"/>
      <c r="S11" s="19"/>
      <c r="T11" s="19">
        <v>2</v>
      </c>
      <c r="U11" s="19">
        <v>2</v>
      </c>
      <c r="V11" s="19"/>
      <c r="W11" s="67"/>
    </row>
    <row r="12" spans="1:23" ht="15">
      <c r="A12" s="2">
        <v>2</v>
      </c>
      <c r="B12" s="26">
        <v>170301150003</v>
      </c>
      <c r="C12" s="5">
        <f t="shared" si="0"/>
        <v>37.44</v>
      </c>
      <c r="D12" s="71">
        <f>(D11/D13)*100</f>
        <v>100</v>
      </c>
      <c r="E12" s="5">
        <f t="shared" si="1"/>
        <v>26.666666666666668</v>
      </c>
      <c r="F12" s="72">
        <f>(F11/F13)*100</f>
        <v>75</v>
      </c>
      <c r="G12" s="50" t="s">
        <v>7</v>
      </c>
      <c r="H12" s="8">
        <v>3</v>
      </c>
      <c r="I12" s="8">
        <v>1</v>
      </c>
      <c r="J12" s="19">
        <v>3</v>
      </c>
      <c r="K12" s="19"/>
      <c r="L12" s="19">
        <v>2</v>
      </c>
      <c r="M12" s="19"/>
      <c r="N12" s="19"/>
      <c r="O12" s="19"/>
      <c r="P12" s="19">
        <v>2</v>
      </c>
      <c r="Q12" s="19"/>
      <c r="R12" s="19"/>
      <c r="S12" s="19"/>
      <c r="T12" s="19">
        <v>2</v>
      </c>
      <c r="U12" s="19">
        <v>2</v>
      </c>
      <c r="V12" s="19"/>
      <c r="W12" s="67"/>
    </row>
    <row r="13" spans="1:23" ht="15">
      <c r="A13" s="2">
        <v>3</v>
      </c>
      <c r="B13" s="26">
        <v>170301150005</v>
      </c>
      <c r="C13" s="5">
        <f t="shared" si="0"/>
        <v>36</v>
      </c>
      <c r="D13" s="74">
        <v>12</v>
      </c>
      <c r="E13" s="5">
        <f t="shared" si="1"/>
        <v>25</v>
      </c>
      <c r="F13" s="74">
        <f>1*D13</f>
        <v>12</v>
      </c>
      <c r="G13" s="50" t="s">
        <v>9</v>
      </c>
      <c r="H13" s="8">
        <v>1</v>
      </c>
      <c r="I13" s="8">
        <v>1</v>
      </c>
      <c r="J13" s="19">
        <v>3</v>
      </c>
      <c r="K13" s="19"/>
      <c r="L13" s="19">
        <v>2</v>
      </c>
      <c r="M13" s="19"/>
      <c r="N13" s="19"/>
      <c r="O13" s="19"/>
      <c r="P13" s="19">
        <v>2</v>
      </c>
      <c r="Q13" s="19"/>
      <c r="R13" s="19"/>
      <c r="S13" s="19"/>
      <c r="T13" s="19">
        <v>2</v>
      </c>
      <c r="U13" s="19">
        <v>2</v>
      </c>
      <c r="V13" s="19"/>
      <c r="W13" s="67"/>
    </row>
    <row r="14" spans="1:23" ht="15">
      <c r="A14" s="2">
        <v>4</v>
      </c>
      <c r="B14" s="26">
        <v>170301150008</v>
      </c>
      <c r="C14" s="5">
        <f t="shared" si="0"/>
        <v>38.16</v>
      </c>
      <c r="D14" s="5"/>
      <c r="E14" s="5">
        <f t="shared" si="1"/>
        <v>30</v>
      </c>
      <c r="F14" s="5"/>
      <c r="G14" s="50" t="s">
        <v>11</v>
      </c>
      <c r="H14" s="8">
        <v>3</v>
      </c>
      <c r="I14" s="8">
        <v>1</v>
      </c>
      <c r="J14" s="19">
        <v>3</v>
      </c>
      <c r="K14" s="19"/>
      <c r="L14" s="19">
        <v>2</v>
      </c>
      <c r="M14" s="19"/>
      <c r="N14" s="19"/>
      <c r="O14" s="19"/>
      <c r="P14" s="19">
        <v>2</v>
      </c>
      <c r="Q14" s="19"/>
      <c r="R14" s="19"/>
      <c r="S14" s="19"/>
      <c r="T14" s="19">
        <v>2</v>
      </c>
      <c r="U14" s="19">
        <v>2</v>
      </c>
      <c r="V14" s="19"/>
      <c r="W14" s="67"/>
    </row>
    <row r="15" spans="1:23" ht="15">
      <c r="A15" s="2">
        <v>5</v>
      </c>
      <c r="B15" s="26">
        <v>170301150009</v>
      </c>
      <c r="C15" s="5">
        <f t="shared" si="0"/>
        <v>43.92</v>
      </c>
      <c r="D15" s="5"/>
      <c r="E15" s="5">
        <f t="shared" si="1"/>
        <v>36.66666666666667</v>
      </c>
      <c r="F15" s="5"/>
      <c r="G15" s="50" t="s">
        <v>37</v>
      </c>
      <c r="H15" s="8">
        <v>2</v>
      </c>
      <c r="I15" s="8">
        <v>1</v>
      </c>
      <c r="J15" s="19">
        <v>3</v>
      </c>
      <c r="K15" s="19"/>
      <c r="L15" s="19">
        <v>2</v>
      </c>
      <c r="M15" s="19"/>
      <c r="N15" s="19"/>
      <c r="O15" s="19"/>
      <c r="P15" s="19">
        <v>2</v>
      </c>
      <c r="Q15" s="19"/>
      <c r="R15" s="19"/>
      <c r="S15" s="19"/>
      <c r="T15" s="19">
        <v>2</v>
      </c>
      <c r="U15" s="19">
        <v>2</v>
      </c>
      <c r="V15" s="19"/>
      <c r="W15" s="22"/>
    </row>
    <row r="16" spans="1:23" ht="30.75">
      <c r="A16" s="2">
        <v>6</v>
      </c>
      <c r="B16" s="26">
        <v>170301150012</v>
      </c>
      <c r="C16" s="5">
        <f t="shared" si="0"/>
        <v>46.08</v>
      </c>
      <c r="D16" s="5"/>
      <c r="E16" s="5">
        <f t="shared" si="1"/>
        <v>48.333333333333336</v>
      </c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170301150014</v>
      </c>
      <c r="C17" s="5">
        <f t="shared" si="0"/>
        <v>44.64</v>
      </c>
      <c r="D17" s="5"/>
      <c r="E17" s="5">
        <f t="shared" si="1"/>
        <v>50</v>
      </c>
      <c r="F17" s="5"/>
      <c r="G17" s="52" t="s">
        <v>14</v>
      </c>
      <c r="H17" s="8">
        <f>(H7*H16)/100</f>
        <v>1.9250000000000003</v>
      </c>
      <c r="I17" s="8">
        <f>(H7*I16)/100</f>
        <v>1.2249999999999999</v>
      </c>
      <c r="J17" s="8">
        <f>(H7*J16)/100</f>
        <v>2.625</v>
      </c>
      <c r="K17" s="8"/>
      <c r="L17" s="8">
        <f>(H7*L16)/100</f>
        <v>1.75</v>
      </c>
      <c r="M17" s="8"/>
      <c r="N17" s="8"/>
      <c r="O17" s="8"/>
      <c r="P17" s="8">
        <f>(H7*P16)/100</f>
        <v>1.75</v>
      </c>
      <c r="Q17" s="8"/>
      <c r="R17" s="8"/>
      <c r="S17" s="8"/>
      <c r="T17" s="8">
        <f>(H7*T16)/100</f>
        <v>1.75</v>
      </c>
      <c r="U17" s="8">
        <f>(H7*U16)/100</f>
        <v>1.75</v>
      </c>
      <c r="V17" s="8"/>
      <c r="W17" s="22"/>
    </row>
    <row r="18" spans="1:6" ht="14.25">
      <c r="A18" s="2">
        <v>8</v>
      </c>
      <c r="B18" s="26">
        <v>170301150018</v>
      </c>
      <c r="C18" s="5">
        <f t="shared" si="0"/>
        <v>42.48</v>
      </c>
      <c r="D18" s="5"/>
      <c r="E18" s="5">
        <f t="shared" si="1"/>
        <v>46.66666666666667</v>
      </c>
      <c r="F18" s="5"/>
    </row>
    <row r="19" spans="1:6" ht="14.25">
      <c r="A19" s="2">
        <v>9</v>
      </c>
      <c r="B19" s="26">
        <v>170301150019</v>
      </c>
      <c r="C19" s="5">
        <f t="shared" si="0"/>
        <v>34.56</v>
      </c>
      <c r="D19" s="5"/>
      <c r="E19" s="5">
        <f t="shared" si="1"/>
        <v>30</v>
      </c>
      <c r="F19" s="5"/>
    </row>
    <row r="20" spans="1:6" ht="14.25">
      <c r="A20" s="2">
        <v>10</v>
      </c>
      <c r="B20" s="26">
        <v>170301150020</v>
      </c>
      <c r="C20" s="5">
        <f t="shared" si="0"/>
        <v>44.64</v>
      </c>
      <c r="D20" s="5"/>
      <c r="E20" s="5">
        <f t="shared" si="1"/>
        <v>48.333333333333336</v>
      </c>
      <c r="F20" s="5"/>
    </row>
    <row r="21" spans="1:6" ht="14.25">
      <c r="A21" s="2">
        <v>11</v>
      </c>
      <c r="B21" s="26">
        <v>170301150022</v>
      </c>
      <c r="C21" s="5">
        <f t="shared" si="0"/>
        <v>38.879999999999995</v>
      </c>
      <c r="D21" s="5"/>
      <c r="E21" s="5">
        <f t="shared" si="1"/>
        <v>43.333333333333336</v>
      </c>
      <c r="F21" s="5"/>
    </row>
    <row r="22" spans="1:6" ht="14.25">
      <c r="A22" s="2">
        <v>12</v>
      </c>
      <c r="B22" s="26">
        <v>170301151025</v>
      </c>
      <c r="C22" s="5">
        <f t="shared" si="0"/>
        <v>28.799999999999997</v>
      </c>
      <c r="D22" s="5"/>
      <c r="E22" s="5">
        <f t="shared" si="1"/>
        <v>45</v>
      </c>
      <c r="F22" s="5"/>
    </row>
    <row r="97" spans="2:3" ht="14.25">
      <c r="B97" s="5">
        <v>46</v>
      </c>
      <c r="C97" s="5">
        <v>14</v>
      </c>
    </row>
    <row r="98" spans="2:3" ht="14.25">
      <c r="B98" s="5">
        <v>52</v>
      </c>
      <c r="C98" s="5">
        <v>16</v>
      </c>
    </row>
    <row r="99" spans="2:3" ht="14.25">
      <c r="B99" s="5">
        <v>50</v>
      </c>
      <c r="C99" s="5">
        <v>15</v>
      </c>
    </row>
    <row r="100" spans="2:3" ht="14.25">
      <c r="B100" s="5">
        <v>53</v>
      </c>
      <c r="C100" s="5">
        <v>18</v>
      </c>
    </row>
    <row r="101" spans="2:3" ht="14.25">
      <c r="B101" s="5">
        <v>61</v>
      </c>
      <c r="C101" s="5">
        <v>22</v>
      </c>
    </row>
    <row r="102" spans="2:3" ht="14.25">
      <c r="B102" s="5">
        <v>64</v>
      </c>
      <c r="C102" s="5">
        <v>29</v>
      </c>
    </row>
    <row r="103" spans="2:3" ht="14.25">
      <c r="B103" s="5">
        <v>62</v>
      </c>
      <c r="C103" s="5">
        <v>30</v>
      </c>
    </row>
    <row r="104" spans="2:3" ht="14.25">
      <c r="B104" s="5">
        <v>59</v>
      </c>
      <c r="C104" s="5">
        <v>28</v>
      </c>
    </row>
    <row r="105" spans="2:3" ht="14.25">
      <c r="B105" s="5">
        <v>48</v>
      </c>
      <c r="C105" s="5">
        <v>18</v>
      </c>
    </row>
    <row r="106" spans="2:3" ht="14.25">
      <c r="B106" s="5">
        <v>62</v>
      </c>
      <c r="C106" s="5">
        <v>29</v>
      </c>
    </row>
    <row r="107" spans="2:3" ht="14.25">
      <c r="B107" s="5">
        <v>54</v>
      </c>
      <c r="C107" s="5">
        <v>26</v>
      </c>
    </row>
    <row r="108" spans="2:3" ht="14.25">
      <c r="B108" s="5">
        <v>40</v>
      </c>
      <c r="C108" s="5">
        <v>27</v>
      </c>
    </row>
    <row r="109" spans="2:3" ht="14.25">
      <c r="B109" s="5"/>
      <c r="C109" s="5"/>
    </row>
    <row r="110" spans="2:3" ht="14.25">
      <c r="B110" s="5"/>
      <c r="C110" s="5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60" zoomScaleNormal="60" zoomScalePageLayoutView="0" workbookViewId="0" topLeftCell="A1">
      <selection activeCell="H17" sqref="H17:V17"/>
    </sheetView>
  </sheetViews>
  <sheetFormatPr defaultColWidth="9.140625" defaultRowHeight="15"/>
  <cols>
    <col min="2" max="2" width="24.8515625" style="0" customWidth="1"/>
    <col min="3" max="3" width="14.57421875" style="0" customWidth="1"/>
    <col min="5" max="5" width="20.140625" style="0" customWidth="1"/>
    <col min="7" max="7" width="24.140625" style="0" customWidth="1"/>
    <col min="8" max="8" width="17.281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137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136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135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/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100</v>
      </c>
      <c r="D10" s="68">
        <v>55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47">
        <v>170301150003</v>
      </c>
      <c r="C11" s="5">
        <v>60</v>
      </c>
      <c r="D11" s="5">
        <f>COUNTIF(C11:C17,"&gt;="&amp;D10)</f>
        <v>7</v>
      </c>
      <c r="E11" s="5"/>
      <c r="F11" s="70"/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47">
        <v>170301150007</v>
      </c>
      <c r="C12" s="5">
        <v>86</v>
      </c>
      <c r="D12" s="71">
        <f>(D11/D13)*100</f>
        <v>100</v>
      </c>
      <c r="E12" s="5"/>
      <c r="F12" s="72"/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47">
        <v>170301150012</v>
      </c>
      <c r="C13" s="5">
        <v>91</v>
      </c>
      <c r="D13" s="74">
        <v>7</v>
      </c>
      <c r="E13" s="5"/>
      <c r="F13" s="74">
        <f>1*D13</f>
        <v>7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47">
        <v>170301150020</v>
      </c>
      <c r="C14" s="5">
        <v>91</v>
      </c>
      <c r="D14" s="5"/>
      <c r="E14" s="5"/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47">
        <v>170301150022</v>
      </c>
      <c r="C15" s="5">
        <v>80</v>
      </c>
      <c r="D15" s="5"/>
      <c r="E15" s="5"/>
      <c r="F15" s="5"/>
      <c r="G15" s="50" t="s">
        <v>37</v>
      </c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47">
        <v>170301151025</v>
      </c>
      <c r="C16" s="5">
        <v>83</v>
      </c>
      <c r="D16" s="5"/>
      <c r="E16" s="5"/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47">
        <v>170301150014</v>
      </c>
      <c r="C17" s="5">
        <v>86</v>
      </c>
      <c r="D17" s="5"/>
      <c r="E17" s="5"/>
      <c r="F17" s="5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3"/>
  <sheetViews>
    <sheetView zoomScale="66" zoomScaleNormal="66" zoomScalePageLayoutView="0" workbookViewId="0" topLeftCell="A1">
      <selection activeCell="H17" sqref="H17:V17"/>
    </sheetView>
  </sheetViews>
  <sheetFormatPr defaultColWidth="9.140625" defaultRowHeight="15"/>
  <cols>
    <col min="2" max="2" width="24.421875" style="0" customWidth="1"/>
    <col min="3" max="3" width="12.140625" style="0" customWidth="1"/>
    <col min="4" max="4" width="13.42187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57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139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138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41">
        <v>170301150003</v>
      </c>
      <c r="C11" s="36">
        <v>45</v>
      </c>
      <c r="D11" s="5">
        <f>COUNTIF(C11:C25,"&gt;="&amp;D10)</f>
        <v>15</v>
      </c>
      <c r="E11" s="36">
        <v>43</v>
      </c>
      <c r="F11" s="70">
        <f>COUNTIF(E11:E25,"&gt;="&amp;F10)</f>
        <v>15</v>
      </c>
      <c r="G11" s="50" t="s">
        <v>6</v>
      </c>
      <c r="H11" s="40">
        <v>2</v>
      </c>
      <c r="I11" s="40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41">
        <v>170301150007</v>
      </c>
      <c r="C12" s="36">
        <v>45</v>
      </c>
      <c r="D12" s="71">
        <f>(D11/D13)*100</f>
        <v>100</v>
      </c>
      <c r="E12" s="36">
        <v>43</v>
      </c>
      <c r="F12" s="72">
        <f>(F11/F13)*100</f>
        <v>100</v>
      </c>
      <c r="G12" s="50" t="s">
        <v>7</v>
      </c>
      <c r="H12" s="7">
        <v>3</v>
      </c>
      <c r="I12" s="7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41">
        <v>170301150012</v>
      </c>
      <c r="C13" s="36">
        <v>43</v>
      </c>
      <c r="D13" s="74">
        <v>15</v>
      </c>
      <c r="E13" s="36">
        <v>43</v>
      </c>
      <c r="F13" s="74">
        <f>1*D13</f>
        <v>15</v>
      </c>
      <c r="G13" s="50" t="s">
        <v>9</v>
      </c>
      <c r="H13" s="7">
        <v>1</v>
      </c>
      <c r="I13" s="7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41">
        <v>170301150020</v>
      </c>
      <c r="C14" s="36">
        <v>45</v>
      </c>
      <c r="D14" s="5"/>
      <c r="E14" s="36">
        <v>43</v>
      </c>
      <c r="F14" s="5"/>
      <c r="G14" s="50" t="s">
        <v>11</v>
      </c>
      <c r="H14" s="7">
        <v>3</v>
      </c>
      <c r="I14" s="7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41">
        <v>170301150022</v>
      </c>
      <c r="C15" s="36">
        <v>45</v>
      </c>
      <c r="D15" s="5"/>
      <c r="E15" s="36">
        <v>43</v>
      </c>
      <c r="F15" s="5"/>
      <c r="G15" s="50"/>
      <c r="H15" s="7">
        <v>2</v>
      </c>
      <c r="I15" s="7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41">
        <v>170301151025</v>
      </c>
      <c r="C16" s="36">
        <v>45</v>
      </c>
      <c r="D16" s="5"/>
      <c r="E16" s="36">
        <v>43</v>
      </c>
      <c r="F16" s="5"/>
      <c r="G16" s="51" t="s">
        <v>79</v>
      </c>
      <c r="H16" s="39">
        <f>AVERAGE(H11:H15)</f>
        <v>2.2</v>
      </c>
      <c r="I16" s="39">
        <f>AVERAGE(I11:I15)</f>
        <v>1.4</v>
      </c>
      <c r="J16" s="39">
        <f>AVERAGE(J11:J15)</f>
        <v>3</v>
      </c>
      <c r="K16" s="39"/>
      <c r="L16" s="39">
        <f>AVERAGE(L11:L15)</f>
        <v>2</v>
      </c>
      <c r="M16" s="39"/>
      <c r="N16" s="39"/>
      <c r="O16" s="39"/>
      <c r="P16" s="39">
        <f>AVERAGE(P11:P15)</f>
        <v>2</v>
      </c>
      <c r="Q16" s="39"/>
      <c r="R16" s="39"/>
      <c r="S16" s="39"/>
      <c r="T16" s="39">
        <f>AVERAGE(T11:T15)</f>
        <v>2</v>
      </c>
      <c r="U16" s="39">
        <f>AVERAGE(U11:U15)</f>
        <v>2</v>
      </c>
      <c r="V16" s="39"/>
      <c r="W16" s="22"/>
    </row>
    <row r="17" spans="1:23" ht="15">
      <c r="A17" s="2">
        <v>7</v>
      </c>
      <c r="B17" s="41">
        <v>170301150002</v>
      </c>
      <c r="C17" s="36">
        <v>45</v>
      </c>
      <c r="D17" s="5"/>
      <c r="E17" s="36">
        <v>43</v>
      </c>
      <c r="F17" s="5"/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spans="1:6" ht="14.25">
      <c r="A18" s="2">
        <v>8</v>
      </c>
      <c r="B18" s="41">
        <v>170301150005</v>
      </c>
      <c r="C18" s="36">
        <v>45</v>
      </c>
      <c r="D18" s="5"/>
      <c r="E18" s="36">
        <v>43</v>
      </c>
      <c r="F18" s="5"/>
    </row>
    <row r="19" spans="1:6" ht="14.25">
      <c r="A19" s="2">
        <v>9</v>
      </c>
      <c r="B19" s="41">
        <v>170301150008</v>
      </c>
      <c r="C19" s="36">
        <v>43</v>
      </c>
      <c r="D19" s="5"/>
      <c r="E19" s="36">
        <v>43</v>
      </c>
      <c r="F19" s="5"/>
    </row>
    <row r="20" spans="1:6" ht="14.25">
      <c r="A20" s="2">
        <v>10</v>
      </c>
      <c r="B20" s="41">
        <v>170301150009</v>
      </c>
      <c r="C20" s="36">
        <v>45</v>
      </c>
      <c r="D20" s="5"/>
      <c r="E20" s="36">
        <v>43</v>
      </c>
      <c r="F20" s="5"/>
    </row>
    <row r="21" spans="1:6" ht="14.25">
      <c r="A21" s="2">
        <v>11</v>
      </c>
      <c r="B21" s="41">
        <v>170301150014</v>
      </c>
      <c r="C21" s="36">
        <v>45</v>
      </c>
      <c r="D21" s="5"/>
      <c r="E21" s="36">
        <v>43</v>
      </c>
      <c r="F21" s="5"/>
    </row>
    <row r="22" spans="1:6" ht="14.25">
      <c r="A22" s="2">
        <v>12</v>
      </c>
      <c r="B22" s="41">
        <v>170301150016</v>
      </c>
      <c r="C22" s="36">
        <v>43</v>
      </c>
      <c r="D22" s="5"/>
      <c r="E22" s="36">
        <v>43</v>
      </c>
      <c r="F22" s="5"/>
    </row>
    <row r="23" spans="1:6" ht="14.25">
      <c r="A23" s="2">
        <v>13</v>
      </c>
      <c r="B23" s="41">
        <v>170301150018</v>
      </c>
      <c r="C23" s="36">
        <v>45</v>
      </c>
      <c r="D23" s="5"/>
      <c r="E23" s="36">
        <v>43</v>
      </c>
      <c r="F23" s="5"/>
    </row>
    <row r="24" spans="1:6" ht="14.25">
      <c r="A24" s="2">
        <v>14</v>
      </c>
      <c r="B24" s="41">
        <v>170301150019</v>
      </c>
      <c r="C24" s="36">
        <v>45</v>
      </c>
      <c r="D24" s="5"/>
      <c r="E24" s="36">
        <v>43</v>
      </c>
      <c r="F24" s="5"/>
    </row>
    <row r="25" spans="1:5" ht="14.25">
      <c r="A25" s="2">
        <v>15</v>
      </c>
      <c r="B25" s="41">
        <v>170301150021</v>
      </c>
      <c r="C25" s="36">
        <v>45</v>
      </c>
      <c r="E25" s="36">
        <v>43</v>
      </c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4"/>
  <sheetViews>
    <sheetView zoomScale="60" zoomScaleNormal="60" zoomScalePageLayoutView="0" workbookViewId="0" topLeftCell="A4">
      <selection activeCell="H17" sqref="H17:V17"/>
    </sheetView>
  </sheetViews>
  <sheetFormatPr defaultColWidth="9.140625" defaultRowHeight="15"/>
  <cols>
    <col min="2" max="2" width="17.00390625" style="0" customWidth="1"/>
    <col min="3" max="3" width="14.42187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58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95.25" customHeight="1">
      <c r="A4" s="136" t="s">
        <v>141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140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79">
        <f aca="true" t="shared" si="0" ref="C11:C25">B100*0.67</f>
        <v>39.53</v>
      </c>
      <c r="D11" s="5">
        <f>COUNTIF(C11:C25,"&gt;="&amp;D10)</f>
        <v>15</v>
      </c>
      <c r="E11" s="5">
        <f aca="true" t="shared" si="1" ref="E11:E25">C100*0.67</f>
        <v>36.85</v>
      </c>
      <c r="F11" s="70">
        <f>COUNTIF(E11:E25,"&gt;="&amp;F10)</f>
        <v>15</v>
      </c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170301150003</v>
      </c>
      <c r="C12" s="79">
        <f t="shared" si="0"/>
        <v>40.2</v>
      </c>
      <c r="D12" s="71">
        <f>(D11/D13)*100</f>
        <v>100</v>
      </c>
      <c r="E12" s="5">
        <f t="shared" si="1"/>
        <v>40.870000000000005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170301150005</v>
      </c>
      <c r="C13" s="79">
        <f t="shared" si="0"/>
        <v>37.52</v>
      </c>
      <c r="D13" s="74">
        <v>15</v>
      </c>
      <c r="E13" s="5">
        <f t="shared" si="1"/>
        <v>31.490000000000002</v>
      </c>
      <c r="F13" s="74">
        <f>1*D13</f>
        <v>15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170301150007</v>
      </c>
      <c r="C14" s="79">
        <f t="shared" si="0"/>
        <v>44.220000000000006</v>
      </c>
      <c r="D14" s="5"/>
      <c r="E14" s="5">
        <f t="shared" si="1"/>
        <v>49.580000000000005</v>
      </c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26">
        <v>170301150008</v>
      </c>
      <c r="C15" s="79">
        <f t="shared" si="0"/>
        <v>36.85</v>
      </c>
      <c r="D15" s="5"/>
      <c r="E15" s="5">
        <f t="shared" si="1"/>
        <v>40.2</v>
      </c>
      <c r="F15" s="5"/>
      <c r="G15" s="50"/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26">
        <v>170301150009</v>
      </c>
      <c r="C16" s="79">
        <f t="shared" si="0"/>
        <v>43.550000000000004</v>
      </c>
      <c r="D16" s="5"/>
      <c r="E16" s="5">
        <f t="shared" si="1"/>
        <v>46.900000000000006</v>
      </c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170301150012</v>
      </c>
      <c r="C17" s="79">
        <f t="shared" si="0"/>
        <v>44.220000000000006</v>
      </c>
      <c r="E17" s="5">
        <f t="shared" si="1"/>
        <v>46.900000000000006</v>
      </c>
      <c r="G17" s="52" t="s">
        <v>14</v>
      </c>
      <c r="H17" s="8">
        <f>(H7*H16)/100</f>
        <v>2.2</v>
      </c>
      <c r="I17" s="8">
        <f>(H7*I16)/100</f>
        <v>1.4</v>
      </c>
      <c r="J17" s="8">
        <f>(H7*J16)/100</f>
        <v>3</v>
      </c>
      <c r="K17" s="8"/>
      <c r="L17" s="8">
        <f>(H7*L16)/100</f>
        <v>2</v>
      </c>
      <c r="M17" s="8"/>
      <c r="N17" s="8"/>
      <c r="O17" s="8"/>
      <c r="P17" s="8">
        <f>(H7*P16)/100</f>
        <v>2</v>
      </c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  <row r="18" spans="1:5" ht="14.25">
      <c r="A18" s="2">
        <v>8</v>
      </c>
      <c r="B18" s="26">
        <v>170301150014</v>
      </c>
      <c r="C18" s="79">
        <f t="shared" si="0"/>
        <v>44.220000000000006</v>
      </c>
      <c r="E18" s="5">
        <f t="shared" si="1"/>
        <v>48.24</v>
      </c>
    </row>
    <row r="19" spans="1:5" ht="14.25">
      <c r="A19" s="2">
        <v>9</v>
      </c>
      <c r="B19" s="26">
        <v>170301150016</v>
      </c>
      <c r="C19" s="79">
        <f t="shared" si="0"/>
        <v>36.85</v>
      </c>
      <c r="E19" s="5">
        <f t="shared" si="1"/>
        <v>38.86</v>
      </c>
    </row>
    <row r="20" spans="1:5" ht="14.25">
      <c r="A20" s="2">
        <v>10</v>
      </c>
      <c r="B20" s="26">
        <v>170301150018</v>
      </c>
      <c r="C20" s="79">
        <f t="shared" si="0"/>
        <v>42.21</v>
      </c>
      <c r="E20" s="5">
        <f t="shared" si="1"/>
        <v>45.56</v>
      </c>
    </row>
    <row r="21" spans="1:5" ht="14.25">
      <c r="A21" s="2">
        <v>11</v>
      </c>
      <c r="B21" s="26">
        <v>170301150019</v>
      </c>
      <c r="C21" s="79">
        <f t="shared" si="0"/>
        <v>38.190000000000005</v>
      </c>
      <c r="E21" s="5">
        <f t="shared" si="1"/>
        <v>36.18</v>
      </c>
    </row>
    <row r="22" spans="1:5" ht="14.25">
      <c r="A22" s="2">
        <v>12</v>
      </c>
      <c r="B22" s="26">
        <v>170301150020</v>
      </c>
      <c r="C22" s="79">
        <f t="shared" si="0"/>
        <v>42.21</v>
      </c>
      <c r="E22" s="5">
        <f t="shared" si="1"/>
        <v>42.21</v>
      </c>
    </row>
    <row r="23" spans="1:5" ht="14.25">
      <c r="A23" s="2">
        <v>13</v>
      </c>
      <c r="B23" s="26">
        <v>170301150021</v>
      </c>
      <c r="C23" s="79">
        <f t="shared" si="0"/>
        <v>38.86</v>
      </c>
      <c r="E23" s="5">
        <f t="shared" si="1"/>
        <v>35.510000000000005</v>
      </c>
    </row>
    <row r="24" spans="1:5" ht="14.25">
      <c r="A24" s="2">
        <v>14</v>
      </c>
      <c r="B24" s="26">
        <v>170301150022</v>
      </c>
      <c r="C24" s="79">
        <f t="shared" si="0"/>
        <v>42.88</v>
      </c>
      <c r="E24" s="5">
        <f t="shared" si="1"/>
        <v>43.550000000000004</v>
      </c>
    </row>
    <row r="25" spans="1:5" ht="14.25">
      <c r="A25" s="2">
        <v>15</v>
      </c>
      <c r="B25" s="26">
        <v>170301151025</v>
      </c>
      <c r="C25" s="79">
        <f t="shared" si="0"/>
        <v>41.54</v>
      </c>
      <c r="E25" s="5">
        <f t="shared" si="1"/>
        <v>43.550000000000004</v>
      </c>
    </row>
    <row r="100" spans="2:3" ht="14.25">
      <c r="B100" s="5">
        <v>59</v>
      </c>
      <c r="C100" s="5">
        <v>55</v>
      </c>
    </row>
    <row r="101" spans="2:3" ht="14.25">
      <c r="B101" s="5">
        <v>60</v>
      </c>
      <c r="C101" s="5">
        <v>61</v>
      </c>
    </row>
    <row r="102" spans="2:3" ht="14.25">
      <c r="B102" s="5">
        <v>56</v>
      </c>
      <c r="C102" s="5">
        <v>47</v>
      </c>
    </row>
    <row r="103" spans="2:3" ht="14.25">
      <c r="B103" s="5">
        <v>66</v>
      </c>
      <c r="C103" s="5">
        <v>74</v>
      </c>
    </row>
    <row r="104" spans="2:3" ht="14.25">
      <c r="B104" s="5">
        <v>55</v>
      </c>
      <c r="C104" s="5">
        <v>60</v>
      </c>
    </row>
    <row r="105" spans="2:3" ht="14.25">
      <c r="B105" s="5">
        <v>65</v>
      </c>
      <c r="C105" s="5">
        <v>70</v>
      </c>
    </row>
    <row r="106" spans="2:3" ht="14.25">
      <c r="B106" s="5">
        <v>66</v>
      </c>
      <c r="C106" s="5">
        <v>70</v>
      </c>
    </row>
    <row r="107" spans="2:3" ht="14.25">
      <c r="B107" s="5">
        <v>66</v>
      </c>
      <c r="C107" s="5">
        <v>72</v>
      </c>
    </row>
    <row r="108" spans="2:3" ht="14.25">
      <c r="B108" s="5">
        <v>55</v>
      </c>
      <c r="C108" s="5">
        <v>58</v>
      </c>
    </row>
    <row r="109" spans="2:3" ht="14.25">
      <c r="B109" s="5">
        <v>63</v>
      </c>
      <c r="C109" s="5">
        <v>68</v>
      </c>
    </row>
    <row r="110" spans="2:3" ht="14.25">
      <c r="B110" s="5">
        <v>57</v>
      </c>
      <c r="C110" s="5">
        <v>54</v>
      </c>
    </row>
    <row r="111" spans="2:3" ht="14.25">
      <c r="B111" s="5">
        <v>63</v>
      </c>
      <c r="C111" s="5">
        <v>63</v>
      </c>
    </row>
    <row r="112" spans="2:3" ht="14.25">
      <c r="B112" s="5">
        <v>58</v>
      </c>
      <c r="C112" s="5">
        <v>53</v>
      </c>
    </row>
    <row r="113" spans="2:3" ht="14.25">
      <c r="B113" s="5">
        <v>64</v>
      </c>
      <c r="C113" s="5">
        <v>65</v>
      </c>
    </row>
    <row r="114" spans="2:3" ht="14.25">
      <c r="B114" s="5">
        <v>62</v>
      </c>
      <c r="C114" s="5">
        <v>65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C000"/>
  </sheetPr>
  <dimension ref="A1:W25"/>
  <sheetViews>
    <sheetView zoomScale="69" zoomScaleNormal="69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144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143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142</v>
      </c>
      <c r="B5" s="138"/>
      <c r="C5" s="138"/>
      <c r="D5" s="138"/>
      <c r="E5" s="139"/>
      <c r="F5" s="53"/>
      <c r="G5" s="58" t="s">
        <v>69</v>
      </c>
      <c r="H5" s="59">
        <f>1*D12</f>
        <v>93.33333333333333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/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100</v>
      </c>
      <c r="D10" s="68">
        <v>55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26">
        <v>170301150002</v>
      </c>
      <c r="C11" s="18">
        <v>61</v>
      </c>
      <c r="D11" s="5">
        <f>COUNTIF(C11:C25,"&gt;="&amp;D10)</f>
        <v>14</v>
      </c>
      <c r="E11" s="5"/>
      <c r="F11" s="70"/>
      <c r="G11" s="50" t="s">
        <v>6</v>
      </c>
      <c r="H11" s="1">
        <v>2</v>
      </c>
      <c r="I11" s="1">
        <v>3</v>
      </c>
      <c r="J11" s="12">
        <v>3</v>
      </c>
      <c r="K11" s="12"/>
      <c r="L11" s="12">
        <v>2</v>
      </c>
      <c r="M11" s="12"/>
      <c r="N11" s="12"/>
      <c r="O11" s="12"/>
      <c r="P11" s="12">
        <v>2</v>
      </c>
      <c r="Q11" s="12"/>
      <c r="R11" s="12"/>
      <c r="S11" s="12"/>
      <c r="T11" s="12">
        <v>2</v>
      </c>
      <c r="U11" s="12">
        <v>2</v>
      </c>
      <c r="V11" s="12"/>
      <c r="W11" s="67"/>
    </row>
    <row r="12" spans="1:23" ht="15">
      <c r="A12" s="2">
        <v>2</v>
      </c>
      <c r="B12" s="26">
        <v>170301150003</v>
      </c>
      <c r="C12" s="18">
        <v>91</v>
      </c>
      <c r="D12" s="71">
        <f>(D11/D13)*100</f>
        <v>93.33333333333333</v>
      </c>
      <c r="E12" s="5"/>
      <c r="F12" s="72"/>
      <c r="G12" s="50" t="s">
        <v>7</v>
      </c>
      <c r="H12" s="8">
        <v>3</v>
      </c>
      <c r="I12" s="8">
        <v>1</v>
      </c>
      <c r="J12" s="12">
        <v>3</v>
      </c>
      <c r="K12" s="12"/>
      <c r="L12" s="12">
        <v>2</v>
      </c>
      <c r="M12" s="12"/>
      <c r="N12" s="12"/>
      <c r="O12" s="12"/>
      <c r="P12" s="12">
        <v>2</v>
      </c>
      <c r="Q12" s="12"/>
      <c r="R12" s="12"/>
      <c r="S12" s="12"/>
      <c r="T12" s="12">
        <v>2</v>
      </c>
      <c r="U12" s="12">
        <v>2</v>
      </c>
      <c r="V12" s="12"/>
      <c r="W12" s="67"/>
    </row>
    <row r="13" spans="1:23" ht="15">
      <c r="A13" s="2">
        <v>3</v>
      </c>
      <c r="B13" s="26">
        <v>170301150005</v>
      </c>
      <c r="C13" s="18">
        <v>61</v>
      </c>
      <c r="D13" s="74">
        <v>15</v>
      </c>
      <c r="E13" s="5"/>
      <c r="F13" s="74">
        <f>1*D13</f>
        <v>15</v>
      </c>
      <c r="G13" s="50" t="s">
        <v>9</v>
      </c>
      <c r="H13" s="8">
        <v>1</v>
      </c>
      <c r="I13" s="8">
        <v>1</v>
      </c>
      <c r="J13" s="12">
        <v>3</v>
      </c>
      <c r="K13" s="12"/>
      <c r="L13" s="12">
        <v>2</v>
      </c>
      <c r="M13" s="12"/>
      <c r="N13" s="12"/>
      <c r="O13" s="12"/>
      <c r="P13" s="12">
        <v>2</v>
      </c>
      <c r="Q13" s="12"/>
      <c r="R13" s="12"/>
      <c r="S13" s="12"/>
      <c r="T13" s="12">
        <v>2</v>
      </c>
      <c r="U13" s="12">
        <v>2</v>
      </c>
      <c r="V13" s="12"/>
      <c r="W13" s="67"/>
    </row>
    <row r="14" spans="1:23" ht="15">
      <c r="A14" s="2">
        <v>4</v>
      </c>
      <c r="B14" s="26">
        <v>170301150007</v>
      </c>
      <c r="C14" s="18">
        <v>71</v>
      </c>
      <c r="D14" s="5"/>
      <c r="E14" s="5"/>
      <c r="F14" s="5"/>
      <c r="G14" s="50" t="s">
        <v>11</v>
      </c>
      <c r="H14" s="8">
        <v>3</v>
      </c>
      <c r="I14" s="8">
        <v>1</v>
      </c>
      <c r="J14" s="12">
        <v>3</v>
      </c>
      <c r="K14" s="12"/>
      <c r="L14" s="12">
        <v>2</v>
      </c>
      <c r="M14" s="12"/>
      <c r="N14" s="12"/>
      <c r="O14" s="12"/>
      <c r="P14" s="12">
        <v>2</v>
      </c>
      <c r="Q14" s="12"/>
      <c r="R14" s="12"/>
      <c r="S14" s="12"/>
      <c r="T14" s="12">
        <v>2</v>
      </c>
      <c r="U14" s="12">
        <v>2</v>
      </c>
      <c r="V14" s="12"/>
      <c r="W14" s="67"/>
    </row>
    <row r="15" spans="1:23" ht="15">
      <c r="A15" s="2">
        <v>5</v>
      </c>
      <c r="B15" s="26">
        <v>170301150008</v>
      </c>
      <c r="C15" s="18">
        <v>81</v>
      </c>
      <c r="D15" s="5"/>
      <c r="E15" s="5"/>
      <c r="F15" s="5"/>
      <c r="G15" s="50" t="s">
        <v>37</v>
      </c>
      <c r="H15" s="8">
        <v>2</v>
      </c>
      <c r="I15" s="8">
        <v>1</v>
      </c>
      <c r="J15" s="12">
        <v>3</v>
      </c>
      <c r="K15" s="12"/>
      <c r="L15" s="12">
        <v>2</v>
      </c>
      <c r="M15" s="12"/>
      <c r="N15" s="12"/>
      <c r="O15" s="12"/>
      <c r="P15" s="12">
        <v>2</v>
      </c>
      <c r="Q15" s="12"/>
      <c r="R15" s="12"/>
      <c r="S15" s="12"/>
      <c r="T15" s="12">
        <v>2</v>
      </c>
      <c r="U15" s="12">
        <v>2</v>
      </c>
      <c r="V15" s="12"/>
      <c r="W15" s="22"/>
    </row>
    <row r="16" spans="1:23" ht="30.75">
      <c r="A16" s="2">
        <v>6</v>
      </c>
      <c r="B16" s="26">
        <v>170301150009</v>
      </c>
      <c r="C16" s="18">
        <v>76</v>
      </c>
      <c r="D16" s="5"/>
      <c r="E16" s="5"/>
      <c r="F16" s="5"/>
      <c r="G16" s="51" t="s">
        <v>79</v>
      </c>
      <c r="H16" s="10">
        <f>AVERAGE(H11:H15)</f>
        <v>2.2</v>
      </c>
      <c r="I16" s="10">
        <f>AVERAGE(I11:I15)</f>
        <v>1.4</v>
      </c>
      <c r="J16" s="10">
        <f>AVERAGE(J11:J15)</f>
        <v>3</v>
      </c>
      <c r="K16" s="10"/>
      <c r="L16" s="10">
        <f>AVERAGE(L11:L15)</f>
        <v>2</v>
      </c>
      <c r="M16" s="10"/>
      <c r="N16" s="10"/>
      <c r="O16" s="10"/>
      <c r="P16" s="10">
        <f>AVERAGE(P11:P15)</f>
        <v>2</v>
      </c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1:23" ht="15">
      <c r="A17" s="2">
        <v>7</v>
      </c>
      <c r="B17" s="26">
        <v>170301150012</v>
      </c>
      <c r="C17" s="18">
        <v>84</v>
      </c>
      <c r="G17" s="52" t="s">
        <v>14</v>
      </c>
      <c r="H17" s="8">
        <f>(H7*H16)/100</f>
        <v>2.0533333333333332</v>
      </c>
      <c r="I17" s="8">
        <f>(H7*I16)/100</f>
        <v>1.3066666666666666</v>
      </c>
      <c r="J17" s="8"/>
      <c r="K17" s="8"/>
      <c r="L17" s="8">
        <f>(H7*L16)/100</f>
        <v>1.8666666666666665</v>
      </c>
      <c r="M17" s="8"/>
      <c r="N17" s="8"/>
      <c r="O17" s="8"/>
      <c r="P17" s="8"/>
      <c r="Q17" s="8"/>
      <c r="R17" s="8"/>
      <c r="S17" s="8"/>
      <c r="T17" s="8">
        <f>(H7*T16)/100</f>
        <v>1.8666666666666665</v>
      </c>
      <c r="U17" s="8">
        <f>(H7*U16)/100</f>
        <v>1.8666666666666665</v>
      </c>
      <c r="V17" s="8"/>
      <c r="W17" s="22"/>
    </row>
    <row r="18" spans="1:3" ht="14.25">
      <c r="A18" s="2">
        <v>8</v>
      </c>
      <c r="B18" s="26">
        <v>170301150014</v>
      </c>
      <c r="C18" s="18">
        <v>81</v>
      </c>
    </row>
    <row r="19" spans="1:3" ht="14.25">
      <c r="A19" s="2">
        <v>9</v>
      </c>
      <c r="B19" s="26">
        <v>170301150016</v>
      </c>
      <c r="C19" s="18">
        <v>56</v>
      </c>
    </row>
    <row r="20" spans="1:3" ht="14.25">
      <c r="A20" s="2">
        <v>10</v>
      </c>
      <c r="B20" s="26">
        <v>170301150017</v>
      </c>
      <c r="C20" s="18">
        <v>64</v>
      </c>
    </row>
    <row r="21" spans="1:3" ht="14.25">
      <c r="A21" s="2">
        <v>11</v>
      </c>
      <c r="B21" s="26">
        <v>170301150018</v>
      </c>
      <c r="C21" s="18">
        <v>91</v>
      </c>
    </row>
    <row r="22" spans="1:3" ht="14.25">
      <c r="A22" s="2">
        <v>12</v>
      </c>
      <c r="B22" s="26">
        <v>170301150019</v>
      </c>
      <c r="C22" s="18">
        <v>76</v>
      </c>
    </row>
    <row r="23" spans="1:3" ht="14.25">
      <c r="A23" s="2">
        <v>13</v>
      </c>
      <c r="B23" s="26">
        <v>170301150020</v>
      </c>
      <c r="C23" s="18">
        <v>66</v>
      </c>
    </row>
    <row r="24" spans="1:3" ht="14.25">
      <c r="A24" s="2">
        <v>14</v>
      </c>
      <c r="B24" s="26">
        <v>170301150021</v>
      </c>
      <c r="C24" s="18">
        <v>0</v>
      </c>
    </row>
    <row r="25" spans="1:3" ht="14.25">
      <c r="A25" s="2">
        <v>15</v>
      </c>
      <c r="B25" s="26">
        <v>170301150022</v>
      </c>
      <c r="C25" s="18">
        <v>61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M13" sqref="M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9"/>
  </sheetPr>
  <dimension ref="A1:W209"/>
  <sheetViews>
    <sheetView zoomScalePageLayoutView="0" workbookViewId="0" topLeftCell="E1">
      <selection activeCell="H17" sqref="H17:V17"/>
    </sheetView>
  </sheetViews>
  <sheetFormatPr defaultColWidth="9.140625" defaultRowHeight="15"/>
  <cols>
    <col min="1" max="1" width="9.140625" style="95" customWidth="1"/>
    <col min="2" max="2" width="13.8515625" style="95" customWidth="1"/>
    <col min="3" max="4" width="9.140625" style="95" customWidth="1"/>
    <col min="5" max="5" width="15.421875" style="95" customWidth="1"/>
    <col min="6" max="6" width="9.140625" style="95" customWidth="1"/>
    <col min="7" max="7" width="17.00390625" style="95" customWidth="1"/>
    <col min="8" max="9" width="9.140625" style="95" customWidth="1"/>
    <col min="10" max="10" width="6.00390625" style="95" customWidth="1"/>
    <col min="11" max="11" width="7.28125" style="95" customWidth="1"/>
    <col min="12" max="12" width="9.140625" style="95" customWidth="1"/>
    <col min="13" max="13" width="5.28125" style="95" customWidth="1"/>
    <col min="14" max="22" width="9.140625" style="95" customWidth="1"/>
    <col min="23" max="23" width="7.8515625" style="95" customWidth="1"/>
    <col min="24" max="16384" width="9.140625" style="95" customWidth="1"/>
  </cols>
  <sheetData>
    <row r="1" spans="1:23" ht="10.5">
      <c r="A1" s="155" t="s">
        <v>60</v>
      </c>
      <c r="B1" s="158"/>
      <c r="C1" s="158"/>
      <c r="D1" s="158"/>
      <c r="E1" s="159"/>
      <c r="F1" s="93"/>
      <c r="G1" s="160"/>
      <c r="H1" s="160"/>
      <c r="I1" s="160"/>
      <c r="J1" s="160"/>
      <c r="K1" s="160"/>
      <c r="L1" s="160"/>
      <c r="M1" s="160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0.5">
      <c r="A2" s="161" t="s">
        <v>0</v>
      </c>
      <c r="B2" s="161"/>
      <c r="C2" s="161"/>
      <c r="D2" s="161"/>
      <c r="E2" s="161"/>
      <c r="F2" s="93"/>
      <c r="G2" s="162" t="s">
        <v>61</v>
      </c>
      <c r="H2" s="163"/>
      <c r="I2" s="16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42">
      <c r="A3" s="152" t="s">
        <v>36</v>
      </c>
      <c r="B3" s="152"/>
      <c r="C3" s="152"/>
      <c r="D3" s="152"/>
      <c r="E3" s="152"/>
      <c r="F3" s="93"/>
      <c r="G3" s="153" t="s">
        <v>62</v>
      </c>
      <c r="H3" s="154"/>
      <c r="I3" s="96" t="s">
        <v>63</v>
      </c>
      <c r="J3" s="94"/>
      <c r="K3" s="97" t="s">
        <v>64</v>
      </c>
      <c r="L3" s="97" t="s">
        <v>65</v>
      </c>
      <c r="M3" s="94"/>
      <c r="N3" s="97" t="s">
        <v>66</v>
      </c>
      <c r="O3" s="151" t="s">
        <v>270</v>
      </c>
      <c r="P3" s="151"/>
      <c r="Q3" s="151"/>
      <c r="R3" s="151"/>
      <c r="S3" s="151"/>
      <c r="T3" s="151"/>
      <c r="U3" s="151"/>
      <c r="V3" s="151"/>
      <c r="W3" s="151"/>
    </row>
    <row r="4" spans="1:23" ht="46.5" customHeight="1">
      <c r="A4" s="152" t="s">
        <v>81</v>
      </c>
      <c r="B4" s="152"/>
      <c r="C4" s="152"/>
      <c r="D4" s="152"/>
      <c r="E4" s="152"/>
      <c r="F4" s="93"/>
      <c r="G4" s="153" t="s">
        <v>67</v>
      </c>
      <c r="H4" s="154"/>
      <c r="I4" s="98"/>
      <c r="J4" s="94"/>
      <c r="K4" s="99" t="s">
        <v>68</v>
      </c>
      <c r="L4" s="99">
        <v>3</v>
      </c>
      <c r="M4" s="100"/>
      <c r="N4" s="99">
        <v>3</v>
      </c>
      <c r="O4" s="151"/>
      <c r="P4" s="151"/>
      <c r="Q4" s="151"/>
      <c r="R4" s="151"/>
      <c r="S4" s="151"/>
      <c r="T4" s="151"/>
      <c r="U4" s="151"/>
      <c r="V4" s="151"/>
      <c r="W4" s="151"/>
    </row>
    <row r="5" spans="1:23" ht="10.5">
      <c r="A5" s="155" t="s">
        <v>80</v>
      </c>
      <c r="B5" s="156"/>
      <c r="C5" s="156"/>
      <c r="D5" s="156"/>
      <c r="E5" s="157"/>
      <c r="F5" s="93"/>
      <c r="G5" s="101" t="s">
        <v>69</v>
      </c>
      <c r="H5" s="102">
        <f>9/10*100</f>
        <v>90</v>
      </c>
      <c r="I5" s="98"/>
      <c r="J5" s="94"/>
      <c r="K5" s="103" t="s">
        <v>70</v>
      </c>
      <c r="L5" s="103">
        <v>2</v>
      </c>
      <c r="M5" s="100"/>
      <c r="N5" s="103">
        <v>2</v>
      </c>
      <c r="O5" s="151"/>
      <c r="P5" s="151"/>
      <c r="Q5" s="151"/>
      <c r="R5" s="151"/>
      <c r="S5" s="151"/>
      <c r="T5" s="151"/>
      <c r="U5" s="151"/>
      <c r="V5" s="151"/>
      <c r="W5" s="151"/>
    </row>
    <row r="6" spans="1:23" ht="10.5">
      <c r="A6" s="104"/>
      <c r="B6" s="105" t="s">
        <v>1</v>
      </c>
      <c r="C6" s="106" t="s">
        <v>71</v>
      </c>
      <c r="D6" s="106" t="s">
        <v>72</v>
      </c>
      <c r="E6" s="106" t="s">
        <v>73</v>
      </c>
      <c r="F6" s="106" t="s">
        <v>72</v>
      </c>
      <c r="G6" s="101" t="s">
        <v>73</v>
      </c>
      <c r="H6" s="107">
        <f>9/10*100</f>
        <v>90</v>
      </c>
      <c r="I6" s="98"/>
      <c r="J6" s="94"/>
      <c r="K6" s="108" t="s">
        <v>74</v>
      </c>
      <c r="L6" s="108">
        <v>1</v>
      </c>
      <c r="M6" s="100"/>
      <c r="N6" s="108">
        <v>1</v>
      </c>
      <c r="O6" s="151"/>
      <c r="P6" s="151"/>
      <c r="Q6" s="151"/>
      <c r="R6" s="151"/>
      <c r="S6" s="151"/>
      <c r="T6" s="151"/>
      <c r="U6" s="151"/>
      <c r="V6" s="151"/>
      <c r="W6" s="151"/>
    </row>
    <row r="7" spans="1:23" ht="21">
      <c r="A7" s="104"/>
      <c r="B7" s="105" t="s">
        <v>2</v>
      </c>
      <c r="C7" s="109" t="s">
        <v>12</v>
      </c>
      <c r="D7" s="109"/>
      <c r="E7" s="109" t="s">
        <v>12</v>
      </c>
      <c r="F7" s="109"/>
      <c r="G7" s="96" t="s">
        <v>75</v>
      </c>
      <c r="H7" s="110">
        <f>AVERAGE(H5:H6)</f>
        <v>90</v>
      </c>
      <c r="I7" s="111">
        <v>0.6</v>
      </c>
      <c r="J7" s="94"/>
      <c r="K7" s="112" t="s">
        <v>76</v>
      </c>
      <c r="L7" s="112">
        <v>0</v>
      </c>
      <c r="M7" s="100"/>
      <c r="N7" s="112"/>
      <c r="O7" s="151"/>
      <c r="P7" s="151"/>
      <c r="Q7" s="151"/>
      <c r="R7" s="151"/>
      <c r="S7" s="151"/>
      <c r="T7" s="151"/>
      <c r="U7" s="151"/>
      <c r="V7" s="151"/>
      <c r="W7" s="151"/>
    </row>
    <row r="8" spans="1:23" ht="10.5">
      <c r="A8" s="104"/>
      <c r="B8" s="105" t="s">
        <v>3</v>
      </c>
      <c r="C8" s="109" t="s">
        <v>4</v>
      </c>
      <c r="D8" s="109"/>
      <c r="E8" s="109" t="s">
        <v>15</v>
      </c>
      <c r="F8" s="109"/>
      <c r="G8" s="96" t="s">
        <v>77</v>
      </c>
      <c r="H8" s="101" t="s">
        <v>78</v>
      </c>
      <c r="I8" s="98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0.5">
      <c r="A9" s="104"/>
      <c r="B9" s="105" t="s">
        <v>5</v>
      </c>
      <c r="C9" s="109" t="s">
        <v>38</v>
      </c>
      <c r="D9" s="109"/>
      <c r="E9" s="109" t="s">
        <v>38</v>
      </c>
      <c r="F9" s="113"/>
      <c r="G9" s="104"/>
      <c r="H9" s="114"/>
      <c r="I9" s="11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15"/>
    </row>
    <row r="10" spans="1:23" ht="10.5">
      <c r="A10" s="116"/>
      <c r="B10" s="105" t="s">
        <v>8</v>
      </c>
      <c r="C10" s="117">
        <v>50</v>
      </c>
      <c r="D10" s="118">
        <f>(0.55*50)</f>
        <v>27.500000000000004</v>
      </c>
      <c r="E10" s="117">
        <v>50</v>
      </c>
      <c r="F10" s="119">
        <f>0.55*50</f>
        <v>27.500000000000004</v>
      </c>
      <c r="G10" s="120"/>
      <c r="H10" s="120" t="s">
        <v>13</v>
      </c>
      <c r="I10" s="120" t="s">
        <v>16</v>
      </c>
      <c r="J10" s="121" t="s">
        <v>17</v>
      </c>
      <c r="K10" s="121" t="s">
        <v>18</v>
      </c>
      <c r="L10" s="121" t="s">
        <v>19</v>
      </c>
      <c r="M10" s="121" t="s">
        <v>20</v>
      </c>
      <c r="N10" s="121" t="s">
        <v>21</v>
      </c>
      <c r="O10" s="121" t="s">
        <v>22</v>
      </c>
      <c r="P10" s="121" t="s">
        <v>23</v>
      </c>
      <c r="Q10" s="121" t="s">
        <v>24</v>
      </c>
      <c r="R10" s="121" t="s">
        <v>29</v>
      </c>
      <c r="S10" s="121" t="s">
        <v>25</v>
      </c>
      <c r="T10" s="121" t="s">
        <v>26</v>
      </c>
      <c r="U10" s="121" t="s">
        <v>27</v>
      </c>
      <c r="V10" s="121" t="s">
        <v>28</v>
      </c>
      <c r="W10" s="115"/>
    </row>
    <row r="11" spans="1:23" ht="10.5">
      <c r="A11" s="104">
        <v>1</v>
      </c>
      <c r="B11" s="122">
        <v>170301150021</v>
      </c>
      <c r="C11" s="123">
        <f>B200/2</f>
        <v>42.5</v>
      </c>
      <c r="D11" s="124">
        <f>COUNTIF(C11:C20,"&gt;="&amp;D10)</f>
        <v>9</v>
      </c>
      <c r="E11" s="123">
        <f>C200/2</f>
        <v>36.5</v>
      </c>
      <c r="F11" s="125">
        <f>COUNTIF(E11:E20,"&gt;="&amp;F10)</f>
        <v>9</v>
      </c>
      <c r="G11" s="120" t="s">
        <v>6</v>
      </c>
      <c r="H11" s="126">
        <v>3</v>
      </c>
      <c r="I11" s="126">
        <v>3</v>
      </c>
      <c r="J11" s="98"/>
      <c r="K11" s="98"/>
      <c r="L11" s="98">
        <v>3</v>
      </c>
      <c r="M11" s="98"/>
      <c r="N11" s="98"/>
      <c r="O11" s="98"/>
      <c r="P11" s="98">
        <v>2</v>
      </c>
      <c r="Q11" s="98"/>
      <c r="R11" s="98"/>
      <c r="S11" s="98"/>
      <c r="T11" s="98">
        <v>2</v>
      </c>
      <c r="U11" s="98">
        <v>2</v>
      </c>
      <c r="V11" s="98"/>
      <c r="W11" s="115"/>
    </row>
    <row r="12" spans="1:23" ht="10.5">
      <c r="A12" s="104">
        <v>2</v>
      </c>
      <c r="B12" s="122">
        <v>170301151025</v>
      </c>
      <c r="C12" s="123">
        <f aca="true" t="shared" si="0" ref="C12:C20">B201/2</f>
        <v>30</v>
      </c>
      <c r="D12" s="127">
        <f>(9/10)*100</f>
        <v>90</v>
      </c>
      <c r="E12" s="123">
        <f aca="true" t="shared" si="1" ref="E12:E20">C201/2</f>
        <v>47.5</v>
      </c>
      <c r="F12" s="128">
        <f>(9/10)*100</f>
        <v>90</v>
      </c>
      <c r="G12" s="120" t="s">
        <v>7</v>
      </c>
      <c r="H12" s="120">
        <v>3</v>
      </c>
      <c r="I12" s="120">
        <v>3</v>
      </c>
      <c r="J12" s="98"/>
      <c r="K12" s="98"/>
      <c r="L12" s="98">
        <v>3</v>
      </c>
      <c r="M12" s="98"/>
      <c r="N12" s="98"/>
      <c r="O12" s="98"/>
      <c r="P12" s="98">
        <v>2</v>
      </c>
      <c r="Q12" s="98"/>
      <c r="R12" s="98"/>
      <c r="S12" s="98"/>
      <c r="T12" s="98">
        <v>2</v>
      </c>
      <c r="U12" s="98">
        <v>2</v>
      </c>
      <c r="V12" s="98"/>
      <c r="W12" s="115"/>
    </row>
    <row r="13" spans="1:23" ht="10.5">
      <c r="A13" s="104">
        <v>3</v>
      </c>
      <c r="B13" s="122">
        <v>170301150008</v>
      </c>
      <c r="C13" s="123">
        <f t="shared" si="0"/>
        <v>41</v>
      </c>
      <c r="D13" s="124"/>
      <c r="E13" s="123">
        <f t="shared" si="1"/>
        <v>42</v>
      </c>
      <c r="F13" s="124"/>
      <c r="G13" s="120" t="s">
        <v>9</v>
      </c>
      <c r="H13" s="120">
        <v>2</v>
      </c>
      <c r="I13" s="120">
        <v>2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115"/>
    </row>
    <row r="14" spans="1:23" ht="10.5">
      <c r="A14" s="104">
        <v>4</v>
      </c>
      <c r="B14" s="122">
        <v>170301150009</v>
      </c>
      <c r="C14" s="123">
        <f t="shared" si="0"/>
        <v>40.5</v>
      </c>
      <c r="D14" s="124"/>
      <c r="E14" s="123">
        <f t="shared" si="1"/>
        <v>41</v>
      </c>
      <c r="F14" s="124"/>
      <c r="G14" s="120"/>
      <c r="H14" s="120"/>
      <c r="I14" s="120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115"/>
    </row>
    <row r="15" spans="1:22" ht="10.5">
      <c r="A15" s="104">
        <v>5</v>
      </c>
      <c r="B15" s="122">
        <v>170301150012</v>
      </c>
      <c r="C15" s="123">
        <f t="shared" si="0"/>
        <v>42.5</v>
      </c>
      <c r="D15" s="124"/>
      <c r="E15" s="123">
        <f t="shared" si="1"/>
        <v>46.5</v>
      </c>
      <c r="F15" s="124"/>
      <c r="G15" s="120" t="s">
        <v>11</v>
      </c>
      <c r="H15" s="120">
        <v>2</v>
      </c>
      <c r="I15" s="120">
        <v>1</v>
      </c>
      <c r="J15" s="98"/>
      <c r="K15" s="98"/>
      <c r="L15" s="98"/>
      <c r="M15" s="98"/>
      <c r="N15" s="98"/>
      <c r="O15" s="98"/>
      <c r="P15" s="98">
        <v>3</v>
      </c>
      <c r="Q15" s="98"/>
      <c r="R15" s="98"/>
      <c r="S15" s="98"/>
      <c r="T15" s="98"/>
      <c r="U15" s="98"/>
      <c r="V15" s="98"/>
    </row>
    <row r="16" spans="1:22" ht="39.75" customHeight="1">
      <c r="A16" s="104">
        <v>6</v>
      </c>
      <c r="B16" s="122">
        <v>170301150014</v>
      </c>
      <c r="C16" s="123">
        <f t="shared" si="0"/>
        <v>42.5</v>
      </c>
      <c r="D16" s="124"/>
      <c r="E16" s="123">
        <f t="shared" si="1"/>
        <v>44</v>
      </c>
      <c r="F16" s="124"/>
      <c r="G16" s="129" t="s">
        <v>79</v>
      </c>
      <c r="H16" s="130">
        <f>AVERAGE(H11:H15)</f>
        <v>2.5</v>
      </c>
      <c r="I16" s="130">
        <f>AVERAGE(I11:I15)</f>
        <v>2.25</v>
      </c>
      <c r="J16" s="130"/>
      <c r="K16" s="130"/>
      <c r="L16" s="130">
        <f>AVERAGE(L11:L15)</f>
        <v>3</v>
      </c>
      <c r="M16" s="130"/>
      <c r="N16" s="130"/>
      <c r="O16" s="130"/>
      <c r="P16" s="130">
        <f>AVERAGE(P11:P15)</f>
        <v>2.3333333333333335</v>
      </c>
      <c r="Q16" s="130"/>
      <c r="R16" s="130"/>
      <c r="S16" s="130"/>
      <c r="T16" s="130">
        <f>AVERAGE(T11:T15)</f>
        <v>2</v>
      </c>
      <c r="U16" s="130">
        <f>AVERAGE(U11:U15)</f>
        <v>2</v>
      </c>
      <c r="V16" s="130"/>
    </row>
    <row r="17" spans="1:22" ht="10.5">
      <c r="A17" s="104">
        <v>7</v>
      </c>
      <c r="B17" s="122">
        <v>170301150020</v>
      </c>
      <c r="C17" s="123">
        <f t="shared" si="0"/>
        <v>42.5</v>
      </c>
      <c r="D17" s="124"/>
      <c r="E17" s="123">
        <f t="shared" si="1"/>
        <v>46</v>
      </c>
      <c r="F17" s="124"/>
      <c r="G17" s="131" t="s">
        <v>14</v>
      </c>
      <c r="H17" s="120">
        <f>(90*H16)/100</f>
        <v>2.25</v>
      </c>
      <c r="I17" s="120">
        <f>(90*I16)/100</f>
        <v>2.025</v>
      </c>
      <c r="J17" s="120"/>
      <c r="K17" s="120"/>
      <c r="L17" s="120">
        <f>(90*L16)/100</f>
        <v>2.7</v>
      </c>
      <c r="M17" s="120"/>
      <c r="N17" s="120"/>
      <c r="O17" s="120"/>
      <c r="P17" s="120">
        <f>(90*P16)/100</f>
        <v>2.1</v>
      </c>
      <c r="Q17" s="120"/>
      <c r="R17" s="120"/>
      <c r="S17" s="120"/>
      <c r="T17" s="120">
        <f>(90*T16)/100</f>
        <v>1.8</v>
      </c>
      <c r="U17" s="120">
        <f>(90*U16)/100</f>
        <v>1.8</v>
      </c>
      <c r="V17" s="120"/>
    </row>
    <row r="18" spans="1:6" ht="10.5">
      <c r="A18" s="104">
        <v>8</v>
      </c>
      <c r="B18" s="122">
        <v>170301150007</v>
      </c>
      <c r="C18" s="123">
        <f t="shared" si="0"/>
        <v>42</v>
      </c>
      <c r="D18" s="124"/>
      <c r="E18" s="123">
        <f t="shared" si="1"/>
        <v>48.5</v>
      </c>
      <c r="F18" s="124"/>
    </row>
    <row r="19" spans="1:6" ht="10.5">
      <c r="A19" s="104">
        <v>9</v>
      </c>
      <c r="B19" s="122">
        <v>170301150019</v>
      </c>
      <c r="C19" s="123">
        <f t="shared" si="0"/>
        <v>2.5</v>
      </c>
      <c r="D19" s="124"/>
      <c r="E19" s="123">
        <f t="shared" si="1"/>
        <v>10</v>
      </c>
      <c r="F19" s="124"/>
    </row>
    <row r="20" spans="1:6" ht="10.5">
      <c r="A20" s="104">
        <v>10</v>
      </c>
      <c r="B20" s="122">
        <v>170301150019</v>
      </c>
      <c r="C20" s="123">
        <f t="shared" si="0"/>
        <v>38.5</v>
      </c>
      <c r="D20" s="124"/>
      <c r="E20" s="123">
        <f t="shared" si="1"/>
        <v>31.5</v>
      </c>
      <c r="F20" s="124"/>
    </row>
    <row r="200" spans="2:3" ht="10.5">
      <c r="B200" s="123">
        <v>85</v>
      </c>
      <c r="C200" s="123">
        <v>73</v>
      </c>
    </row>
    <row r="201" spans="2:3" ht="10.5">
      <c r="B201" s="123">
        <v>60</v>
      </c>
      <c r="C201" s="123">
        <v>95</v>
      </c>
    </row>
    <row r="202" spans="2:3" ht="10.5">
      <c r="B202" s="123">
        <v>82</v>
      </c>
      <c r="C202" s="123">
        <v>84</v>
      </c>
    </row>
    <row r="203" spans="2:3" ht="10.5">
      <c r="B203" s="123">
        <v>81</v>
      </c>
      <c r="C203" s="123">
        <v>82</v>
      </c>
    </row>
    <row r="204" spans="2:3" ht="10.5">
      <c r="B204" s="123">
        <v>85</v>
      </c>
      <c r="C204" s="123">
        <v>93</v>
      </c>
    </row>
    <row r="205" spans="2:3" ht="10.5">
      <c r="B205" s="123">
        <v>85</v>
      </c>
      <c r="C205" s="123">
        <v>88</v>
      </c>
    </row>
    <row r="206" spans="2:3" ht="10.5">
      <c r="B206" s="123">
        <v>85</v>
      </c>
      <c r="C206" s="123">
        <v>92</v>
      </c>
    </row>
    <row r="207" spans="2:3" ht="10.5">
      <c r="B207" s="123">
        <v>84</v>
      </c>
      <c r="C207" s="123">
        <v>97</v>
      </c>
    </row>
    <row r="208" spans="2:3" ht="10.5">
      <c r="B208" s="123">
        <v>5</v>
      </c>
      <c r="C208" s="123">
        <v>20</v>
      </c>
    </row>
    <row r="209" spans="2:3" ht="10.5">
      <c r="B209" s="123">
        <v>77</v>
      </c>
      <c r="C209" s="123">
        <v>63</v>
      </c>
    </row>
  </sheetData>
  <sheetProtection/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9"/>
  </sheetPr>
  <dimension ref="A1:W205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5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66" t="s">
        <v>60</v>
      </c>
      <c r="B1" s="169"/>
      <c r="C1" s="169"/>
      <c r="D1" s="169"/>
      <c r="E1" s="170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71" t="s">
        <v>0</v>
      </c>
      <c r="B2" s="171"/>
      <c r="C2" s="171"/>
      <c r="D2" s="171"/>
      <c r="E2" s="171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65" t="s">
        <v>82</v>
      </c>
      <c r="B3" s="165"/>
      <c r="C3" s="165"/>
      <c r="D3" s="165"/>
      <c r="E3" s="165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65" t="s">
        <v>83</v>
      </c>
      <c r="B4" s="165"/>
      <c r="C4" s="165"/>
      <c r="D4" s="165"/>
      <c r="E4" s="165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66" t="s">
        <v>84</v>
      </c>
      <c r="B5" s="167"/>
      <c r="C5" s="167"/>
      <c r="D5" s="167"/>
      <c r="E5" s="168"/>
      <c r="F5" s="53"/>
      <c r="G5" s="58" t="s">
        <v>69</v>
      </c>
      <c r="H5" s="59">
        <f>6/6*100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6/6*100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7">
        <v>170301150003</v>
      </c>
      <c r="C11" s="5">
        <v>37</v>
      </c>
      <c r="D11" s="5">
        <f>COUNTIF(C11:C16,"&gt;="&amp;D10)</f>
        <v>6</v>
      </c>
      <c r="E11" s="5">
        <v>39</v>
      </c>
      <c r="F11" s="70">
        <f>COUNTIF(E11:E16,"&gt;="&amp;F10)</f>
        <v>6</v>
      </c>
      <c r="G11" s="50" t="s">
        <v>6</v>
      </c>
      <c r="H11" s="29">
        <v>2</v>
      </c>
      <c r="I11" s="29">
        <v>3</v>
      </c>
      <c r="J11" s="29"/>
      <c r="K11" s="29"/>
      <c r="L11" s="29">
        <v>2</v>
      </c>
      <c r="M11" s="29"/>
      <c r="N11" s="29"/>
      <c r="O11" s="29"/>
      <c r="P11" s="29"/>
      <c r="Q11" s="29"/>
      <c r="R11" s="29"/>
      <c r="S11" s="29"/>
      <c r="T11" s="29">
        <v>1</v>
      </c>
      <c r="U11" s="29">
        <v>1</v>
      </c>
      <c r="V11" s="29"/>
      <c r="W11" s="67"/>
    </row>
    <row r="12" spans="1:23" ht="15">
      <c r="A12" s="23">
        <v>2</v>
      </c>
      <c r="B12" s="17">
        <v>170301150022</v>
      </c>
      <c r="C12" s="5">
        <v>38</v>
      </c>
      <c r="D12" s="71">
        <f>(6/6)*100</f>
        <v>100</v>
      </c>
      <c r="E12" s="5">
        <v>39</v>
      </c>
      <c r="F12" s="72">
        <f>(6/6)*100</f>
        <v>100</v>
      </c>
      <c r="G12" s="50" t="s">
        <v>7</v>
      </c>
      <c r="H12" s="28">
        <v>3</v>
      </c>
      <c r="I12" s="28">
        <v>2</v>
      </c>
      <c r="J12" s="29"/>
      <c r="K12" s="29"/>
      <c r="L12" s="30">
        <v>2</v>
      </c>
      <c r="M12" s="29"/>
      <c r="N12" s="29"/>
      <c r="O12" s="29"/>
      <c r="P12" s="29"/>
      <c r="Q12" s="29"/>
      <c r="R12" s="29"/>
      <c r="S12" s="29"/>
      <c r="T12" s="29">
        <v>1</v>
      </c>
      <c r="U12" s="29">
        <v>1</v>
      </c>
      <c r="V12" s="29"/>
      <c r="W12" s="67"/>
    </row>
    <row r="13" spans="1:23" ht="15">
      <c r="A13" s="23">
        <v>3</v>
      </c>
      <c r="B13" s="17">
        <v>170301151025</v>
      </c>
      <c r="C13" s="5">
        <v>38</v>
      </c>
      <c r="D13" s="5"/>
      <c r="E13" s="5">
        <v>40</v>
      </c>
      <c r="F13" s="5"/>
      <c r="G13" s="50" t="s">
        <v>9</v>
      </c>
      <c r="H13" s="28">
        <v>1</v>
      </c>
      <c r="I13" s="28">
        <v>1</v>
      </c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7"/>
    </row>
    <row r="14" spans="1:23" ht="15">
      <c r="A14" s="23">
        <v>4</v>
      </c>
      <c r="B14" s="17">
        <v>170301150007</v>
      </c>
      <c r="C14" s="5">
        <v>43</v>
      </c>
      <c r="D14" s="5"/>
      <c r="E14" s="5">
        <v>44.5</v>
      </c>
      <c r="F14" s="5"/>
      <c r="G14" s="50"/>
      <c r="H14" s="28">
        <v>2</v>
      </c>
      <c r="I14" s="28">
        <v>1</v>
      </c>
      <c r="J14" s="29"/>
      <c r="K14" s="29"/>
      <c r="L14" s="30">
        <v>3</v>
      </c>
      <c r="M14" s="29"/>
      <c r="N14" s="29"/>
      <c r="O14" s="29"/>
      <c r="P14" s="29"/>
      <c r="Q14" s="29"/>
      <c r="R14" s="29"/>
      <c r="S14" s="29"/>
      <c r="T14" s="29">
        <v>1</v>
      </c>
      <c r="U14" s="29">
        <v>3</v>
      </c>
      <c r="V14" s="29"/>
      <c r="W14" s="67"/>
    </row>
    <row r="15" spans="1:22" ht="15">
      <c r="A15" s="23">
        <v>5</v>
      </c>
      <c r="B15" s="17">
        <v>170301150012</v>
      </c>
      <c r="C15" s="5">
        <v>39</v>
      </c>
      <c r="D15" s="5"/>
      <c r="E15" s="5">
        <v>41</v>
      </c>
      <c r="F15" s="5"/>
      <c r="G15" s="50" t="s">
        <v>11</v>
      </c>
      <c r="H15" s="28"/>
      <c r="I15" s="28"/>
      <c r="J15" s="30"/>
      <c r="K15" s="30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33" customHeight="1">
      <c r="A16" s="23">
        <v>6</v>
      </c>
      <c r="B16" s="17">
        <v>170301150020</v>
      </c>
      <c r="C16" s="5">
        <v>40.5</v>
      </c>
      <c r="D16" s="5"/>
      <c r="E16" s="5">
        <v>42.5</v>
      </c>
      <c r="F16" s="5"/>
      <c r="G16" s="51" t="s">
        <v>79</v>
      </c>
      <c r="H16" s="10">
        <f>AVERAGE(H11:H15)</f>
        <v>2</v>
      </c>
      <c r="I16" s="10">
        <f>AVERAGE(I11:I15)</f>
        <v>1.75</v>
      </c>
      <c r="J16" s="10"/>
      <c r="K16" s="10"/>
      <c r="L16" s="10">
        <f>AVERAGE(L11:L15)</f>
        <v>2.3333333333333335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1.6666666666666667</v>
      </c>
      <c r="V16" s="10"/>
    </row>
    <row r="17" spans="7:22" ht="15">
      <c r="G17" s="52" t="s">
        <v>14</v>
      </c>
      <c r="H17" s="8">
        <f>(100*H16)/100</f>
        <v>2</v>
      </c>
      <c r="I17" s="8">
        <f>(100*I16)/100</f>
        <v>1.75</v>
      </c>
      <c r="J17" s="8"/>
      <c r="K17" s="8"/>
      <c r="L17" s="8">
        <f>(100*L16)/100</f>
        <v>2.3333333333333335</v>
      </c>
      <c r="M17" s="8"/>
      <c r="N17" s="8"/>
      <c r="O17" s="8"/>
      <c r="P17" s="8"/>
      <c r="Q17" s="8"/>
      <c r="R17" s="8"/>
      <c r="S17" s="8"/>
      <c r="T17" s="8">
        <f>(100*T16)/100</f>
        <v>1</v>
      </c>
      <c r="U17" s="8">
        <f>(100*U16)/100</f>
        <v>1.666666666666667</v>
      </c>
      <c r="V17" s="8"/>
    </row>
    <row r="196" spans="2:3" ht="14.25">
      <c r="B196" s="5">
        <v>85</v>
      </c>
      <c r="C196" s="5">
        <v>73</v>
      </c>
    </row>
    <row r="197" spans="2:3" ht="14.25">
      <c r="B197" s="5">
        <v>60</v>
      </c>
      <c r="C197" s="5">
        <v>95</v>
      </c>
    </row>
    <row r="198" spans="2:3" ht="14.25">
      <c r="B198" s="5">
        <v>82</v>
      </c>
      <c r="C198" s="5">
        <v>84</v>
      </c>
    </row>
    <row r="199" spans="2:3" ht="14.25">
      <c r="B199" s="5">
        <v>81</v>
      </c>
      <c r="C199" s="5">
        <v>82</v>
      </c>
    </row>
    <row r="200" spans="2:3" ht="14.25">
      <c r="B200" s="5">
        <v>85</v>
      </c>
      <c r="C200" s="5">
        <v>93</v>
      </c>
    </row>
    <row r="201" spans="2:3" ht="14.25">
      <c r="B201" s="5">
        <v>85</v>
      </c>
      <c r="C201" s="5">
        <v>88</v>
      </c>
    </row>
    <row r="202" spans="2:3" ht="14.25">
      <c r="B202" s="5">
        <v>85</v>
      </c>
      <c r="C202" s="5">
        <v>92</v>
      </c>
    </row>
    <row r="203" spans="2:3" ht="14.25">
      <c r="B203" s="5">
        <v>84</v>
      </c>
      <c r="C203" s="5">
        <v>97</v>
      </c>
    </row>
    <row r="204" spans="2:3" ht="14.25">
      <c r="B204" s="5">
        <v>5</v>
      </c>
      <c r="C204" s="5">
        <v>20</v>
      </c>
    </row>
    <row r="205" spans="2:3" ht="14.25">
      <c r="B205" s="5">
        <v>77</v>
      </c>
      <c r="C205" s="5">
        <v>63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9"/>
  </sheetPr>
  <dimension ref="A1:W205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0.421875" style="22" customWidth="1"/>
    <col min="6" max="6" width="9.140625" style="22" customWidth="1"/>
    <col min="7" max="7" width="24.7109375" style="22" customWidth="1"/>
    <col min="8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35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85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86</v>
      </c>
      <c r="B5" s="138"/>
      <c r="C5" s="138"/>
      <c r="D5" s="138"/>
      <c r="E5" s="139"/>
      <c r="F5" s="53"/>
      <c r="G5" s="58" t="s">
        <v>69</v>
      </c>
      <c r="H5" s="59">
        <f>6/6*100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6/6*100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7">
        <v>170301150008</v>
      </c>
      <c r="C11" s="3">
        <f aca="true" t="shared" si="0" ref="C11:C16">B100*2</f>
        <v>40</v>
      </c>
      <c r="D11" s="5">
        <f>COUNTIF(C11:C16,"&gt;="&amp;D10)</f>
        <v>6</v>
      </c>
      <c r="E11" s="3">
        <f aca="true" t="shared" si="1" ref="E11:E16">C100*2</f>
        <v>40</v>
      </c>
      <c r="F11" s="70">
        <f>COUNTIF(E11:E16,"&gt;="&amp;F10)</f>
        <v>6</v>
      </c>
      <c r="G11" s="50" t="s">
        <v>6</v>
      </c>
      <c r="H11" s="29">
        <v>2</v>
      </c>
      <c r="I11" s="29">
        <v>3</v>
      </c>
      <c r="J11" s="29"/>
      <c r="K11" s="29"/>
      <c r="L11" s="29">
        <v>3</v>
      </c>
      <c r="M11" s="29"/>
      <c r="N11" s="29"/>
      <c r="O11" s="29"/>
      <c r="P11" s="29">
        <v>1</v>
      </c>
      <c r="Q11" s="29"/>
      <c r="R11" s="29"/>
      <c r="S11" s="29"/>
      <c r="T11" s="29"/>
      <c r="U11" s="29">
        <v>3</v>
      </c>
      <c r="V11" s="29"/>
      <c r="W11" s="67"/>
    </row>
    <row r="12" spans="1:23" ht="15">
      <c r="A12" s="23">
        <v>2</v>
      </c>
      <c r="B12" s="17">
        <v>170301150009</v>
      </c>
      <c r="C12" s="3">
        <f t="shared" si="0"/>
        <v>44</v>
      </c>
      <c r="D12" s="71">
        <f>(6/6)*100</f>
        <v>100</v>
      </c>
      <c r="E12" s="3">
        <f t="shared" si="1"/>
        <v>46</v>
      </c>
      <c r="F12" s="72">
        <f>(6/6)*100</f>
        <v>100</v>
      </c>
      <c r="G12" s="50" t="s">
        <v>7</v>
      </c>
      <c r="H12" s="28">
        <v>3</v>
      </c>
      <c r="I12" s="28">
        <v>1</v>
      </c>
      <c r="J12" s="29"/>
      <c r="K12" s="29"/>
      <c r="L12" s="30">
        <v>1</v>
      </c>
      <c r="M12" s="29"/>
      <c r="N12" s="29"/>
      <c r="O12" s="29"/>
      <c r="P12" s="30">
        <v>1</v>
      </c>
      <c r="Q12" s="29"/>
      <c r="R12" s="29"/>
      <c r="S12" s="29"/>
      <c r="T12" s="29"/>
      <c r="U12" s="30">
        <v>1</v>
      </c>
      <c r="V12" s="29"/>
      <c r="W12" s="67"/>
    </row>
    <row r="13" spans="1:23" ht="15">
      <c r="A13" s="23">
        <v>3</v>
      </c>
      <c r="B13" s="17">
        <v>170301150012</v>
      </c>
      <c r="C13" s="3">
        <f t="shared" si="0"/>
        <v>46</v>
      </c>
      <c r="D13" s="5"/>
      <c r="E13" s="3">
        <f t="shared" si="1"/>
        <v>46</v>
      </c>
      <c r="F13" s="5"/>
      <c r="G13" s="50" t="s">
        <v>9</v>
      </c>
      <c r="H13" s="28">
        <v>1</v>
      </c>
      <c r="I13" s="28">
        <v>1</v>
      </c>
      <c r="J13" s="29"/>
      <c r="K13" s="29"/>
      <c r="L13" s="30">
        <v>2</v>
      </c>
      <c r="M13" s="29"/>
      <c r="N13" s="29"/>
      <c r="O13" s="29"/>
      <c r="P13" s="30"/>
      <c r="Q13" s="29"/>
      <c r="R13" s="29"/>
      <c r="S13" s="29"/>
      <c r="T13" s="29"/>
      <c r="U13" s="30">
        <v>1</v>
      </c>
      <c r="V13" s="29"/>
      <c r="W13" s="67"/>
    </row>
    <row r="14" spans="1:23" ht="15">
      <c r="A14" s="23">
        <v>4</v>
      </c>
      <c r="B14" s="17">
        <v>170301150014</v>
      </c>
      <c r="C14" s="3">
        <f t="shared" si="0"/>
        <v>44</v>
      </c>
      <c r="D14" s="5"/>
      <c r="E14" s="3">
        <f t="shared" si="1"/>
        <v>46</v>
      </c>
      <c r="F14" s="5"/>
      <c r="G14" s="50"/>
      <c r="H14" s="28">
        <v>2</v>
      </c>
      <c r="I14" s="28">
        <v>2</v>
      </c>
      <c r="J14" s="29"/>
      <c r="K14" s="29"/>
      <c r="L14" s="30">
        <v>3</v>
      </c>
      <c r="M14" s="29"/>
      <c r="N14" s="29"/>
      <c r="O14" s="29"/>
      <c r="P14" s="30">
        <v>2</v>
      </c>
      <c r="Q14" s="29"/>
      <c r="R14" s="29"/>
      <c r="S14" s="29"/>
      <c r="T14" s="29"/>
      <c r="U14" s="30">
        <v>3</v>
      </c>
      <c r="V14" s="29"/>
      <c r="W14" s="67"/>
    </row>
    <row r="15" spans="1:22" ht="15">
      <c r="A15" s="23">
        <v>5</v>
      </c>
      <c r="B15" s="17">
        <v>170301150020</v>
      </c>
      <c r="C15" s="3">
        <f t="shared" si="0"/>
        <v>46</v>
      </c>
      <c r="D15" s="5"/>
      <c r="E15" s="3">
        <f t="shared" si="1"/>
        <v>46</v>
      </c>
      <c r="F15" s="5"/>
      <c r="G15" s="50" t="s">
        <v>11</v>
      </c>
      <c r="H15" s="28"/>
      <c r="I15" s="28"/>
      <c r="J15" s="29"/>
      <c r="K15" s="29"/>
      <c r="L15" s="30"/>
      <c r="M15" s="29"/>
      <c r="N15" s="29"/>
      <c r="O15" s="29"/>
      <c r="P15" s="30"/>
      <c r="Q15" s="29"/>
      <c r="R15" s="29"/>
      <c r="S15" s="29"/>
      <c r="T15" s="29"/>
      <c r="U15" s="30"/>
      <c r="V15" s="29"/>
    </row>
    <row r="16" spans="1:22" ht="33" customHeight="1">
      <c r="A16" s="23">
        <v>6</v>
      </c>
      <c r="B16" s="17">
        <v>170301150021</v>
      </c>
      <c r="C16" s="3">
        <f t="shared" si="0"/>
        <v>46</v>
      </c>
      <c r="D16" s="5"/>
      <c r="E16" s="3">
        <f t="shared" si="1"/>
        <v>46</v>
      </c>
      <c r="F16" s="5"/>
      <c r="G16" s="51" t="s">
        <v>79</v>
      </c>
      <c r="H16" s="10">
        <f>AVERAGE(H11:H15)</f>
        <v>2</v>
      </c>
      <c r="I16" s="10">
        <f>AVERAGE(I11:I15)</f>
        <v>1.75</v>
      </c>
      <c r="J16" s="10"/>
      <c r="K16" s="10"/>
      <c r="L16" s="10">
        <f>AVERAGE(L11:L15)</f>
        <v>2.25</v>
      </c>
      <c r="M16" s="10"/>
      <c r="N16" s="10"/>
      <c r="O16" s="10"/>
      <c r="P16" s="10">
        <f>AVERAGE(P11:P15)</f>
        <v>1.3333333333333333</v>
      </c>
      <c r="Q16" s="10"/>
      <c r="R16" s="10"/>
      <c r="S16" s="10"/>
      <c r="T16" s="10"/>
      <c r="U16" s="10">
        <f>AVERAGE(U11:U15)</f>
        <v>2</v>
      </c>
      <c r="V16" s="10"/>
    </row>
    <row r="17" spans="7:22" ht="15">
      <c r="G17" s="52" t="s">
        <v>14</v>
      </c>
      <c r="H17" s="8">
        <f>(100*H16)/100</f>
        <v>2</v>
      </c>
      <c r="I17" s="8">
        <f>(100*I16)/100</f>
        <v>1.75</v>
      </c>
      <c r="J17" s="8"/>
      <c r="K17" s="8"/>
      <c r="L17" s="8">
        <f>(100*L16)/100</f>
        <v>2.25</v>
      </c>
      <c r="M17" s="8"/>
      <c r="N17" s="8"/>
      <c r="O17" s="8"/>
      <c r="P17" s="8"/>
      <c r="Q17" s="8"/>
      <c r="R17" s="8"/>
      <c r="S17" s="8"/>
      <c r="T17" s="8"/>
      <c r="U17" s="8">
        <f>(100*U16)/100</f>
        <v>2</v>
      </c>
      <c r="V17" s="8"/>
    </row>
    <row r="100" spans="2:3" ht="14.25">
      <c r="B100" s="3">
        <v>20</v>
      </c>
      <c r="C100" s="3">
        <v>20</v>
      </c>
    </row>
    <row r="101" spans="2:3" ht="14.25">
      <c r="B101" s="3">
        <v>22</v>
      </c>
      <c r="C101" s="3">
        <v>23</v>
      </c>
    </row>
    <row r="102" spans="2:3" ht="14.25">
      <c r="B102" s="3">
        <v>23</v>
      </c>
      <c r="C102" s="3">
        <v>23</v>
      </c>
    </row>
    <row r="103" spans="2:3" ht="14.25">
      <c r="B103" s="3">
        <v>22</v>
      </c>
      <c r="C103" s="3">
        <v>23</v>
      </c>
    </row>
    <row r="104" spans="2:3" ht="14.25">
      <c r="B104" s="3">
        <v>23</v>
      </c>
      <c r="C104" s="3">
        <v>23</v>
      </c>
    </row>
    <row r="105" spans="2:3" ht="14.25">
      <c r="B105" s="3">
        <v>23</v>
      </c>
      <c r="C105" s="3">
        <v>23</v>
      </c>
    </row>
    <row r="196" spans="2:3" ht="14.25">
      <c r="B196" s="5">
        <v>85</v>
      </c>
      <c r="C196" s="5">
        <v>73</v>
      </c>
    </row>
    <row r="197" spans="2:3" ht="14.25">
      <c r="B197" s="5">
        <v>60</v>
      </c>
      <c r="C197" s="5">
        <v>95</v>
      </c>
    </row>
    <row r="198" spans="2:3" ht="14.25">
      <c r="B198" s="5">
        <v>82</v>
      </c>
      <c r="C198" s="5">
        <v>84</v>
      </c>
    </row>
    <row r="199" spans="2:3" ht="14.25">
      <c r="B199" s="5">
        <v>81</v>
      </c>
      <c r="C199" s="5">
        <v>82</v>
      </c>
    </row>
    <row r="200" spans="2:3" ht="14.25">
      <c r="B200" s="5">
        <v>85</v>
      </c>
      <c r="C200" s="5">
        <v>93</v>
      </c>
    </row>
    <row r="201" spans="2:3" ht="14.25">
      <c r="B201" s="5">
        <v>85</v>
      </c>
      <c r="C201" s="5">
        <v>88</v>
      </c>
    </row>
    <row r="202" spans="2:3" ht="14.25">
      <c r="B202" s="5">
        <v>85</v>
      </c>
      <c r="C202" s="5">
        <v>92</v>
      </c>
    </row>
    <row r="203" spans="2:3" ht="14.25">
      <c r="B203" s="5">
        <v>84</v>
      </c>
      <c r="C203" s="5">
        <v>97</v>
      </c>
    </row>
    <row r="204" spans="2:3" ht="14.25">
      <c r="B204" s="5">
        <v>5</v>
      </c>
      <c r="C204" s="5">
        <v>20</v>
      </c>
    </row>
    <row r="205" spans="2:3" ht="14.25">
      <c r="B205" s="5">
        <v>77</v>
      </c>
      <c r="C205" s="5">
        <v>63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9"/>
  </sheetPr>
  <dimension ref="A1:W205"/>
  <sheetViews>
    <sheetView zoomScalePageLayoutView="0" workbookViewId="0" topLeftCell="A1">
      <selection activeCell="H17" sqref="H17:V17"/>
    </sheetView>
  </sheetViews>
  <sheetFormatPr defaultColWidth="9.140625" defaultRowHeight="15"/>
  <cols>
    <col min="1" max="1" width="9.140625" style="22" customWidth="1"/>
    <col min="2" max="2" width="17.140625" style="22" customWidth="1"/>
    <col min="3" max="4" width="9.140625" style="22" customWidth="1"/>
    <col min="5" max="5" width="12.57421875" style="22" customWidth="1"/>
    <col min="6" max="6" width="9.140625" style="22" customWidth="1"/>
    <col min="7" max="7" width="24.7109375" style="22" customWidth="1"/>
    <col min="8" max="9" width="9.140625" style="22" customWidth="1"/>
    <col min="10" max="10" width="5.140625" style="22" customWidth="1"/>
    <col min="11" max="16384" width="9.140625" style="22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89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46.5" customHeight="1">
      <c r="A4" s="136" t="s">
        <v>88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87</v>
      </c>
      <c r="B5" s="138"/>
      <c r="C5" s="138"/>
      <c r="D5" s="138"/>
      <c r="E5" s="139"/>
      <c r="F5" s="53"/>
      <c r="G5" s="58" t="s">
        <v>69</v>
      </c>
      <c r="H5" s="59">
        <f>7/7*100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7/7*100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28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7">
        <v>170301150003</v>
      </c>
      <c r="C11" s="5">
        <v>35</v>
      </c>
      <c r="D11" s="5">
        <f>COUNTIF(C11:C17,"&gt;="&amp;D10)</f>
        <v>7</v>
      </c>
      <c r="E11" s="5">
        <v>27</v>
      </c>
      <c r="F11" s="70">
        <f>COUNTIF(E11:E17,"&gt;="&amp;F10)</f>
        <v>6</v>
      </c>
      <c r="G11" s="50" t="s">
        <v>6</v>
      </c>
      <c r="H11" s="29">
        <v>3</v>
      </c>
      <c r="I11" s="29">
        <v>3</v>
      </c>
      <c r="J11" s="29"/>
      <c r="K11" s="29"/>
      <c r="L11" s="29">
        <v>3</v>
      </c>
      <c r="M11" s="29"/>
      <c r="N11" s="29"/>
      <c r="O11" s="29"/>
      <c r="P11" s="29"/>
      <c r="Q11" s="29"/>
      <c r="R11" s="29"/>
      <c r="S11" s="29"/>
      <c r="T11" s="29">
        <v>3</v>
      </c>
      <c r="U11" s="29">
        <v>2</v>
      </c>
      <c r="V11" s="29">
        <v>1</v>
      </c>
      <c r="W11" s="67"/>
    </row>
    <row r="12" spans="1:23" ht="15">
      <c r="A12" s="23">
        <v>2</v>
      </c>
      <c r="B12" s="17">
        <v>170301150009</v>
      </c>
      <c r="C12" s="5">
        <v>45</v>
      </c>
      <c r="D12" s="71">
        <f>(7/7)*100</f>
        <v>100</v>
      </c>
      <c r="E12" s="5">
        <v>39</v>
      </c>
      <c r="F12" s="72">
        <f>(7/7)*100</f>
        <v>100</v>
      </c>
      <c r="G12" s="50" t="s">
        <v>7</v>
      </c>
      <c r="H12" s="28">
        <v>3</v>
      </c>
      <c r="I12" s="28">
        <v>2</v>
      </c>
      <c r="J12" s="29"/>
      <c r="K12" s="29"/>
      <c r="L12" s="29">
        <v>3</v>
      </c>
      <c r="M12" s="29"/>
      <c r="N12" s="29"/>
      <c r="O12" s="29"/>
      <c r="P12" s="29"/>
      <c r="Q12" s="29"/>
      <c r="R12" s="29"/>
      <c r="S12" s="29"/>
      <c r="T12" s="29">
        <v>3</v>
      </c>
      <c r="U12" s="29">
        <v>2</v>
      </c>
      <c r="V12" s="29">
        <v>1</v>
      </c>
      <c r="W12" s="67"/>
    </row>
    <row r="13" spans="1:23" ht="15">
      <c r="A13" s="23">
        <v>3</v>
      </c>
      <c r="B13" s="17">
        <v>170301150012</v>
      </c>
      <c r="C13" s="5">
        <v>47</v>
      </c>
      <c r="D13" s="5"/>
      <c r="E13" s="5">
        <v>39</v>
      </c>
      <c r="F13" s="5"/>
      <c r="G13" s="50" t="s">
        <v>9</v>
      </c>
      <c r="H13" s="28">
        <v>1</v>
      </c>
      <c r="I13" s="28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7"/>
    </row>
    <row r="14" spans="1:23" ht="15">
      <c r="A14" s="23">
        <v>4</v>
      </c>
      <c r="B14" s="17">
        <v>170301150020</v>
      </c>
      <c r="C14" s="5">
        <v>46</v>
      </c>
      <c r="D14" s="5"/>
      <c r="E14" s="5">
        <v>34</v>
      </c>
      <c r="F14" s="5"/>
      <c r="G14" s="50" t="s">
        <v>11</v>
      </c>
      <c r="H14" s="28">
        <v>3</v>
      </c>
      <c r="I14" s="28">
        <v>3</v>
      </c>
      <c r="J14" s="29"/>
      <c r="K14" s="29"/>
      <c r="L14" s="29">
        <v>2</v>
      </c>
      <c r="M14" s="29"/>
      <c r="N14" s="29"/>
      <c r="O14" s="29"/>
      <c r="P14" s="29"/>
      <c r="Q14" s="29"/>
      <c r="R14" s="29"/>
      <c r="S14" s="29"/>
      <c r="T14" s="29">
        <v>1</v>
      </c>
      <c r="U14" s="29">
        <v>1</v>
      </c>
      <c r="V14" s="29">
        <v>1</v>
      </c>
      <c r="W14" s="67"/>
    </row>
    <row r="15" spans="1:22" ht="15">
      <c r="A15" s="23">
        <v>5</v>
      </c>
      <c r="B15" s="17">
        <v>170301151025</v>
      </c>
      <c r="C15" s="5">
        <v>46</v>
      </c>
      <c r="D15" s="5"/>
      <c r="E15" s="5">
        <v>41</v>
      </c>
      <c r="F15" s="5"/>
      <c r="G15" s="50" t="s">
        <v>37</v>
      </c>
      <c r="H15" s="28">
        <v>1</v>
      </c>
      <c r="I15" s="28">
        <v>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>
        <v>1</v>
      </c>
    </row>
    <row r="16" spans="1:22" ht="33" customHeight="1">
      <c r="A16" s="23">
        <v>6</v>
      </c>
      <c r="B16" s="17">
        <v>170301150007</v>
      </c>
      <c r="C16" s="5">
        <v>46</v>
      </c>
      <c r="D16" s="5"/>
      <c r="E16" s="5">
        <v>43</v>
      </c>
      <c r="F16" s="5"/>
      <c r="G16" s="51" t="s">
        <v>79</v>
      </c>
      <c r="H16" s="10">
        <f>AVERAGE(H11:H15)</f>
        <v>2.2</v>
      </c>
      <c r="I16" s="10">
        <f>AVERAGE(I11:I15)</f>
        <v>2</v>
      </c>
      <c r="J16" s="10"/>
      <c r="K16" s="10"/>
      <c r="L16" s="10">
        <f>AVERAGE(L11:L15)</f>
        <v>2.6666666666666665</v>
      </c>
      <c r="M16" s="10"/>
      <c r="N16" s="10"/>
      <c r="O16" s="10"/>
      <c r="P16" s="10"/>
      <c r="Q16" s="10"/>
      <c r="R16" s="10"/>
      <c r="S16" s="10"/>
      <c r="T16" s="10">
        <f>AVERAGE(T11:T15)</f>
        <v>2.3333333333333335</v>
      </c>
      <c r="U16" s="10">
        <f>AVERAGE(U11:U15)</f>
        <v>1.6666666666666667</v>
      </c>
      <c r="V16" s="10">
        <f>AVERAGE(V11:V15)</f>
        <v>1</v>
      </c>
    </row>
    <row r="17" spans="1:22" ht="15">
      <c r="A17" s="22">
        <v>7</v>
      </c>
      <c r="B17" s="17">
        <v>170301150022</v>
      </c>
      <c r="C17" s="5">
        <v>45</v>
      </c>
      <c r="D17" s="5"/>
      <c r="E17" s="5">
        <v>45</v>
      </c>
      <c r="F17" s="5"/>
      <c r="G17" s="52" t="s">
        <v>14</v>
      </c>
      <c r="H17" s="8">
        <f>(100*H16)/100</f>
        <v>2.2</v>
      </c>
      <c r="I17" s="8">
        <f>(100*I16)/100</f>
        <v>2</v>
      </c>
      <c r="J17" s="8"/>
      <c r="K17" s="8"/>
      <c r="L17" s="8">
        <f>(100*L16)/100</f>
        <v>2.666666666666666</v>
      </c>
      <c r="M17" s="8"/>
      <c r="N17" s="8"/>
      <c r="O17" s="8"/>
      <c r="P17" s="8"/>
      <c r="Q17" s="8"/>
      <c r="R17" s="8"/>
      <c r="S17" s="8"/>
      <c r="T17" s="8"/>
      <c r="U17" s="8">
        <f>(100*U16)/100</f>
        <v>1.666666666666667</v>
      </c>
      <c r="V17" s="8"/>
    </row>
    <row r="100" spans="2:3" ht="14.25">
      <c r="B100" s="5">
        <v>35</v>
      </c>
      <c r="C100" s="5">
        <v>27</v>
      </c>
    </row>
    <row r="101" spans="2:3" ht="14.25">
      <c r="B101" s="5">
        <v>45</v>
      </c>
      <c r="C101" s="5">
        <v>39</v>
      </c>
    </row>
    <row r="102" spans="2:3" ht="14.25">
      <c r="B102" s="5">
        <v>47</v>
      </c>
      <c r="C102" s="5">
        <v>39</v>
      </c>
    </row>
    <row r="103" spans="2:3" ht="14.25">
      <c r="B103" s="5">
        <v>46</v>
      </c>
      <c r="C103" s="5">
        <v>34</v>
      </c>
    </row>
    <row r="104" spans="2:3" ht="14.25">
      <c r="B104" s="5">
        <v>46</v>
      </c>
      <c r="C104" s="5">
        <v>41</v>
      </c>
    </row>
    <row r="105" spans="2:3" ht="14.25">
      <c r="B105" s="5">
        <v>46</v>
      </c>
      <c r="C105" s="5">
        <v>43</v>
      </c>
    </row>
    <row r="106" spans="2:3" ht="14.25">
      <c r="B106" s="5">
        <v>45</v>
      </c>
      <c r="C106" s="5">
        <v>45</v>
      </c>
    </row>
    <row r="196" spans="2:3" ht="14.25">
      <c r="B196" s="5">
        <v>85</v>
      </c>
      <c r="C196" s="5">
        <v>73</v>
      </c>
    </row>
    <row r="197" spans="2:3" ht="14.25">
      <c r="B197" s="5">
        <v>60</v>
      </c>
      <c r="C197" s="5">
        <v>95</v>
      </c>
    </row>
    <row r="198" spans="2:3" ht="14.25">
      <c r="B198" s="5">
        <v>82</v>
      </c>
      <c r="C198" s="5">
        <v>84</v>
      </c>
    </row>
    <row r="199" spans="2:3" ht="14.25">
      <c r="B199" s="5">
        <v>81</v>
      </c>
      <c r="C199" s="5">
        <v>82</v>
      </c>
    </row>
    <row r="200" spans="2:3" ht="14.25">
      <c r="B200" s="5">
        <v>85</v>
      </c>
      <c r="C200" s="5">
        <v>93</v>
      </c>
    </row>
    <row r="201" spans="2:3" ht="14.25">
      <c r="B201" s="5">
        <v>85</v>
      </c>
      <c r="C201" s="5">
        <v>88</v>
      </c>
    </row>
    <row r="202" spans="2:3" ht="14.25">
      <c r="B202" s="5">
        <v>85</v>
      </c>
      <c r="C202" s="5">
        <v>92</v>
      </c>
    </row>
    <row r="203" spans="2:3" ht="14.25">
      <c r="B203" s="5">
        <v>84</v>
      </c>
      <c r="C203" s="5">
        <v>97</v>
      </c>
    </row>
    <row r="204" spans="2:3" ht="14.25">
      <c r="B204" s="5">
        <v>5</v>
      </c>
      <c r="C204" s="5">
        <v>20</v>
      </c>
    </row>
    <row r="205" spans="2:3" ht="14.25">
      <c r="B205" s="5">
        <v>77</v>
      </c>
      <c r="C205" s="5">
        <v>63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64" zoomScaleNormal="64" zoomScalePageLayoutView="0" workbookViewId="0" topLeftCell="A1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8" max="8" width="15.2812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247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246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245</v>
      </c>
      <c r="B5" s="138"/>
      <c r="C5" s="138"/>
      <c r="D5" s="138"/>
      <c r="E5" s="139"/>
      <c r="F5" s="53"/>
      <c r="G5" s="58" t="s">
        <v>69</v>
      </c>
      <c r="H5" s="59">
        <f>1*D12</f>
        <v>81.25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18.75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50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262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244</v>
      </c>
      <c r="D9" s="18"/>
      <c r="E9" s="18" t="s">
        <v>244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28</v>
      </c>
      <c r="D11" s="5">
        <f>COUNTIF(C11:C26,"&gt;="&amp;D10)</f>
        <v>13</v>
      </c>
      <c r="E11" s="70">
        <v>10</v>
      </c>
      <c r="F11" s="70">
        <f>COUNTIF(E11:E26,"&gt;="&amp;F10)</f>
        <v>3</v>
      </c>
      <c r="G11" s="50" t="s">
        <v>6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9"/>
      <c r="N11" s="19"/>
      <c r="O11" s="19"/>
      <c r="P11" s="19">
        <v>2</v>
      </c>
      <c r="Q11" s="19">
        <v>2</v>
      </c>
      <c r="R11" s="19">
        <v>3</v>
      </c>
      <c r="S11" s="19">
        <v>3</v>
      </c>
      <c r="T11" s="19">
        <v>3</v>
      </c>
      <c r="U11" s="19">
        <v>3</v>
      </c>
      <c r="V11" s="19">
        <v>3</v>
      </c>
      <c r="W11" s="67"/>
    </row>
    <row r="12" spans="1:23" ht="15">
      <c r="A12" s="2">
        <v>2</v>
      </c>
      <c r="B12" s="10">
        <v>170301150003</v>
      </c>
      <c r="C12" s="5">
        <v>39</v>
      </c>
      <c r="D12" s="71">
        <f>(D11/D13)*100</f>
        <v>81.25</v>
      </c>
      <c r="E12" s="70">
        <v>13</v>
      </c>
      <c r="F12" s="72">
        <f>(F11/F13)*100</f>
        <v>18.75</v>
      </c>
      <c r="G12" s="50" t="s">
        <v>7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9"/>
      <c r="N12" s="19"/>
      <c r="O12" s="19"/>
      <c r="P12" s="19">
        <v>2</v>
      </c>
      <c r="Q12" s="19">
        <v>2</v>
      </c>
      <c r="R12" s="19">
        <v>3</v>
      </c>
      <c r="S12" s="19">
        <v>3</v>
      </c>
      <c r="T12" s="19">
        <v>3</v>
      </c>
      <c r="U12" s="19">
        <v>3</v>
      </c>
      <c r="V12" s="19">
        <v>3</v>
      </c>
      <c r="W12" s="67"/>
    </row>
    <row r="13" spans="1:23" ht="15">
      <c r="A13" s="2">
        <v>3</v>
      </c>
      <c r="B13" s="10">
        <v>170301150005</v>
      </c>
      <c r="C13" s="5">
        <v>28</v>
      </c>
      <c r="D13" s="74">
        <v>16</v>
      </c>
      <c r="E13" s="70">
        <v>24</v>
      </c>
      <c r="F13" s="74">
        <f>1*D13</f>
        <v>16</v>
      </c>
      <c r="G13" s="50" t="s">
        <v>9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9"/>
      <c r="N13" s="19"/>
      <c r="O13" s="19"/>
      <c r="P13" s="19">
        <v>2</v>
      </c>
      <c r="Q13" s="19">
        <v>2</v>
      </c>
      <c r="R13" s="19">
        <v>3</v>
      </c>
      <c r="S13" s="19">
        <v>3</v>
      </c>
      <c r="T13" s="19">
        <v>3</v>
      </c>
      <c r="U13" s="19">
        <v>3</v>
      </c>
      <c r="V13" s="19">
        <v>3</v>
      </c>
      <c r="W13" s="67"/>
    </row>
    <row r="14" spans="1:23" ht="15">
      <c r="A14" s="2">
        <v>4</v>
      </c>
      <c r="B14" s="10">
        <v>170301150007</v>
      </c>
      <c r="C14" s="5">
        <v>45</v>
      </c>
      <c r="D14" s="5"/>
      <c r="E14" s="70">
        <v>33</v>
      </c>
      <c r="F14" s="5"/>
      <c r="G14" s="50" t="s">
        <v>10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9"/>
      <c r="N14" s="19"/>
      <c r="O14" s="19"/>
      <c r="P14" s="19">
        <v>2</v>
      </c>
      <c r="Q14" s="19">
        <v>2</v>
      </c>
      <c r="R14" s="19">
        <v>3</v>
      </c>
      <c r="S14" s="19">
        <v>3</v>
      </c>
      <c r="T14" s="19">
        <v>3</v>
      </c>
      <c r="U14" s="19">
        <v>3</v>
      </c>
      <c r="V14" s="19">
        <v>3</v>
      </c>
      <c r="W14" s="67"/>
    </row>
    <row r="15" spans="1:23" ht="15">
      <c r="A15" s="2">
        <v>5</v>
      </c>
      <c r="B15" s="10">
        <v>170301150008</v>
      </c>
      <c r="C15" s="5">
        <v>36</v>
      </c>
      <c r="D15" s="5"/>
      <c r="E15" s="70">
        <v>25</v>
      </c>
      <c r="F15" s="5"/>
      <c r="G15" s="50" t="s">
        <v>11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9"/>
      <c r="N15" s="19"/>
      <c r="O15" s="19"/>
      <c r="P15" s="19">
        <v>2</v>
      </c>
      <c r="Q15" s="19">
        <v>2</v>
      </c>
      <c r="R15" s="19">
        <v>3</v>
      </c>
      <c r="S15" s="19">
        <v>3</v>
      </c>
      <c r="T15" s="19">
        <v>3</v>
      </c>
      <c r="U15" s="19">
        <v>3</v>
      </c>
      <c r="V15" s="19">
        <v>3</v>
      </c>
      <c r="W15" s="22"/>
    </row>
    <row r="16" spans="1:23" ht="30.75">
      <c r="A16" s="2">
        <v>6</v>
      </c>
      <c r="B16" s="10">
        <v>170301150009</v>
      </c>
      <c r="C16" s="5">
        <v>42</v>
      </c>
      <c r="D16" s="5"/>
      <c r="E16" s="70">
        <v>33</v>
      </c>
      <c r="F16" s="5"/>
      <c r="G16" s="51" t="s">
        <v>79</v>
      </c>
      <c r="H16" s="10">
        <f>AVERAGE(H11:H15)</f>
        <v>3</v>
      </c>
      <c r="I16" s="10">
        <f>AVERAGE(I11:I15)</f>
        <v>3</v>
      </c>
      <c r="J16" s="10">
        <f>AVERAGE(J11:J15)</f>
        <v>3</v>
      </c>
      <c r="K16" s="10">
        <f>AVERAGE(K11:K15)</f>
        <v>3</v>
      </c>
      <c r="L16" s="10">
        <f>AVERAGE(L11:L15)</f>
        <v>3</v>
      </c>
      <c r="M16" s="10"/>
      <c r="N16" s="10"/>
      <c r="O16" s="10"/>
      <c r="P16" s="10">
        <f aca="true" t="shared" si="0" ref="P16:V16">AVERAGE(P11:P15)</f>
        <v>2</v>
      </c>
      <c r="Q16" s="10">
        <f t="shared" si="0"/>
        <v>2</v>
      </c>
      <c r="R16" s="10">
        <f t="shared" si="0"/>
        <v>3</v>
      </c>
      <c r="S16" s="10">
        <f t="shared" si="0"/>
        <v>3</v>
      </c>
      <c r="T16" s="10">
        <f t="shared" si="0"/>
        <v>3</v>
      </c>
      <c r="U16" s="10">
        <f t="shared" si="0"/>
        <v>3</v>
      </c>
      <c r="V16" s="10">
        <f t="shared" si="0"/>
        <v>3</v>
      </c>
      <c r="W16" s="22"/>
    </row>
    <row r="17" spans="1:23" ht="15">
      <c r="A17" s="2">
        <v>7</v>
      </c>
      <c r="B17" s="10">
        <v>170301150012</v>
      </c>
      <c r="C17" s="5">
        <v>47</v>
      </c>
      <c r="D17" s="5"/>
      <c r="E17" s="70">
        <v>22</v>
      </c>
      <c r="G17" s="52" t="s">
        <v>14</v>
      </c>
      <c r="H17" s="8">
        <f>(H7*H16)/100</f>
        <v>1.5</v>
      </c>
      <c r="I17" s="8">
        <f>(H7*I16)/100</f>
        <v>1.5</v>
      </c>
      <c r="J17" s="8">
        <f>(H7*J16)/100</f>
        <v>1.5</v>
      </c>
      <c r="K17" s="8">
        <f>(H7*K16)/100</f>
        <v>1.5</v>
      </c>
      <c r="L17" s="8">
        <f>(H7*L16)/100</f>
        <v>1.5</v>
      </c>
      <c r="M17" s="8"/>
      <c r="N17" s="8"/>
      <c r="O17" s="8"/>
      <c r="P17" s="8">
        <f>(H7*P16)/100</f>
        <v>1</v>
      </c>
      <c r="Q17" s="8">
        <f>(H7*Q16)/100</f>
        <v>1</v>
      </c>
      <c r="R17" s="8">
        <f>(H7*R16)/100</f>
        <v>1.5</v>
      </c>
      <c r="S17" s="8">
        <f>(H7*S16)/100</f>
        <v>1.5</v>
      </c>
      <c r="T17" s="8">
        <f>(H7*T16)/100</f>
        <v>1.5</v>
      </c>
      <c r="U17" s="8">
        <f>(H7*U16)/100</f>
        <v>1.5</v>
      </c>
      <c r="V17" s="8">
        <f>(H7*V16)/100</f>
        <v>1.5</v>
      </c>
      <c r="W17" s="22"/>
    </row>
    <row r="18" spans="1:5" ht="14.25">
      <c r="A18" s="2">
        <v>8</v>
      </c>
      <c r="B18" s="10">
        <v>170301150014</v>
      </c>
      <c r="C18" s="5">
        <v>46</v>
      </c>
      <c r="D18" s="5"/>
      <c r="E18" s="70">
        <v>21</v>
      </c>
    </row>
    <row r="19" spans="1:5" ht="14.25">
      <c r="A19" s="2">
        <v>9</v>
      </c>
      <c r="B19" s="10">
        <v>170301150016</v>
      </c>
      <c r="C19" s="5">
        <v>1</v>
      </c>
      <c r="D19" s="5"/>
      <c r="E19" s="70">
        <v>0</v>
      </c>
    </row>
    <row r="20" spans="1:5" ht="14.25">
      <c r="A20" s="2">
        <v>10</v>
      </c>
      <c r="B20" s="10">
        <v>170301150018</v>
      </c>
      <c r="C20" s="5">
        <v>41</v>
      </c>
      <c r="D20" s="5"/>
      <c r="E20" s="70">
        <v>18</v>
      </c>
    </row>
    <row r="21" spans="1:5" ht="14.25">
      <c r="A21" s="2">
        <v>11</v>
      </c>
      <c r="B21" s="10">
        <v>170301150019</v>
      </c>
      <c r="C21" s="5">
        <v>33</v>
      </c>
      <c r="D21" s="5"/>
      <c r="E21" s="70">
        <v>11</v>
      </c>
    </row>
    <row r="22" spans="1:5" ht="14.25">
      <c r="A22" s="2">
        <v>12</v>
      </c>
      <c r="B22" s="10">
        <v>170301150020</v>
      </c>
      <c r="C22" s="5">
        <v>43</v>
      </c>
      <c r="D22" s="5"/>
      <c r="E22" s="70">
        <v>12</v>
      </c>
    </row>
    <row r="23" spans="1:5" ht="14.25">
      <c r="A23" s="2">
        <v>13</v>
      </c>
      <c r="B23" s="10">
        <v>170301150021</v>
      </c>
      <c r="C23" s="5">
        <v>23</v>
      </c>
      <c r="D23" s="5"/>
      <c r="E23" s="70">
        <v>0</v>
      </c>
    </row>
    <row r="24" spans="1:5" ht="14.25">
      <c r="A24" s="2">
        <v>14</v>
      </c>
      <c r="B24" s="10">
        <v>170301150022</v>
      </c>
      <c r="C24" s="5">
        <v>47</v>
      </c>
      <c r="D24" s="5"/>
      <c r="E24" s="70">
        <v>23</v>
      </c>
    </row>
    <row r="25" spans="1:5" ht="14.25">
      <c r="A25" s="2">
        <v>15</v>
      </c>
      <c r="B25" s="10">
        <v>170301151025</v>
      </c>
      <c r="C25" s="5">
        <v>43</v>
      </c>
      <c r="E25" s="70">
        <v>31</v>
      </c>
    </row>
    <row r="26" spans="1:5" ht="14.25">
      <c r="A26" s="2">
        <v>16</v>
      </c>
      <c r="B26" s="10">
        <v>170301151026</v>
      </c>
      <c r="C26" s="5">
        <v>0</v>
      </c>
      <c r="E26" s="70">
        <v>0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9"/>
  </sheetPr>
  <dimension ref="A1:W25"/>
  <sheetViews>
    <sheetView zoomScale="90" zoomScaleNormal="90" zoomScalePageLayoutView="0" workbookViewId="0" topLeftCell="C2">
      <selection activeCell="H17" sqref="H17:V17"/>
    </sheetView>
  </sheetViews>
  <sheetFormatPr defaultColWidth="9.140625" defaultRowHeight="15"/>
  <cols>
    <col min="2" max="2" width="17.00390625" style="0" customWidth="1"/>
    <col min="5" max="5" width="16.42187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91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90</v>
      </c>
      <c r="B5" s="138"/>
      <c r="C5" s="138"/>
      <c r="D5" s="138"/>
      <c r="E5" s="139"/>
      <c r="F5" s="53"/>
      <c r="G5" s="58" t="s">
        <v>69</v>
      </c>
      <c r="H5" s="59">
        <f>12/15*100</f>
        <v>80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10/15*100</f>
        <v>66.66666666666666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73.33333333333333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7">
        <v>170301150003</v>
      </c>
      <c r="C11" s="5">
        <v>31</v>
      </c>
      <c r="D11" s="5">
        <f>COUNTIF(C11:C25,"&gt;="&amp;D10)</f>
        <v>12</v>
      </c>
      <c r="E11" s="5">
        <v>9</v>
      </c>
      <c r="F11" s="70">
        <f>COUNTIF(E11:E25,"&gt;="&amp;F10)</f>
        <v>10</v>
      </c>
      <c r="G11" s="50" t="s">
        <v>6</v>
      </c>
      <c r="H11" s="29">
        <v>3</v>
      </c>
      <c r="I11" s="29">
        <v>3</v>
      </c>
      <c r="J11" s="29"/>
      <c r="K11" s="29"/>
      <c r="L11" s="29"/>
      <c r="M11" s="29"/>
      <c r="N11" s="29">
        <v>1</v>
      </c>
      <c r="O11" s="29"/>
      <c r="P11" s="29"/>
      <c r="Q11" s="29"/>
      <c r="R11" s="29"/>
      <c r="S11" s="29"/>
      <c r="T11" s="29">
        <v>3</v>
      </c>
      <c r="U11" s="29">
        <v>1</v>
      </c>
      <c r="V11" s="29"/>
      <c r="W11" s="67"/>
    </row>
    <row r="12" spans="1:23" ht="15">
      <c r="A12" s="2">
        <v>2</v>
      </c>
      <c r="B12" s="17">
        <v>170301150002</v>
      </c>
      <c r="C12" s="5">
        <v>30</v>
      </c>
      <c r="D12" s="71">
        <f>(12/15)*100</f>
        <v>80</v>
      </c>
      <c r="E12" s="5">
        <v>1</v>
      </c>
      <c r="F12" s="72">
        <f>(10/15)*100</f>
        <v>66.66666666666666</v>
      </c>
      <c r="G12" s="50" t="s">
        <v>7</v>
      </c>
      <c r="H12" s="28">
        <v>3</v>
      </c>
      <c r="I12" s="28">
        <v>3</v>
      </c>
      <c r="J12" s="29"/>
      <c r="K12" s="29"/>
      <c r="L12" s="29"/>
      <c r="M12" s="29"/>
      <c r="N12" s="29">
        <v>1</v>
      </c>
      <c r="O12" s="29"/>
      <c r="P12" s="29"/>
      <c r="Q12" s="29"/>
      <c r="R12" s="29"/>
      <c r="S12" s="29"/>
      <c r="T12" s="29">
        <v>3</v>
      </c>
      <c r="U12" s="29">
        <v>1</v>
      </c>
      <c r="V12" s="29"/>
      <c r="W12" s="67"/>
    </row>
    <row r="13" spans="1:23" ht="15">
      <c r="A13" s="2">
        <v>3</v>
      </c>
      <c r="B13" s="17">
        <v>170301150005</v>
      </c>
      <c r="C13" s="5">
        <v>28</v>
      </c>
      <c r="D13" s="5"/>
      <c r="E13" s="5">
        <v>0</v>
      </c>
      <c r="F13" s="5"/>
      <c r="G13" s="50" t="s">
        <v>9</v>
      </c>
      <c r="H13" s="28">
        <v>1</v>
      </c>
      <c r="I13" s="28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7"/>
    </row>
    <row r="14" spans="1:23" ht="15">
      <c r="A14" s="2">
        <v>4</v>
      </c>
      <c r="B14" s="17">
        <v>170301150007</v>
      </c>
      <c r="C14" s="5">
        <v>31</v>
      </c>
      <c r="D14" s="5"/>
      <c r="E14" s="5">
        <v>39</v>
      </c>
      <c r="F14" s="5"/>
      <c r="G14" s="50" t="s">
        <v>11</v>
      </c>
      <c r="H14" s="28">
        <v>2</v>
      </c>
      <c r="I14" s="28">
        <v>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>
        <v>1</v>
      </c>
      <c r="U14" s="29">
        <v>1</v>
      </c>
      <c r="V14" s="29"/>
      <c r="W14" s="67"/>
    </row>
    <row r="15" spans="1:23" ht="15">
      <c r="A15" s="2">
        <v>5</v>
      </c>
      <c r="B15" s="17">
        <v>170301150008</v>
      </c>
      <c r="C15" s="5">
        <v>27</v>
      </c>
      <c r="D15" s="5"/>
      <c r="E15" s="5">
        <v>36</v>
      </c>
      <c r="F15" s="5"/>
      <c r="G15" s="50"/>
      <c r="H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2"/>
    </row>
    <row r="16" spans="1:23" ht="30.75">
      <c r="A16" s="2">
        <v>6</v>
      </c>
      <c r="B16" s="17">
        <v>170301150009</v>
      </c>
      <c r="C16" s="5">
        <v>32</v>
      </c>
      <c r="D16" s="5"/>
      <c r="E16" s="5">
        <v>31</v>
      </c>
      <c r="F16" s="5"/>
      <c r="G16" s="51" t="s">
        <v>79</v>
      </c>
      <c r="H16" s="10">
        <f>AVERAGE(H11:H15)</f>
        <v>2.25</v>
      </c>
      <c r="I16" s="10">
        <f>AVERAGE(I11:I15)</f>
        <v>2</v>
      </c>
      <c r="J16" s="10"/>
      <c r="K16" s="10"/>
      <c r="L16" s="10"/>
      <c r="M16" s="10"/>
      <c r="N16" s="10">
        <f>AVERAGE(N11:N15)</f>
        <v>1</v>
      </c>
      <c r="O16" s="10"/>
      <c r="P16" s="10"/>
      <c r="Q16" s="10"/>
      <c r="R16" s="10"/>
      <c r="S16" s="10"/>
      <c r="T16" s="10">
        <f>AVERAGE(T11:T15)</f>
        <v>2.3333333333333335</v>
      </c>
      <c r="U16" s="10">
        <f>AVERAGE(U11:U15)</f>
        <v>1</v>
      </c>
      <c r="V16" s="10"/>
      <c r="W16" s="22"/>
    </row>
    <row r="17" spans="1:23" ht="15">
      <c r="A17" s="2">
        <v>7</v>
      </c>
      <c r="B17" s="17">
        <v>170301150012</v>
      </c>
      <c r="C17" s="5">
        <v>35</v>
      </c>
      <c r="D17" s="5"/>
      <c r="E17" s="5">
        <v>40</v>
      </c>
      <c r="F17" s="5"/>
      <c r="G17" s="52" t="s">
        <v>14</v>
      </c>
      <c r="H17" s="8">
        <f>(73.33*H16)/100</f>
        <v>1.649925</v>
      </c>
      <c r="I17" s="8">
        <f>(73.33*I16)/100</f>
        <v>1.4666</v>
      </c>
      <c r="J17" s="8"/>
      <c r="K17" s="8"/>
      <c r="L17" s="8"/>
      <c r="M17" s="8"/>
      <c r="N17" s="8">
        <f>(73.33*N16)/100</f>
        <v>0.7333</v>
      </c>
      <c r="O17" s="8"/>
      <c r="P17" s="8"/>
      <c r="Q17" s="8"/>
      <c r="R17" s="8"/>
      <c r="S17" s="8"/>
      <c r="T17" s="8">
        <f>(73.33*T16)/100</f>
        <v>1.7110333333333336</v>
      </c>
      <c r="U17" s="8">
        <f>(73.33*U16)/100</f>
        <v>0.7333</v>
      </c>
      <c r="V17" s="8"/>
      <c r="W17" s="22"/>
    </row>
    <row r="18" spans="1:6" ht="14.25">
      <c r="A18" s="2">
        <v>8</v>
      </c>
      <c r="B18" s="17">
        <v>170301150014</v>
      </c>
      <c r="C18" s="5">
        <v>38</v>
      </c>
      <c r="D18" s="5"/>
      <c r="E18" s="5">
        <v>36</v>
      </c>
      <c r="F18" s="5"/>
    </row>
    <row r="19" spans="1:6" ht="14.25">
      <c r="A19" s="2">
        <v>9</v>
      </c>
      <c r="B19" s="17">
        <v>170301150016</v>
      </c>
      <c r="C19" s="5">
        <v>27</v>
      </c>
      <c r="D19" s="5"/>
      <c r="E19" s="5">
        <v>32</v>
      </c>
      <c r="F19" s="5"/>
    </row>
    <row r="20" spans="1:6" ht="14.25">
      <c r="A20" s="2">
        <v>10</v>
      </c>
      <c r="B20" s="17">
        <v>170301150018</v>
      </c>
      <c r="C20" s="5">
        <v>35</v>
      </c>
      <c r="D20" s="5"/>
      <c r="E20" s="5">
        <v>32</v>
      </c>
      <c r="F20" s="5"/>
    </row>
    <row r="21" spans="1:6" ht="14.25">
      <c r="A21" s="2">
        <v>11</v>
      </c>
      <c r="B21" s="17">
        <v>170301150019</v>
      </c>
      <c r="C21" s="5">
        <v>30</v>
      </c>
      <c r="D21" s="5"/>
      <c r="E21" s="5">
        <v>27</v>
      </c>
      <c r="F21" s="5"/>
    </row>
    <row r="22" spans="1:6" ht="14.25">
      <c r="A22" s="2">
        <v>12</v>
      </c>
      <c r="B22" s="17">
        <v>170301150020</v>
      </c>
      <c r="C22" s="5">
        <v>34</v>
      </c>
      <c r="D22" s="5"/>
      <c r="E22" s="5">
        <v>32</v>
      </c>
      <c r="F22" s="5"/>
    </row>
    <row r="23" spans="1:6" ht="14.25">
      <c r="A23" s="2">
        <v>13</v>
      </c>
      <c r="B23" s="17">
        <v>170301150021</v>
      </c>
      <c r="C23" s="5">
        <v>7</v>
      </c>
      <c r="D23" s="5"/>
      <c r="E23" s="5">
        <v>0</v>
      </c>
      <c r="F23" s="5"/>
    </row>
    <row r="24" spans="1:6" ht="14.25">
      <c r="A24" s="2">
        <v>14</v>
      </c>
      <c r="B24" s="17">
        <v>170301150022</v>
      </c>
      <c r="C24" s="5">
        <v>35</v>
      </c>
      <c r="D24" s="5"/>
      <c r="E24" s="5">
        <v>38</v>
      </c>
      <c r="F24" s="5"/>
    </row>
    <row r="25" spans="1:6" ht="14.25">
      <c r="A25" s="2">
        <v>15</v>
      </c>
      <c r="B25" s="17">
        <v>170301151025</v>
      </c>
      <c r="C25" s="5">
        <v>36</v>
      </c>
      <c r="D25" s="5"/>
      <c r="E25" s="5">
        <v>49</v>
      </c>
      <c r="F25" s="5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9"/>
  </sheetPr>
  <dimension ref="A1:W17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33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92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93</v>
      </c>
      <c r="B5" s="138"/>
      <c r="C5" s="138"/>
      <c r="D5" s="138"/>
      <c r="E5" s="139"/>
      <c r="F5" s="53"/>
      <c r="G5" s="58" t="s">
        <v>69</v>
      </c>
      <c r="H5" s="59">
        <f>1*D12</f>
        <v>83.33333333333334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50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66.66666666666667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7">
        <v>170301150003</v>
      </c>
      <c r="C11" s="5">
        <v>31</v>
      </c>
      <c r="D11" s="5">
        <f>COUNTIF(C11:C16,"&gt;="&amp;D10)</f>
        <v>5</v>
      </c>
      <c r="E11" s="5">
        <v>9</v>
      </c>
      <c r="F11" s="70">
        <f>COUNTIF(E11:E16,"&gt;="&amp;F10)</f>
        <v>3</v>
      </c>
      <c r="G11" s="50" t="s">
        <v>6</v>
      </c>
      <c r="H11" s="29">
        <v>3</v>
      </c>
      <c r="I11" s="29">
        <v>3</v>
      </c>
      <c r="J11" s="29"/>
      <c r="K11" s="29"/>
      <c r="L11" s="29">
        <v>2</v>
      </c>
      <c r="M11" s="29"/>
      <c r="N11" s="29"/>
      <c r="O11" s="29"/>
      <c r="P11" s="29"/>
      <c r="Q11" s="29"/>
      <c r="R11" s="29"/>
      <c r="S11" s="29"/>
      <c r="T11" s="29">
        <v>1</v>
      </c>
      <c r="U11" s="29">
        <v>1</v>
      </c>
      <c r="V11" s="29"/>
      <c r="W11" s="67"/>
    </row>
    <row r="12" spans="1:23" ht="15">
      <c r="A12" s="2">
        <v>2</v>
      </c>
      <c r="B12" s="17">
        <v>170301150007</v>
      </c>
      <c r="C12" s="5">
        <v>30</v>
      </c>
      <c r="D12" s="71">
        <f>(D11/D13)*100</f>
        <v>83.33333333333334</v>
      </c>
      <c r="E12" s="5">
        <v>1</v>
      </c>
      <c r="F12" s="72">
        <f>(F11/F13)*100</f>
        <v>50</v>
      </c>
      <c r="G12" s="50" t="s">
        <v>7</v>
      </c>
      <c r="H12" s="28">
        <v>3</v>
      </c>
      <c r="I12" s="28">
        <v>2</v>
      </c>
      <c r="J12" s="29"/>
      <c r="K12" s="29"/>
      <c r="L12" s="29">
        <v>2</v>
      </c>
      <c r="M12" s="29"/>
      <c r="N12" s="29"/>
      <c r="O12" s="29"/>
      <c r="P12" s="29"/>
      <c r="Q12" s="29"/>
      <c r="R12" s="29"/>
      <c r="S12" s="29"/>
      <c r="T12" s="29">
        <v>1</v>
      </c>
      <c r="U12" s="29">
        <v>1</v>
      </c>
      <c r="V12" s="29"/>
      <c r="W12" s="67"/>
    </row>
    <row r="13" spans="1:23" ht="15">
      <c r="A13" s="2">
        <v>3</v>
      </c>
      <c r="B13" s="17">
        <v>170301150012</v>
      </c>
      <c r="C13" s="5">
        <v>28</v>
      </c>
      <c r="D13" s="74">
        <v>6</v>
      </c>
      <c r="E13" s="5">
        <v>0</v>
      </c>
      <c r="F13" s="74">
        <f>1*D13</f>
        <v>6</v>
      </c>
      <c r="G13" s="50" t="s">
        <v>9</v>
      </c>
      <c r="H13" s="28">
        <v>1</v>
      </c>
      <c r="I13" s="28">
        <v>1</v>
      </c>
      <c r="J13" s="29"/>
      <c r="K13" s="29"/>
      <c r="L13" s="29">
        <v>1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7"/>
    </row>
    <row r="14" spans="1:23" ht="15">
      <c r="A14" s="2">
        <v>4</v>
      </c>
      <c r="B14" s="17">
        <v>170301150020</v>
      </c>
      <c r="C14" s="5">
        <v>31</v>
      </c>
      <c r="D14" s="5"/>
      <c r="E14" s="5">
        <v>39</v>
      </c>
      <c r="F14" s="5"/>
      <c r="G14" s="50" t="s">
        <v>11</v>
      </c>
      <c r="H14" s="28">
        <v>3</v>
      </c>
      <c r="I14" s="28">
        <v>3</v>
      </c>
      <c r="J14" s="29"/>
      <c r="K14" s="29"/>
      <c r="L14" s="29">
        <v>3</v>
      </c>
      <c r="M14" s="29"/>
      <c r="N14" s="29"/>
      <c r="O14" s="29"/>
      <c r="P14" s="29"/>
      <c r="Q14" s="29"/>
      <c r="R14" s="29"/>
      <c r="S14" s="29"/>
      <c r="T14" s="29">
        <v>2</v>
      </c>
      <c r="U14" s="29">
        <v>2</v>
      </c>
      <c r="V14" s="29"/>
      <c r="W14" s="67"/>
    </row>
    <row r="15" spans="1:23" ht="15">
      <c r="A15" s="2">
        <v>5</v>
      </c>
      <c r="B15" s="17">
        <v>170301150022</v>
      </c>
      <c r="C15" s="5">
        <v>27</v>
      </c>
      <c r="D15" s="5"/>
      <c r="E15" s="5">
        <v>36</v>
      </c>
      <c r="F15" s="5"/>
      <c r="G15" s="50"/>
      <c r="H15" s="28"/>
      <c r="I15" s="28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0</v>
      </c>
      <c r="V15" s="29"/>
      <c r="W15" s="22"/>
    </row>
    <row r="16" spans="1:23" ht="30.75">
      <c r="A16" s="2">
        <v>6</v>
      </c>
      <c r="B16" s="17">
        <v>170301151025</v>
      </c>
      <c r="C16" s="5">
        <v>32</v>
      </c>
      <c r="D16" s="5"/>
      <c r="E16" s="5">
        <v>31</v>
      </c>
      <c r="F16" s="5"/>
      <c r="G16" s="51" t="s">
        <v>79</v>
      </c>
      <c r="H16" s="10">
        <f>AVERAGE(H11:H15)</f>
        <v>2.5</v>
      </c>
      <c r="I16" s="10">
        <f>AVERAGE(I11:I15)</f>
        <v>2.25</v>
      </c>
      <c r="J16" s="10"/>
      <c r="K16" s="10"/>
      <c r="L16" s="10">
        <f>AVERAGE(L11:L15)</f>
        <v>2</v>
      </c>
      <c r="M16" s="10"/>
      <c r="N16" s="10"/>
      <c r="O16" s="10"/>
      <c r="P16" s="10"/>
      <c r="Q16" s="10"/>
      <c r="R16" s="10"/>
      <c r="S16" s="10"/>
      <c r="T16" s="10">
        <f>AVERAGE(T11:T15)</f>
        <v>1.3333333333333333</v>
      </c>
      <c r="U16" s="10">
        <f>AVERAGE(U11:U15)</f>
        <v>1</v>
      </c>
      <c r="V16" s="10"/>
      <c r="W16" s="22"/>
    </row>
    <row r="17" spans="7:23" ht="15">
      <c r="G17" s="52" t="s">
        <v>14</v>
      </c>
      <c r="H17" s="8">
        <f>(H7*H16)/100</f>
        <v>1.666666666666667</v>
      </c>
      <c r="I17" s="8">
        <f>(H7*I16)/100</f>
        <v>1.5</v>
      </c>
      <c r="J17" s="8"/>
      <c r="K17" s="8"/>
      <c r="L17" s="8">
        <f>(H7*L16)/100</f>
        <v>1.3333333333333335</v>
      </c>
      <c r="M17" s="8"/>
      <c r="N17" s="8"/>
      <c r="O17" s="8"/>
      <c r="P17" s="8"/>
      <c r="Q17" s="8"/>
      <c r="R17" s="8"/>
      <c r="S17" s="8"/>
      <c r="T17" s="8">
        <f>(H7*T16)/100</f>
        <v>0.8888888888888888</v>
      </c>
      <c r="U17" s="8">
        <f>(H7*U16)/100</f>
        <v>0.6666666666666667</v>
      </c>
      <c r="V17" s="8"/>
      <c r="W17" s="22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/>
  </sheetPr>
  <dimension ref="A1:W17"/>
  <sheetViews>
    <sheetView zoomScalePageLayoutView="0" workbookViewId="0" topLeftCell="F10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32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95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94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7">
        <v>170301150003</v>
      </c>
      <c r="C11" s="5">
        <v>40</v>
      </c>
      <c r="D11" s="5">
        <f>COUNTIF(C11:C16,"&gt;="&amp;D10)</f>
        <v>6</v>
      </c>
      <c r="E11" s="5">
        <v>38</v>
      </c>
      <c r="F11" s="70">
        <f>COUNTIF(E11:E16,"&gt;="&amp;F10)</f>
        <v>6</v>
      </c>
      <c r="G11" s="50" t="s">
        <v>6</v>
      </c>
      <c r="H11" s="1">
        <v>3</v>
      </c>
      <c r="I11" s="1">
        <v>3</v>
      </c>
      <c r="J11" s="19"/>
      <c r="K11" s="19"/>
      <c r="L11" s="19">
        <v>1</v>
      </c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  <c r="V11" s="19"/>
      <c r="W11" s="67"/>
    </row>
    <row r="12" spans="1:23" ht="15">
      <c r="A12" s="2">
        <v>2</v>
      </c>
      <c r="B12" s="17">
        <v>170301150007</v>
      </c>
      <c r="C12" s="5">
        <v>47</v>
      </c>
      <c r="D12" s="71">
        <f>(D11/D13)*100</f>
        <v>100</v>
      </c>
      <c r="E12" s="5">
        <v>46</v>
      </c>
      <c r="F12" s="72">
        <f>(F11/F13)*100</f>
        <v>100</v>
      </c>
      <c r="G12" s="50" t="s">
        <v>7</v>
      </c>
      <c r="H12" s="8">
        <v>3</v>
      </c>
      <c r="I12" s="8">
        <v>3</v>
      </c>
      <c r="J12" s="19"/>
      <c r="K12" s="19"/>
      <c r="L12" s="19">
        <v>1</v>
      </c>
      <c r="M12" s="19"/>
      <c r="N12" s="19"/>
      <c r="O12" s="19"/>
      <c r="P12" s="19"/>
      <c r="Q12" s="19"/>
      <c r="R12" s="19"/>
      <c r="S12" s="19"/>
      <c r="T12" s="19">
        <v>1</v>
      </c>
      <c r="U12" s="19">
        <v>2</v>
      </c>
      <c r="V12" s="19"/>
      <c r="W12" s="67"/>
    </row>
    <row r="13" spans="1:23" ht="15">
      <c r="A13" s="2">
        <v>3</v>
      </c>
      <c r="B13" s="17">
        <v>170301150012</v>
      </c>
      <c r="C13" s="5">
        <v>47</v>
      </c>
      <c r="D13" s="74">
        <v>6</v>
      </c>
      <c r="E13" s="5">
        <v>48</v>
      </c>
      <c r="F13" s="74">
        <f>1*D13</f>
        <v>6</v>
      </c>
      <c r="G13" s="50" t="s">
        <v>9</v>
      </c>
      <c r="H13" s="8">
        <v>1</v>
      </c>
      <c r="I13" s="8">
        <v>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17">
        <v>170301150020</v>
      </c>
      <c r="C14" s="5">
        <v>43</v>
      </c>
      <c r="D14" s="5"/>
      <c r="E14" s="5">
        <v>47</v>
      </c>
      <c r="F14" s="5"/>
      <c r="G14" s="50" t="s">
        <v>11</v>
      </c>
      <c r="H14" s="8">
        <v>2</v>
      </c>
      <c r="I14" s="8">
        <v>1</v>
      </c>
      <c r="J14" s="19"/>
      <c r="K14" s="19"/>
      <c r="L14" s="19">
        <v>1</v>
      </c>
      <c r="M14" s="19"/>
      <c r="N14" s="19"/>
      <c r="O14" s="19"/>
      <c r="P14" s="19"/>
      <c r="Q14" s="19"/>
      <c r="R14" s="19"/>
      <c r="S14" s="19"/>
      <c r="T14" s="19">
        <v>1</v>
      </c>
      <c r="U14" s="19">
        <v>1</v>
      </c>
      <c r="V14" s="19"/>
      <c r="W14" s="67"/>
    </row>
    <row r="15" spans="1:23" ht="15">
      <c r="A15" s="2">
        <v>5</v>
      </c>
      <c r="B15" s="17">
        <v>170301150022</v>
      </c>
      <c r="C15" s="5">
        <v>45</v>
      </c>
      <c r="D15" s="5"/>
      <c r="E15" s="5">
        <v>45</v>
      </c>
      <c r="F15" s="5"/>
      <c r="G15" s="5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2"/>
    </row>
    <row r="16" spans="1:23" ht="30.75">
      <c r="A16" s="2">
        <v>6</v>
      </c>
      <c r="B16" s="17">
        <v>170301151025</v>
      </c>
      <c r="C16" s="5">
        <v>44</v>
      </c>
      <c r="D16" s="5"/>
      <c r="E16" s="5">
        <v>45</v>
      </c>
      <c r="F16" s="5"/>
      <c r="G16" s="51" t="s">
        <v>79</v>
      </c>
      <c r="H16" s="10">
        <f>AVERAGE(H11:H15)</f>
        <v>2.25</v>
      </c>
      <c r="I16" s="10">
        <f>AVERAGE(I11:I15)</f>
        <v>2</v>
      </c>
      <c r="J16" s="10"/>
      <c r="K16" s="10"/>
      <c r="L16" s="10">
        <f>AVERAGE(L11:L15)</f>
        <v>1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1.6666666666666667</v>
      </c>
      <c r="V16" s="10"/>
      <c r="W16" s="22"/>
    </row>
    <row r="17" spans="7:23" ht="15">
      <c r="G17" s="52" t="s">
        <v>14</v>
      </c>
      <c r="H17" s="8">
        <f>(H7*H16)/100</f>
        <v>2.25</v>
      </c>
      <c r="I17" s="8">
        <f>(H7*I16)/100</f>
        <v>2</v>
      </c>
      <c r="J17" s="8"/>
      <c r="K17" s="8"/>
      <c r="L17" s="8">
        <f>(H7*L16)/100</f>
        <v>1</v>
      </c>
      <c r="M17" s="8"/>
      <c r="N17" s="8"/>
      <c r="O17" s="8"/>
      <c r="P17" s="8"/>
      <c r="Q17" s="8"/>
      <c r="R17" s="8"/>
      <c r="S17" s="8"/>
      <c r="T17" s="8">
        <f>(H7*T16)/100</f>
        <v>1</v>
      </c>
      <c r="U17" s="8">
        <f>(H7*U16)/100</f>
        <v>1.666666666666667</v>
      </c>
      <c r="V17" s="8"/>
      <c r="W17" s="22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/>
  </sheetPr>
  <dimension ref="A1:W17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96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98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97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83.33333333333334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91.66666666666667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7">
        <v>170301150003</v>
      </c>
      <c r="C11" s="5">
        <v>32</v>
      </c>
      <c r="D11" s="5">
        <f>COUNTIF(C11:C16,"&gt;="&amp;D10)</f>
        <v>6</v>
      </c>
      <c r="E11" s="5">
        <v>37</v>
      </c>
      <c r="F11" s="70">
        <f>COUNTIF(E11:E16,"&gt;="&amp;F10)</f>
        <v>5</v>
      </c>
      <c r="G11" s="50" t="s">
        <v>6</v>
      </c>
      <c r="H11" s="1">
        <v>3</v>
      </c>
      <c r="I11" s="1">
        <v>3</v>
      </c>
      <c r="J11" s="19"/>
      <c r="K11" s="19"/>
      <c r="L11" s="19">
        <v>2</v>
      </c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  <c r="V11" s="19"/>
      <c r="W11" s="67"/>
    </row>
    <row r="12" spans="1:23" ht="15">
      <c r="A12" s="2">
        <v>2</v>
      </c>
      <c r="B12" s="17">
        <v>170301150007</v>
      </c>
      <c r="C12" s="5">
        <v>47</v>
      </c>
      <c r="D12" s="71">
        <f>(D11/D13)*100</f>
        <v>100</v>
      </c>
      <c r="E12" s="5">
        <v>16</v>
      </c>
      <c r="F12" s="72">
        <f>(F11/F13)*100</f>
        <v>83.33333333333334</v>
      </c>
      <c r="G12" s="50" t="s">
        <v>7</v>
      </c>
      <c r="H12" s="8">
        <v>3</v>
      </c>
      <c r="I12" s="8">
        <v>3</v>
      </c>
      <c r="J12" s="19"/>
      <c r="K12" s="19"/>
      <c r="L12" s="19">
        <v>1</v>
      </c>
      <c r="M12" s="19"/>
      <c r="N12" s="19"/>
      <c r="O12" s="19"/>
      <c r="P12" s="19"/>
      <c r="Q12" s="19"/>
      <c r="R12" s="19"/>
      <c r="S12" s="19"/>
      <c r="T12" s="19">
        <v>1</v>
      </c>
      <c r="U12" s="19">
        <v>2</v>
      </c>
      <c r="V12" s="19"/>
      <c r="W12" s="67"/>
    </row>
    <row r="13" spans="1:23" ht="15">
      <c r="A13" s="2">
        <v>3</v>
      </c>
      <c r="B13" s="17">
        <v>170301150012</v>
      </c>
      <c r="C13" s="5">
        <v>45</v>
      </c>
      <c r="D13" s="74">
        <v>6</v>
      </c>
      <c r="E13" s="5">
        <v>37</v>
      </c>
      <c r="F13" s="74">
        <f>1*D13</f>
        <v>6</v>
      </c>
      <c r="G13" s="50" t="s">
        <v>9</v>
      </c>
      <c r="H13" s="8">
        <v>2</v>
      </c>
      <c r="I13" s="8">
        <v>2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17">
        <v>170301150020</v>
      </c>
      <c r="C14" s="5">
        <v>41</v>
      </c>
      <c r="D14" s="5"/>
      <c r="E14" s="5">
        <v>36</v>
      </c>
      <c r="F14" s="5"/>
      <c r="G14" s="50" t="s">
        <v>11</v>
      </c>
      <c r="H14" s="8">
        <v>2</v>
      </c>
      <c r="I14" s="8">
        <v>1</v>
      </c>
      <c r="J14" s="19"/>
      <c r="K14" s="19"/>
      <c r="L14" s="19">
        <v>2</v>
      </c>
      <c r="M14" s="19"/>
      <c r="N14" s="19"/>
      <c r="O14" s="19"/>
      <c r="P14" s="19"/>
      <c r="Q14" s="19"/>
      <c r="R14" s="19"/>
      <c r="S14" s="19"/>
      <c r="T14" s="19">
        <v>1</v>
      </c>
      <c r="U14" s="19">
        <v>2</v>
      </c>
      <c r="V14" s="19"/>
      <c r="W14" s="67"/>
    </row>
    <row r="15" spans="1:23" ht="15">
      <c r="A15" s="2">
        <v>5</v>
      </c>
      <c r="B15" s="17">
        <v>170301150022</v>
      </c>
      <c r="C15" s="5">
        <v>41</v>
      </c>
      <c r="D15" s="5"/>
      <c r="E15" s="5">
        <v>30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7">
        <v>170301151025</v>
      </c>
      <c r="C16" s="5">
        <v>41</v>
      </c>
      <c r="D16" s="5"/>
      <c r="E16" s="5">
        <v>36</v>
      </c>
      <c r="F16" s="5"/>
      <c r="G16" s="51" t="s">
        <v>79</v>
      </c>
      <c r="H16" s="10">
        <f>AVERAGE(H11:H15)</f>
        <v>2.5</v>
      </c>
      <c r="I16" s="10">
        <f>AVERAGE(I11:I15)</f>
        <v>2.25</v>
      </c>
      <c r="J16" s="10"/>
      <c r="K16" s="10"/>
      <c r="L16" s="10">
        <f>AVERAGE(L11:L15)</f>
        <v>1.6666666666666667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2</v>
      </c>
      <c r="V16" s="10"/>
      <c r="W16" s="22"/>
    </row>
    <row r="17" spans="7:23" ht="15">
      <c r="G17" s="52" t="s">
        <v>14</v>
      </c>
      <c r="H17" s="8">
        <f>(H7*H16)/100</f>
        <v>2.291666666666667</v>
      </c>
      <c r="I17" s="8">
        <f>(H7*I16)/100</f>
        <v>2.0625</v>
      </c>
      <c r="J17" s="8"/>
      <c r="K17" s="8"/>
      <c r="L17" s="8">
        <f>(H7*L16)/100</f>
        <v>1.527777777777778</v>
      </c>
      <c r="M17" s="8"/>
      <c r="N17" s="8"/>
      <c r="O17" s="8"/>
      <c r="P17" s="8"/>
      <c r="Q17" s="8"/>
      <c r="R17" s="8"/>
      <c r="S17" s="8"/>
      <c r="T17" s="8">
        <f>(H7*T16)/100</f>
        <v>0.9166666666666667</v>
      </c>
      <c r="U17" s="8">
        <f>(H7*U16)/100</f>
        <v>1.8333333333333335</v>
      </c>
      <c r="V17" s="8"/>
      <c r="W17" s="22"/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9"/>
  </sheetPr>
  <dimension ref="A1:W113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99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100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101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66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6">
        <v>170301150002</v>
      </c>
      <c r="C11" s="5">
        <f>B100*2</f>
        <v>38</v>
      </c>
      <c r="D11" s="5">
        <f>COUNTIF(C11:C24,"&gt;="&amp;D10)</f>
        <v>14</v>
      </c>
      <c r="E11" s="5">
        <f>C100*2</f>
        <v>40</v>
      </c>
      <c r="F11" s="70">
        <f>COUNTIF(E11:E24,"&gt;="&amp;F10)</f>
        <v>14</v>
      </c>
      <c r="G11" s="50" t="s">
        <v>6</v>
      </c>
      <c r="H11" s="1">
        <v>3</v>
      </c>
      <c r="I11" s="1">
        <v>3</v>
      </c>
      <c r="J11" s="19"/>
      <c r="K11" s="19"/>
      <c r="L11" s="19">
        <v>2</v>
      </c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  <c r="V11" s="19">
        <v>1</v>
      </c>
      <c r="W11" s="67"/>
    </row>
    <row r="12" spans="1:23" ht="15">
      <c r="A12" s="2">
        <v>2</v>
      </c>
      <c r="B12" s="16">
        <v>170301150014</v>
      </c>
      <c r="C12" s="5">
        <f aca="true" t="shared" si="0" ref="C12:C24">B101*2</f>
        <v>36</v>
      </c>
      <c r="D12" s="71">
        <f>(D11/D13)*100</f>
        <v>100</v>
      </c>
      <c r="E12" s="5">
        <f aca="true" t="shared" si="1" ref="E12:E24">C101*2</f>
        <v>40</v>
      </c>
      <c r="F12" s="72">
        <f>(F11/F13)*100</f>
        <v>100</v>
      </c>
      <c r="G12" s="50" t="s">
        <v>7</v>
      </c>
      <c r="H12" s="8">
        <v>3</v>
      </c>
      <c r="I12" s="8">
        <v>3</v>
      </c>
      <c r="J12" s="19"/>
      <c r="K12" s="19"/>
      <c r="L12" s="19">
        <v>1</v>
      </c>
      <c r="M12" s="19"/>
      <c r="N12" s="19"/>
      <c r="O12" s="19"/>
      <c r="P12" s="19"/>
      <c r="Q12" s="19"/>
      <c r="R12" s="19"/>
      <c r="S12" s="19"/>
      <c r="T12" s="19">
        <v>1</v>
      </c>
      <c r="U12" s="19">
        <v>2</v>
      </c>
      <c r="V12" s="19">
        <v>1</v>
      </c>
      <c r="W12" s="67"/>
    </row>
    <row r="13" spans="1:23" ht="15">
      <c r="A13" s="2">
        <v>3</v>
      </c>
      <c r="B13" s="16">
        <v>170301150016</v>
      </c>
      <c r="C13" s="5">
        <f t="shared" si="0"/>
        <v>30</v>
      </c>
      <c r="D13" s="74">
        <v>14</v>
      </c>
      <c r="E13" s="5">
        <f t="shared" si="1"/>
        <v>42</v>
      </c>
      <c r="F13" s="74">
        <f>1*D13</f>
        <v>14</v>
      </c>
      <c r="G13" s="50" t="s">
        <v>9</v>
      </c>
      <c r="H13" s="8">
        <v>2</v>
      </c>
      <c r="I13" s="8">
        <v>2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>
        <v>2</v>
      </c>
      <c r="W13" s="67"/>
    </row>
    <row r="14" spans="1:23" ht="15">
      <c r="A14" s="2">
        <v>4</v>
      </c>
      <c r="B14" s="16">
        <v>170301150020</v>
      </c>
      <c r="C14" s="5">
        <f t="shared" si="0"/>
        <v>38</v>
      </c>
      <c r="D14" s="5"/>
      <c r="E14" s="5">
        <f t="shared" si="1"/>
        <v>40</v>
      </c>
      <c r="F14" s="5"/>
      <c r="G14" s="50" t="s">
        <v>11</v>
      </c>
      <c r="H14" s="8">
        <v>2</v>
      </c>
      <c r="I14" s="8">
        <v>1</v>
      </c>
      <c r="J14" s="19"/>
      <c r="K14" s="19"/>
      <c r="L14" s="19">
        <v>2</v>
      </c>
      <c r="M14" s="19"/>
      <c r="N14" s="19"/>
      <c r="O14" s="19"/>
      <c r="P14" s="19"/>
      <c r="Q14" s="19"/>
      <c r="R14" s="19"/>
      <c r="S14" s="19"/>
      <c r="T14" s="19">
        <v>1</v>
      </c>
      <c r="U14" s="19">
        <v>2</v>
      </c>
      <c r="V14" s="19"/>
      <c r="W14" s="67"/>
    </row>
    <row r="15" spans="1:23" ht="15">
      <c r="A15" s="2">
        <v>5</v>
      </c>
      <c r="B15" s="16">
        <v>170301150003</v>
      </c>
      <c r="C15" s="5">
        <f t="shared" si="0"/>
        <v>40</v>
      </c>
      <c r="D15" s="5"/>
      <c r="E15" s="5">
        <f t="shared" si="1"/>
        <v>46</v>
      </c>
      <c r="F15" s="5"/>
      <c r="G15" s="50"/>
      <c r="H15" s="8"/>
      <c r="I15" s="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6">
        <v>170301150005</v>
      </c>
      <c r="C16" s="5">
        <f t="shared" si="0"/>
        <v>40</v>
      </c>
      <c r="D16" s="5"/>
      <c r="E16" s="5">
        <f t="shared" si="1"/>
        <v>42</v>
      </c>
      <c r="F16" s="5"/>
      <c r="G16" s="51" t="s">
        <v>79</v>
      </c>
      <c r="H16" s="10">
        <f>AVERAGE(H11:H15)</f>
        <v>2.5</v>
      </c>
      <c r="I16" s="10">
        <f>AVERAGE(I11:I15)</f>
        <v>2.25</v>
      </c>
      <c r="J16" s="10"/>
      <c r="K16" s="10"/>
      <c r="L16" s="10">
        <f>AVERAGE(L11:L15)</f>
        <v>1.6666666666666667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2</v>
      </c>
      <c r="V16" s="10">
        <f>AVERAGE(V11:V15)</f>
        <v>1.3333333333333333</v>
      </c>
      <c r="W16" s="22"/>
    </row>
    <row r="17" spans="1:23" ht="15">
      <c r="A17" s="2">
        <v>7</v>
      </c>
      <c r="B17" s="16">
        <v>170301150007</v>
      </c>
      <c r="C17" s="5">
        <f t="shared" si="0"/>
        <v>42</v>
      </c>
      <c r="D17" s="5"/>
      <c r="E17" s="5">
        <f t="shared" si="1"/>
        <v>40</v>
      </c>
      <c r="F17" s="5"/>
      <c r="G17" s="52" t="s">
        <v>14</v>
      </c>
      <c r="H17" s="8">
        <f>(H7*H16)/100</f>
        <v>2.5</v>
      </c>
      <c r="I17" s="8">
        <f>(H7*I16)/100</f>
        <v>2.25</v>
      </c>
      <c r="J17" s="8"/>
      <c r="K17" s="8"/>
      <c r="L17" s="8">
        <f>(H7*L16)/100</f>
        <v>1.666666666666667</v>
      </c>
      <c r="M17" s="8"/>
      <c r="N17" s="8"/>
      <c r="O17" s="8"/>
      <c r="P17" s="8"/>
      <c r="Q17" s="8"/>
      <c r="R17" s="8"/>
      <c r="S17" s="8"/>
      <c r="T17" s="8">
        <f>(H7*T16)/100</f>
        <v>1</v>
      </c>
      <c r="U17" s="8">
        <f>(H7*U16)/100</f>
        <v>2</v>
      </c>
      <c r="V17" s="8">
        <f>(H7*V16)/100</f>
        <v>1.333333333333333</v>
      </c>
      <c r="W17" s="22"/>
    </row>
    <row r="18" spans="1:6" ht="14.25">
      <c r="A18" s="2">
        <v>8</v>
      </c>
      <c r="B18" s="16">
        <v>170301150008</v>
      </c>
      <c r="C18" s="5">
        <f t="shared" si="0"/>
        <v>40</v>
      </c>
      <c r="D18" s="5"/>
      <c r="E18" s="5">
        <f t="shared" si="1"/>
        <v>42</v>
      </c>
      <c r="F18" s="5"/>
    </row>
    <row r="19" spans="1:6" ht="14.25">
      <c r="A19" s="2">
        <v>9</v>
      </c>
      <c r="B19" s="16">
        <v>170301150009</v>
      </c>
      <c r="C19" s="5">
        <f t="shared" si="0"/>
        <v>42</v>
      </c>
      <c r="D19" s="5"/>
      <c r="E19" s="5">
        <f t="shared" si="1"/>
        <v>40</v>
      </c>
      <c r="F19" s="5"/>
    </row>
    <row r="20" spans="1:6" ht="14.25">
      <c r="A20" s="2">
        <v>10</v>
      </c>
      <c r="B20" s="16">
        <v>170301150012</v>
      </c>
      <c r="C20" s="5">
        <f t="shared" si="0"/>
        <v>40</v>
      </c>
      <c r="D20" s="5"/>
      <c r="E20" s="5">
        <f t="shared" si="1"/>
        <v>44</v>
      </c>
      <c r="F20" s="5"/>
    </row>
    <row r="21" spans="1:6" ht="14.25">
      <c r="A21" s="2">
        <v>11</v>
      </c>
      <c r="B21" s="16">
        <v>170301150018</v>
      </c>
      <c r="C21" s="5">
        <f t="shared" si="0"/>
        <v>40</v>
      </c>
      <c r="D21" s="5"/>
      <c r="E21" s="5">
        <f t="shared" si="1"/>
        <v>40</v>
      </c>
      <c r="F21" s="5"/>
    </row>
    <row r="22" spans="1:6" ht="14.25">
      <c r="A22" s="2">
        <v>12</v>
      </c>
      <c r="B22" s="16">
        <v>170301150019</v>
      </c>
      <c r="C22" s="5">
        <f t="shared" si="0"/>
        <v>40</v>
      </c>
      <c r="D22" s="5"/>
      <c r="E22" s="5">
        <f t="shared" si="1"/>
        <v>46</v>
      </c>
      <c r="F22" s="5"/>
    </row>
    <row r="23" spans="1:6" ht="14.25">
      <c r="A23" s="2">
        <v>13</v>
      </c>
      <c r="B23" s="16">
        <v>170301150021</v>
      </c>
      <c r="C23" s="5">
        <f t="shared" si="0"/>
        <v>40</v>
      </c>
      <c r="D23" s="5"/>
      <c r="E23" s="5">
        <f t="shared" si="1"/>
        <v>42</v>
      </c>
      <c r="F23" s="5"/>
    </row>
    <row r="24" spans="1:6" ht="14.25">
      <c r="A24" s="2">
        <v>14</v>
      </c>
      <c r="B24" s="16">
        <v>170301150022</v>
      </c>
      <c r="C24" s="5">
        <f t="shared" si="0"/>
        <v>46</v>
      </c>
      <c r="D24" s="5"/>
      <c r="E24" s="5">
        <f t="shared" si="1"/>
        <v>42</v>
      </c>
      <c r="F24" s="5"/>
    </row>
    <row r="100" spans="2:3" ht="14.25">
      <c r="B100" s="5">
        <v>19</v>
      </c>
      <c r="C100" s="5">
        <v>20</v>
      </c>
    </row>
    <row r="101" spans="2:3" ht="14.25">
      <c r="B101" s="5">
        <v>18</v>
      </c>
      <c r="C101" s="5">
        <v>20</v>
      </c>
    </row>
    <row r="102" spans="2:3" ht="14.25">
      <c r="B102" s="5">
        <v>15</v>
      </c>
      <c r="C102" s="5">
        <v>21</v>
      </c>
    </row>
    <row r="103" spans="2:3" ht="14.25">
      <c r="B103" s="5">
        <v>19</v>
      </c>
      <c r="C103" s="5">
        <v>20</v>
      </c>
    </row>
    <row r="104" spans="2:3" ht="14.25">
      <c r="B104" s="5">
        <v>20</v>
      </c>
      <c r="C104" s="5">
        <v>23</v>
      </c>
    </row>
    <row r="105" spans="2:3" ht="14.25">
      <c r="B105" s="5">
        <v>20</v>
      </c>
      <c r="C105" s="5">
        <v>21</v>
      </c>
    </row>
    <row r="106" spans="2:3" ht="14.25">
      <c r="B106" s="5">
        <v>21</v>
      </c>
      <c r="C106" s="5">
        <v>20</v>
      </c>
    </row>
    <row r="107" spans="2:3" ht="14.25">
      <c r="B107" s="5">
        <v>20</v>
      </c>
      <c r="C107" s="5">
        <v>21</v>
      </c>
    </row>
    <row r="108" spans="2:3" ht="14.25">
      <c r="B108" s="5">
        <v>21</v>
      </c>
      <c r="C108" s="5">
        <v>20</v>
      </c>
    </row>
    <row r="109" spans="2:3" ht="14.25">
      <c r="B109" s="5">
        <v>20</v>
      </c>
      <c r="C109" s="5">
        <v>22</v>
      </c>
    </row>
    <row r="110" spans="2:3" ht="14.25">
      <c r="B110" s="5">
        <v>20</v>
      </c>
      <c r="C110" s="5">
        <v>20</v>
      </c>
    </row>
    <row r="111" spans="2:3" ht="14.25">
      <c r="B111" s="5">
        <v>20</v>
      </c>
      <c r="C111" s="5">
        <v>23</v>
      </c>
    </row>
    <row r="112" spans="2:3" ht="14.25">
      <c r="B112" s="5">
        <v>20</v>
      </c>
      <c r="C112" s="5">
        <v>21</v>
      </c>
    </row>
    <row r="113" spans="2:3" ht="14.25">
      <c r="B113" s="5">
        <v>23</v>
      </c>
      <c r="C113" s="5">
        <v>21</v>
      </c>
    </row>
  </sheetData>
  <sheetProtection/>
  <mergeCells count="11">
    <mergeCell ref="G3:H3"/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9"/>
  </sheetPr>
  <dimension ref="A1:W102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102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103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3">
        <v>1</v>
      </c>
      <c r="B11" s="15">
        <v>170301150012</v>
      </c>
      <c r="C11" s="5">
        <v>44</v>
      </c>
      <c r="D11" s="5">
        <f>COUNTIF(C11:C11,"&gt;="&amp;D10)</f>
        <v>1</v>
      </c>
      <c r="E11" s="5">
        <v>43</v>
      </c>
      <c r="F11" s="70">
        <f>COUNTIF(E11:E11,"&gt;="&amp;F10)</f>
        <v>1</v>
      </c>
      <c r="G11" s="50" t="s">
        <v>6</v>
      </c>
      <c r="H11" s="1">
        <v>2</v>
      </c>
      <c r="I11" s="1">
        <v>3</v>
      </c>
      <c r="J11" s="19"/>
      <c r="K11" s="19"/>
      <c r="L11" s="19">
        <v>2</v>
      </c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  <c r="V11" s="19"/>
      <c r="W11" s="67"/>
    </row>
    <row r="12" spans="1:23" ht="15">
      <c r="A12" s="2"/>
      <c r="B12" s="16"/>
      <c r="C12" s="5"/>
      <c r="D12" s="71">
        <f>(D11/D13)*100</f>
        <v>100</v>
      </c>
      <c r="E12" s="5"/>
      <c r="F12" s="72">
        <f>(F11/F13)*100</f>
        <v>100</v>
      </c>
      <c r="G12" s="50" t="s">
        <v>7</v>
      </c>
      <c r="H12" s="8">
        <v>3</v>
      </c>
      <c r="I12" s="8">
        <v>1</v>
      </c>
      <c r="J12" s="19"/>
      <c r="K12" s="19"/>
      <c r="L12" s="21">
        <v>2</v>
      </c>
      <c r="M12" s="19"/>
      <c r="N12" s="19"/>
      <c r="O12" s="19"/>
      <c r="P12" s="19"/>
      <c r="Q12" s="19"/>
      <c r="R12" s="19"/>
      <c r="S12" s="19"/>
      <c r="T12" s="21">
        <v>1</v>
      </c>
      <c r="U12" s="21">
        <v>1</v>
      </c>
      <c r="V12" s="21"/>
      <c r="W12" s="67"/>
    </row>
    <row r="13" spans="1:23" ht="15">
      <c r="A13" s="2"/>
      <c r="B13" s="16"/>
      <c r="C13" s="5"/>
      <c r="D13" s="74">
        <v>1</v>
      </c>
      <c r="E13" s="5"/>
      <c r="F13" s="74">
        <f>1*D13</f>
        <v>1</v>
      </c>
      <c r="G13" s="50" t="s">
        <v>9</v>
      </c>
      <c r="H13" s="8">
        <v>1</v>
      </c>
      <c r="I13" s="8">
        <v>1</v>
      </c>
      <c r="J13" s="19"/>
      <c r="K13" s="19"/>
      <c r="L13" s="21">
        <v>1</v>
      </c>
      <c r="M13" s="19"/>
      <c r="N13" s="19"/>
      <c r="O13" s="19"/>
      <c r="P13" s="19"/>
      <c r="Q13" s="19"/>
      <c r="R13" s="19"/>
      <c r="S13" s="19"/>
      <c r="T13" s="21"/>
      <c r="U13" s="21"/>
      <c r="V13" s="21"/>
      <c r="W13" s="67"/>
    </row>
    <row r="14" spans="1:23" ht="15">
      <c r="A14" s="2"/>
      <c r="G14" s="50" t="s">
        <v>11</v>
      </c>
      <c r="H14" s="10">
        <f>AVERAGE(H11:H13)</f>
        <v>2</v>
      </c>
      <c r="I14" s="10">
        <f>AVERAGE(I11:I13)</f>
        <v>1.6666666666666667</v>
      </c>
      <c r="J14" s="10"/>
      <c r="K14" s="10"/>
      <c r="L14" s="10">
        <f>AVERAGE(L11:L13)</f>
        <v>1.6666666666666667</v>
      </c>
      <c r="M14" s="10"/>
      <c r="N14" s="10"/>
      <c r="O14" s="10"/>
      <c r="P14" s="10"/>
      <c r="Q14" s="10"/>
      <c r="R14" s="10"/>
      <c r="S14" s="10"/>
      <c r="T14" s="10">
        <f>AVERAGE(T11:T13)</f>
        <v>1</v>
      </c>
      <c r="U14" s="10">
        <f>AVERAGE(U11:U13)</f>
        <v>1</v>
      </c>
      <c r="V14" s="10"/>
      <c r="W14" s="67"/>
    </row>
    <row r="15" spans="1:23" ht="15">
      <c r="A15" s="2"/>
      <c r="G15" s="50"/>
      <c r="H15" s="8"/>
      <c r="I15" s="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/>
      <c r="G16" s="51" t="s">
        <v>79</v>
      </c>
      <c r="H16" s="10">
        <f>AVERAGE(H11:H15)</f>
        <v>2</v>
      </c>
      <c r="I16" s="10">
        <f>AVERAGE(I11:I15)</f>
        <v>1.6666666666666667</v>
      </c>
      <c r="J16" s="10"/>
      <c r="K16" s="10"/>
      <c r="L16" s="10">
        <f>AVERAGE(L11:L15)</f>
        <v>1.6666666666666667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</v>
      </c>
      <c r="V16" s="10"/>
      <c r="W16" s="22"/>
    </row>
    <row r="17" spans="1:23" ht="15">
      <c r="A17" s="2"/>
      <c r="G17" s="52" t="s">
        <v>14</v>
      </c>
      <c r="H17" s="8">
        <f>(H7*H16)/100</f>
        <v>2</v>
      </c>
      <c r="I17" s="8">
        <f>(H7*I16)/100</f>
        <v>1.666666666666667</v>
      </c>
      <c r="J17" s="8"/>
      <c r="K17" s="8"/>
      <c r="L17" s="8">
        <f>(H7*L16)/100</f>
        <v>1.666666666666667</v>
      </c>
      <c r="M17" s="8"/>
      <c r="N17" s="8"/>
      <c r="O17" s="8"/>
      <c r="P17" s="8"/>
      <c r="Q17" s="8"/>
      <c r="R17" s="8"/>
      <c r="S17" s="8"/>
      <c r="T17" s="8">
        <f>(H7*T16)/100</f>
        <v>1</v>
      </c>
      <c r="U17" s="8">
        <f>(H7*U16)/100</f>
        <v>1</v>
      </c>
      <c r="V17" s="8"/>
      <c r="W17" s="2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89" spans="2:3" ht="14.25">
      <c r="B89" s="5">
        <v>19</v>
      </c>
      <c r="C89" s="5">
        <v>20</v>
      </c>
    </row>
    <row r="90" spans="2:3" ht="14.25">
      <c r="B90" s="5">
        <v>18</v>
      </c>
      <c r="C90" s="5">
        <v>20</v>
      </c>
    </row>
    <row r="91" spans="2:3" ht="14.25">
      <c r="B91" s="5">
        <v>15</v>
      </c>
      <c r="C91" s="5">
        <v>21</v>
      </c>
    </row>
    <row r="92" spans="2:3" ht="14.25">
      <c r="B92" s="5">
        <v>19</v>
      </c>
      <c r="C92" s="5">
        <v>20</v>
      </c>
    </row>
    <row r="93" spans="2:3" ht="14.25">
      <c r="B93" s="5">
        <v>20</v>
      </c>
      <c r="C93" s="5">
        <v>23</v>
      </c>
    </row>
    <row r="94" spans="2:3" ht="14.25">
      <c r="B94" s="5">
        <v>20</v>
      </c>
      <c r="C94" s="5">
        <v>21</v>
      </c>
    </row>
    <row r="95" spans="2:3" ht="14.25">
      <c r="B95" s="5">
        <v>21</v>
      </c>
      <c r="C95" s="5">
        <v>20</v>
      </c>
    </row>
    <row r="96" spans="2:3" ht="14.25">
      <c r="B96" s="5">
        <v>20</v>
      </c>
      <c r="C96" s="5">
        <v>21</v>
      </c>
    </row>
    <row r="97" spans="2:3" ht="14.25">
      <c r="B97" s="5">
        <v>21</v>
      </c>
      <c r="C97" s="5">
        <v>20</v>
      </c>
    </row>
    <row r="98" spans="2:3" ht="14.25">
      <c r="B98" s="5">
        <v>20</v>
      </c>
      <c r="C98" s="5">
        <v>22</v>
      </c>
    </row>
    <row r="99" spans="2:3" ht="14.25">
      <c r="B99" s="5">
        <v>20</v>
      </c>
      <c r="C99" s="5">
        <v>20</v>
      </c>
    </row>
    <row r="100" spans="2:3" ht="14.25">
      <c r="B100" s="5">
        <v>20</v>
      </c>
      <c r="C100" s="5">
        <v>23</v>
      </c>
    </row>
    <row r="101" spans="2:3" ht="14.25">
      <c r="B101" s="5">
        <v>20</v>
      </c>
      <c r="C101" s="5">
        <v>21</v>
      </c>
    </row>
    <row r="102" spans="2:3" ht="14.25">
      <c r="B102" s="5">
        <v>23</v>
      </c>
      <c r="C102" s="5">
        <v>21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9"/>
  </sheetPr>
  <dimension ref="A1:W17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30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105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104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5">
        <v>170301150022</v>
      </c>
      <c r="C11" s="5">
        <v>35</v>
      </c>
      <c r="D11" s="5">
        <f>COUNTIF(C11:C16,"&gt;="&amp;D10)</f>
        <v>6</v>
      </c>
      <c r="E11" s="5">
        <v>46</v>
      </c>
      <c r="F11" s="70">
        <f>COUNTIF(E11:E16,"&gt;="&amp;F10)</f>
        <v>6</v>
      </c>
      <c r="G11" s="50" t="s">
        <v>6</v>
      </c>
      <c r="H11" s="1">
        <v>3</v>
      </c>
      <c r="I11" s="1">
        <v>3</v>
      </c>
      <c r="J11" s="19"/>
      <c r="K11" s="19"/>
      <c r="L11" s="19">
        <v>1</v>
      </c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  <c r="V11" s="19"/>
      <c r="W11" s="67"/>
    </row>
    <row r="12" spans="1:23" ht="15">
      <c r="A12" s="2">
        <v>2</v>
      </c>
      <c r="B12" s="5">
        <v>170301150003</v>
      </c>
      <c r="C12" s="5">
        <v>38</v>
      </c>
      <c r="D12" s="71">
        <f>(D11/D13)*100</f>
        <v>100</v>
      </c>
      <c r="E12" s="5">
        <v>48</v>
      </c>
      <c r="F12" s="72">
        <f>(F11/F13)*100</f>
        <v>100</v>
      </c>
      <c r="G12" s="50" t="s">
        <v>7</v>
      </c>
      <c r="H12" s="8">
        <v>3</v>
      </c>
      <c r="I12" s="8">
        <v>3</v>
      </c>
      <c r="J12" s="19"/>
      <c r="K12" s="19"/>
      <c r="L12" s="19">
        <v>1</v>
      </c>
      <c r="M12" s="19"/>
      <c r="N12" s="19"/>
      <c r="O12" s="19"/>
      <c r="P12" s="19"/>
      <c r="Q12" s="19"/>
      <c r="R12" s="19"/>
      <c r="S12" s="19"/>
      <c r="T12" s="19">
        <v>1</v>
      </c>
      <c r="U12" s="19">
        <v>1</v>
      </c>
      <c r="V12" s="19"/>
      <c r="W12" s="67"/>
    </row>
    <row r="13" spans="1:23" ht="15">
      <c r="A13" s="2">
        <v>3</v>
      </c>
      <c r="B13" s="5">
        <v>170301150007</v>
      </c>
      <c r="C13" s="5">
        <v>38</v>
      </c>
      <c r="D13" s="74">
        <v>6</v>
      </c>
      <c r="E13" s="5">
        <v>46</v>
      </c>
      <c r="F13" s="74">
        <f>1*D13</f>
        <v>6</v>
      </c>
      <c r="G13" s="50" t="s">
        <v>9</v>
      </c>
      <c r="H13" s="8">
        <v>3</v>
      </c>
      <c r="I13" s="8">
        <v>3</v>
      </c>
      <c r="J13" s="19"/>
      <c r="K13" s="19"/>
      <c r="L13" s="19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5">
        <v>170301151025</v>
      </c>
      <c r="C14" s="5">
        <v>38</v>
      </c>
      <c r="D14" s="5"/>
      <c r="E14" s="5">
        <v>39</v>
      </c>
      <c r="F14" s="5"/>
      <c r="G14" s="50" t="s">
        <v>11</v>
      </c>
      <c r="H14" s="8">
        <v>2</v>
      </c>
      <c r="I14" s="8">
        <v>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>
        <v>1</v>
      </c>
      <c r="U14" s="19"/>
      <c r="V14" s="19"/>
      <c r="W14" s="67"/>
    </row>
    <row r="15" spans="1:23" ht="15">
      <c r="A15" s="2">
        <v>5</v>
      </c>
      <c r="B15" s="5">
        <v>170301150012</v>
      </c>
      <c r="C15" s="5">
        <v>41</v>
      </c>
      <c r="D15" s="5"/>
      <c r="E15" s="5">
        <v>30</v>
      </c>
      <c r="F15" s="5"/>
      <c r="G15" s="5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2"/>
    </row>
    <row r="16" spans="1:23" ht="30.75">
      <c r="A16" s="2">
        <v>6</v>
      </c>
      <c r="B16" s="5">
        <v>170301150020</v>
      </c>
      <c r="C16" s="5">
        <v>41</v>
      </c>
      <c r="D16" s="5"/>
      <c r="E16" s="5">
        <v>35</v>
      </c>
      <c r="F16" s="5"/>
      <c r="G16" s="51" t="s">
        <v>79</v>
      </c>
      <c r="H16" s="10">
        <f>AVERAGE(H11:H15)</f>
        <v>2.75</v>
      </c>
      <c r="I16" s="10">
        <f>AVERAGE(I11:I15)</f>
        <v>2.75</v>
      </c>
      <c r="J16" s="10"/>
      <c r="K16" s="10"/>
      <c r="L16" s="10">
        <f>AVERAGE(L11:L15)</f>
        <v>1</v>
      </c>
      <c r="M16" s="10"/>
      <c r="N16" s="10"/>
      <c r="O16" s="10"/>
      <c r="P16" s="10"/>
      <c r="Q16" s="10"/>
      <c r="R16" s="10"/>
      <c r="S16" s="10"/>
      <c r="T16" s="10">
        <f>AVERAGE(T11:T15)</f>
        <v>1</v>
      </c>
      <c r="U16" s="10">
        <f>AVERAGE(U11:U15)</f>
        <v>1</v>
      </c>
      <c r="V16" s="10"/>
      <c r="W16" s="22"/>
    </row>
    <row r="17" spans="7:23" ht="15">
      <c r="G17" s="52" t="s">
        <v>14</v>
      </c>
      <c r="H17" s="8">
        <f>(H7*H16)/100</f>
        <v>2.75</v>
      </c>
      <c r="I17" s="8">
        <f>(H7*I16)/100</f>
        <v>2.75</v>
      </c>
      <c r="J17" s="8"/>
      <c r="K17" s="8"/>
      <c r="L17" s="8">
        <f>(H7*L16)/100</f>
        <v>1</v>
      </c>
      <c r="M17" s="8"/>
      <c r="N17" s="8"/>
      <c r="O17" s="8"/>
      <c r="P17" s="8"/>
      <c r="Q17" s="8"/>
      <c r="R17" s="8"/>
      <c r="S17" s="8"/>
      <c r="T17" s="8">
        <f>(H7*T16)/100</f>
        <v>1</v>
      </c>
      <c r="U17" s="8">
        <f>(H7*U16)/100</f>
        <v>1</v>
      </c>
      <c r="V17" s="8"/>
      <c r="W17" s="22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9"/>
  </sheetPr>
  <dimension ref="A1:W25"/>
  <sheetViews>
    <sheetView zoomScale="75" zoomScaleNormal="75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106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107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108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/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100</v>
      </c>
      <c r="D10" s="68">
        <v>55</v>
      </c>
      <c r="E10" s="4"/>
      <c r="F10" s="69"/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4">
        <v>170301150002</v>
      </c>
      <c r="C11" s="4">
        <v>64</v>
      </c>
      <c r="D11" s="5">
        <f>COUNTIF(C11:C25,"&gt;="&amp;D10)</f>
        <v>15</v>
      </c>
      <c r="E11" s="5"/>
      <c r="F11" s="70"/>
      <c r="G11" s="50" t="s">
        <v>6</v>
      </c>
      <c r="H11" s="29">
        <v>1</v>
      </c>
      <c r="I11" s="29">
        <v>1</v>
      </c>
      <c r="J11" s="29"/>
      <c r="K11" s="29"/>
      <c r="L11" s="29">
        <v>2</v>
      </c>
      <c r="M11" s="29"/>
      <c r="N11" s="29"/>
      <c r="O11" s="29"/>
      <c r="P11" s="29"/>
      <c r="Q11" s="29"/>
      <c r="R11" s="29"/>
      <c r="S11" s="29"/>
      <c r="T11" s="29">
        <v>2</v>
      </c>
      <c r="U11" s="29">
        <v>1</v>
      </c>
      <c r="V11" s="29"/>
      <c r="W11" s="67"/>
    </row>
    <row r="12" spans="1:23" ht="15">
      <c r="A12" s="2">
        <v>2</v>
      </c>
      <c r="B12" s="4">
        <v>170301150003</v>
      </c>
      <c r="C12" s="4">
        <v>82</v>
      </c>
      <c r="D12" s="71">
        <f>(D11/D13)*100</f>
        <v>100</v>
      </c>
      <c r="E12" s="5"/>
      <c r="F12" s="72"/>
      <c r="G12" s="50" t="s">
        <v>7</v>
      </c>
      <c r="H12" s="28">
        <v>1</v>
      </c>
      <c r="I12" s="28">
        <v>1</v>
      </c>
      <c r="J12" s="29"/>
      <c r="K12" s="29"/>
      <c r="L12" s="29">
        <v>2</v>
      </c>
      <c r="M12" s="29"/>
      <c r="N12" s="29"/>
      <c r="O12" s="29"/>
      <c r="P12" s="29"/>
      <c r="Q12" s="29"/>
      <c r="R12" s="29"/>
      <c r="S12" s="29"/>
      <c r="T12" s="29">
        <v>2</v>
      </c>
      <c r="U12" s="29">
        <v>1</v>
      </c>
      <c r="V12" s="29"/>
      <c r="W12" s="67"/>
    </row>
    <row r="13" spans="1:23" ht="15">
      <c r="A13" s="2">
        <v>3</v>
      </c>
      <c r="B13" s="4">
        <v>170301150005</v>
      </c>
      <c r="C13" s="4">
        <v>64</v>
      </c>
      <c r="D13" s="74">
        <v>15</v>
      </c>
      <c r="E13" s="5"/>
      <c r="F13" s="74">
        <f>1*D13</f>
        <v>15</v>
      </c>
      <c r="G13" s="50" t="s">
        <v>9</v>
      </c>
      <c r="H13" s="28">
        <v>1</v>
      </c>
      <c r="I13" s="28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1</v>
      </c>
      <c r="U13" s="29"/>
      <c r="V13" s="29"/>
      <c r="W13" s="67"/>
    </row>
    <row r="14" spans="1:23" ht="15">
      <c r="A14" s="2">
        <v>4</v>
      </c>
      <c r="B14" s="4">
        <v>170301150007</v>
      </c>
      <c r="C14" s="4">
        <v>92</v>
      </c>
      <c r="D14" s="5"/>
      <c r="E14" s="5"/>
      <c r="F14" s="5"/>
      <c r="G14" s="50" t="s">
        <v>11</v>
      </c>
      <c r="H14" s="28">
        <v>3</v>
      </c>
      <c r="I14" s="28">
        <v>2</v>
      </c>
      <c r="J14" s="29"/>
      <c r="K14" s="29"/>
      <c r="L14" s="29">
        <v>2</v>
      </c>
      <c r="M14" s="29"/>
      <c r="N14" s="29"/>
      <c r="O14" s="29"/>
      <c r="P14" s="29"/>
      <c r="Q14" s="29"/>
      <c r="R14" s="29"/>
      <c r="S14" s="29"/>
      <c r="T14" s="29">
        <v>1</v>
      </c>
      <c r="U14" s="29"/>
      <c r="V14" s="29"/>
      <c r="W14" s="67"/>
    </row>
    <row r="15" spans="1:23" ht="15">
      <c r="A15" s="2">
        <v>5</v>
      </c>
      <c r="B15" s="4">
        <v>170301150008</v>
      </c>
      <c r="C15" s="4">
        <v>76</v>
      </c>
      <c r="D15" s="5"/>
      <c r="E15" s="5"/>
      <c r="F15" s="5"/>
      <c r="G15" s="5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2"/>
    </row>
    <row r="16" spans="1:23" ht="30.75">
      <c r="A16" s="2">
        <v>6</v>
      </c>
      <c r="B16" s="4">
        <v>170301150009</v>
      </c>
      <c r="C16" s="4">
        <v>90</v>
      </c>
      <c r="D16" s="5"/>
      <c r="E16" s="5"/>
      <c r="F16" s="5"/>
      <c r="G16" s="51" t="s">
        <v>79</v>
      </c>
      <c r="H16" s="10">
        <f>AVERAGE(H11:H15)</f>
        <v>1.5</v>
      </c>
      <c r="I16" s="10">
        <f>AVERAGE(I11:I15)</f>
        <v>1.25</v>
      </c>
      <c r="J16" s="10"/>
      <c r="K16" s="10"/>
      <c r="L16" s="10">
        <f>AVERAGE(L11:L15)</f>
        <v>2</v>
      </c>
      <c r="M16" s="10"/>
      <c r="N16" s="10"/>
      <c r="O16" s="10"/>
      <c r="P16" s="10"/>
      <c r="Q16" s="10"/>
      <c r="R16" s="10"/>
      <c r="S16" s="10"/>
      <c r="T16" s="10">
        <f>AVERAGE(T11:T15)</f>
        <v>1.5</v>
      </c>
      <c r="U16" s="10">
        <f>AVERAGE(U11:U15)</f>
        <v>1</v>
      </c>
      <c r="V16" s="10"/>
      <c r="W16" s="22"/>
    </row>
    <row r="17" spans="1:23" ht="15">
      <c r="A17" s="2">
        <v>7</v>
      </c>
      <c r="B17" s="4">
        <v>170301150012</v>
      </c>
      <c r="C17" s="4">
        <v>94</v>
      </c>
      <c r="G17" s="52" t="s">
        <v>14</v>
      </c>
      <c r="H17" s="8">
        <f>(H7*H16)/100</f>
        <v>1.5</v>
      </c>
      <c r="I17" s="8">
        <f>(H7*I16)/100</f>
        <v>1.25</v>
      </c>
      <c r="J17" s="8"/>
      <c r="K17" s="8"/>
      <c r="L17" s="8">
        <f>(H7*L16)/100</f>
        <v>2</v>
      </c>
      <c r="M17" s="8"/>
      <c r="N17" s="8"/>
      <c r="O17" s="8"/>
      <c r="P17" s="8"/>
      <c r="Q17" s="8"/>
      <c r="R17" s="8"/>
      <c r="S17" s="8"/>
      <c r="T17" s="8">
        <f>(H7*T16)/100</f>
        <v>1.5</v>
      </c>
      <c r="U17" s="8">
        <f>(H7*U16)/100</f>
        <v>1</v>
      </c>
      <c r="V17" s="8"/>
      <c r="W17" s="22"/>
    </row>
    <row r="18" spans="1:3" ht="14.25">
      <c r="A18" s="2">
        <v>8</v>
      </c>
      <c r="B18" s="4">
        <v>170301150014</v>
      </c>
      <c r="C18" s="4">
        <v>88</v>
      </c>
    </row>
    <row r="19" spans="1:3" ht="14.25">
      <c r="A19" s="2">
        <v>9</v>
      </c>
      <c r="B19" s="4">
        <v>170301150016</v>
      </c>
      <c r="C19" s="4">
        <v>80</v>
      </c>
    </row>
    <row r="20" spans="1:3" ht="14.25">
      <c r="A20" s="2">
        <v>10</v>
      </c>
      <c r="B20" s="4">
        <v>170301150018</v>
      </c>
      <c r="C20" s="4">
        <v>76</v>
      </c>
    </row>
    <row r="21" spans="1:3" ht="14.25">
      <c r="A21" s="2">
        <v>11</v>
      </c>
      <c r="B21" s="4">
        <v>170301150019</v>
      </c>
      <c r="C21" s="4">
        <v>80</v>
      </c>
    </row>
    <row r="22" spans="1:3" ht="14.25">
      <c r="A22" s="2">
        <v>12</v>
      </c>
      <c r="B22" s="4">
        <v>170301150020</v>
      </c>
      <c r="C22" s="4">
        <v>94</v>
      </c>
    </row>
    <row r="23" spans="1:3" ht="14.25">
      <c r="A23" s="2">
        <v>13</v>
      </c>
      <c r="B23" s="4">
        <v>170301150021</v>
      </c>
      <c r="C23" s="4">
        <v>72</v>
      </c>
    </row>
    <row r="24" spans="1:3" ht="14.25">
      <c r="A24" s="2">
        <v>14</v>
      </c>
      <c r="B24" s="4">
        <v>170301150022</v>
      </c>
      <c r="C24" s="4">
        <v>88</v>
      </c>
    </row>
    <row r="25" spans="1:3" ht="14.25">
      <c r="A25" s="2">
        <v>15</v>
      </c>
      <c r="B25" s="4">
        <v>170301151025</v>
      </c>
      <c r="C25" s="4">
        <v>88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9"/>
  </sheetPr>
  <dimension ref="A1:W17"/>
  <sheetViews>
    <sheetView zoomScale="80" zoomScaleNormal="80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109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111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110</v>
      </c>
      <c r="B5" s="138"/>
      <c r="C5" s="138"/>
      <c r="D5" s="138"/>
      <c r="E5" s="139"/>
      <c r="F5" s="53"/>
      <c r="G5" s="58" t="s">
        <v>69</v>
      </c>
      <c r="H5" s="59">
        <f>1*D12</f>
        <v>100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100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100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5">
        <v>170301151025</v>
      </c>
      <c r="C11" s="5">
        <v>42</v>
      </c>
      <c r="D11" s="5">
        <f>COUNTIF(C11:C15,"&gt;="&amp;D10)</f>
        <v>5</v>
      </c>
      <c r="E11" s="5">
        <v>46</v>
      </c>
      <c r="F11" s="70">
        <f>COUNTIF(E11:E15,"&gt;="&amp;F10)</f>
        <v>5</v>
      </c>
      <c r="G11" s="50" t="s">
        <v>6</v>
      </c>
      <c r="H11" s="1">
        <v>3</v>
      </c>
      <c r="I11" s="1">
        <v>3</v>
      </c>
      <c r="J11" s="19"/>
      <c r="K11" s="19"/>
      <c r="L11" s="19">
        <v>1</v>
      </c>
      <c r="M11" s="19"/>
      <c r="N11" s="19"/>
      <c r="O11" s="19"/>
      <c r="P11" s="20"/>
      <c r="Q11" s="19"/>
      <c r="R11" s="19"/>
      <c r="S11" s="19"/>
      <c r="T11" s="19">
        <v>2</v>
      </c>
      <c r="U11" s="19">
        <v>2</v>
      </c>
      <c r="V11" s="19"/>
      <c r="W11" s="67"/>
    </row>
    <row r="12" spans="1:23" ht="15">
      <c r="A12" s="2">
        <v>2</v>
      </c>
      <c r="B12" s="5">
        <v>170301150003</v>
      </c>
      <c r="C12" s="5">
        <v>37</v>
      </c>
      <c r="D12" s="71">
        <f>(D11/D13)*100</f>
        <v>100</v>
      </c>
      <c r="E12" s="5">
        <v>48</v>
      </c>
      <c r="F12" s="72">
        <f>(F11/F13)*100</f>
        <v>100</v>
      </c>
      <c r="G12" s="50" t="s">
        <v>7</v>
      </c>
      <c r="H12" s="8">
        <v>3</v>
      </c>
      <c r="I12" s="8">
        <v>1</v>
      </c>
      <c r="J12" s="19"/>
      <c r="K12" s="19"/>
      <c r="L12" s="19">
        <v>1</v>
      </c>
      <c r="M12" s="19"/>
      <c r="N12" s="19"/>
      <c r="O12" s="19"/>
      <c r="P12" s="20"/>
      <c r="Q12" s="19"/>
      <c r="R12" s="19"/>
      <c r="S12" s="19"/>
      <c r="T12" s="19">
        <v>2</v>
      </c>
      <c r="U12" s="19">
        <v>2</v>
      </c>
      <c r="V12" s="19"/>
      <c r="W12" s="67"/>
    </row>
    <row r="13" spans="1:23" ht="15">
      <c r="A13" s="2">
        <v>3</v>
      </c>
      <c r="B13" s="5">
        <v>170301150009</v>
      </c>
      <c r="C13" s="5">
        <v>42</v>
      </c>
      <c r="D13" s="74">
        <v>5</v>
      </c>
      <c r="E13" s="5">
        <v>46</v>
      </c>
      <c r="F13" s="74">
        <f>1*D13</f>
        <v>5</v>
      </c>
      <c r="G13" s="50" t="s">
        <v>9</v>
      </c>
      <c r="H13" s="8">
        <v>3</v>
      </c>
      <c r="I13" s="8">
        <v>1</v>
      </c>
      <c r="J13" s="19"/>
      <c r="K13" s="19"/>
      <c r="L13" s="19"/>
      <c r="M13" s="19"/>
      <c r="N13" s="19"/>
      <c r="O13" s="19"/>
      <c r="P13" s="20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5">
        <v>170301150012</v>
      </c>
      <c r="C14" s="5">
        <v>44</v>
      </c>
      <c r="D14" s="5"/>
      <c r="E14" s="5">
        <v>39</v>
      </c>
      <c r="F14" s="5"/>
      <c r="G14" s="50" t="s">
        <v>11</v>
      </c>
      <c r="H14" s="8">
        <v>2</v>
      </c>
      <c r="I14" s="8">
        <v>1</v>
      </c>
      <c r="J14" s="19"/>
      <c r="K14" s="19"/>
      <c r="L14" s="19"/>
      <c r="M14" s="19"/>
      <c r="N14" s="19"/>
      <c r="O14" s="19"/>
      <c r="P14" s="20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5">
        <v>170301150020</v>
      </c>
      <c r="C15" s="5">
        <v>43</v>
      </c>
      <c r="D15" s="5"/>
      <c r="E15" s="5">
        <v>30</v>
      </c>
      <c r="F15" s="5"/>
      <c r="G15" s="50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2"/>
    </row>
    <row r="16" spans="1:23" ht="30.75">
      <c r="A16" s="2"/>
      <c r="B16" s="5"/>
      <c r="C16" s="5"/>
      <c r="D16" s="5"/>
      <c r="E16" s="5"/>
      <c r="F16" s="5"/>
      <c r="G16" s="51" t="s">
        <v>79</v>
      </c>
      <c r="H16" s="10">
        <f>AVERAGE(H11:H15)</f>
        <v>2.75</v>
      </c>
      <c r="I16" s="10">
        <f>AVERAGE(I11:I15)</f>
        <v>1.5</v>
      </c>
      <c r="J16" s="10"/>
      <c r="K16" s="10"/>
      <c r="L16" s="10">
        <f>AVERAGE(L11:L15)</f>
        <v>1</v>
      </c>
      <c r="M16" s="10"/>
      <c r="N16" s="10"/>
      <c r="O16" s="10"/>
      <c r="P16" s="10"/>
      <c r="Q16" s="10"/>
      <c r="R16" s="10"/>
      <c r="S16" s="10"/>
      <c r="T16" s="10">
        <f>AVERAGE(T11:T15)</f>
        <v>2</v>
      </c>
      <c r="U16" s="10">
        <f>AVERAGE(U11:U15)</f>
        <v>2</v>
      </c>
      <c r="V16" s="10"/>
      <c r="W16" s="22"/>
    </row>
    <row r="17" spans="7:23" ht="15">
      <c r="G17" s="52" t="s">
        <v>14</v>
      </c>
      <c r="H17" s="8">
        <f>(H7*H16)/100</f>
        <v>2.75</v>
      </c>
      <c r="I17" s="8">
        <f>(H7*I16)/100</f>
        <v>1.5</v>
      </c>
      <c r="J17" s="8"/>
      <c r="K17" s="8"/>
      <c r="L17" s="8">
        <f>(H7*L16)/100</f>
        <v>1</v>
      </c>
      <c r="M17" s="8"/>
      <c r="N17" s="8"/>
      <c r="O17" s="8"/>
      <c r="P17" s="8"/>
      <c r="Q17" s="8"/>
      <c r="R17" s="8"/>
      <c r="S17" s="8"/>
      <c r="T17" s="8">
        <f>(H7*T16)/100</f>
        <v>2</v>
      </c>
      <c r="U17" s="8">
        <f>(H7*U16)/100</f>
        <v>2</v>
      </c>
      <c r="V17" s="8"/>
      <c r="W17" s="22"/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9"/>
  </sheetPr>
  <dimension ref="A1:W104"/>
  <sheetViews>
    <sheetView zoomScale="78" zoomScaleNormal="78" zoomScalePageLayoutView="0" workbookViewId="0" topLeftCell="A1">
      <selection activeCell="H17" sqref="H17:V17"/>
    </sheetView>
  </sheetViews>
  <sheetFormatPr defaultColWidth="9.140625" defaultRowHeight="15"/>
  <cols>
    <col min="2" max="2" width="17.00390625" style="0" customWidth="1"/>
    <col min="5" max="5" width="20.140625" style="0" customWidth="1"/>
    <col min="7" max="7" width="16.42187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112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113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114</v>
      </c>
      <c r="B5" s="138"/>
      <c r="C5" s="138"/>
      <c r="D5" s="138"/>
      <c r="E5" s="139"/>
      <c r="F5" s="53"/>
      <c r="G5" s="58" t="s">
        <v>69</v>
      </c>
      <c r="H5" s="59">
        <f>1*D12</f>
        <v>93.33333333333333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93.33333333333333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93.33333333333333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38</v>
      </c>
      <c r="D9" s="18"/>
      <c r="E9" s="18" t="s">
        <v>38</v>
      </c>
      <c r="F9" s="73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4">
        <v>170301150002</v>
      </c>
      <c r="C11" s="4">
        <v>35</v>
      </c>
      <c r="D11" s="5">
        <f>COUNTIF(C11:C25,"&gt;="&amp;D10)</f>
        <v>14</v>
      </c>
      <c r="E11" s="4">
        <v>35</v>
      </c>
      <c r="F11" s="70">
        <f>COUNTIF(E11:E25,"&gt;="&amp;F10)</f>
        <v>14</v>
      </c>
      <c r="G11" s="50" t="s">
        <v>6</v>
      </c>
      <c r="H11" s="1">
        <v>2</v>
      </c>
      <c r="I11" s="1">
        <v>2</v>
      </c>
      <c r="J11" s="19"/>
      <c r="K11" s="19"/>
      <c r="L11" s="19"/>
      <c r="M11" s="19"/>
      <c r="N11" s="19"/>
      <c r="O11" s="19"/>
      <c r="P11" s="19">
        <v>1</v>
      </c>
      <c r="Q11" s="19"/>
      <c r="R11" s="19"/>
      <c r="S11" s="19"/>
      <c r="T11" s="19">
        <v>1</v>
      </c>
      <c r="U11" s="19"/>
      <c r="V11" s="19"/>
      <c r="W11" s="67"/>
    </row>
    <row r="12" spans="1:23" ht="15">
      <c r="A12" s="2">
        <v>2</v>
      </c>
      <c r="B12" s="14">
        <v>170301150003</v>
      </c>
      <c r="C12" s="4">
        <v>44</v>
      </c>
      <c r="D12" s="71">
        <f>(D11/D13)*100</f>
        <v>93.33333333333333</v>
      </c>
      <c r="E12" s="4">
        <v>44</v>
      </c>
      <c r="F12" s="72">
        <f>(F11/F13)*100</f>
        <v>93.33333333333333</v>
      </c>
      <c r="G12" s="50" t="s">
        <v>7</v>
      </c>
      <c r="H12" s="8">
        <v>2</v>
      </c>
      <c r="I12" s="8">
        <v>2</v>
      </c>
      <c r="J12" s="19"/>
      <c r="K12" s="19"/>
      <c r="L12" s="19"/>
      <c r="M12" s="19"/>
      <c r="N12" s="19"/>
      <c r="O12" s="19"/>
      <c r="P12" s="21"/>
      <c r="Q12" s="19"/>
      <c r="R12" s="19"/>
      <c r="S12" s="19"/>
      <c r="T12" s="19">
        <v>1</v>
      </c>
      <c r="U12" s="19"/>
      <c r="V12" s="19"/>
      <c r="W12" s="67"/>
    </row>
    <row r="13" spans="1:23" ht="15">
      <c r="A13" s="2">
        <v>3</v>
      </c>
      <c r="B13" s="14">
        <v>170301150005</v>
      </c>
      <c r="C13" s="4">
        <v>36</v>
      </c>
      <c r="D13" s="74">
        <v>15</v>
      </c>
      <c r="E13" s="4">
        <v>36</v>
      </c>
      <c r="F13" s="74">
        <f>1*D13</f>
        <v>15</v>
      </c>
      <c r="G13" s="50" t="s">
        <v>9</v>
      </c>
      <c r="H13" s="8">
        <v>2</v>
      </c>
      <c r="I13" s="8">
        <v>2</v>
      </c>
      <c r="J13" s="19"/>
      <c r="K13" s="19"/>
      <c r="L13" s="19"/>
      <c r="M13" s="19"/>
      <c r="N13" s="19"/>
      <c r="O13" s="19"/>
      <c r="P13" s="21"/>
      <c r="Q13" s="19"/>
      <c r="R13" s="19"/>
      <c r="S13" s="19"/>
      <c r="T13" s="19"/>
      <c r="U13" s="19"/>
      <c r="V13" s="19"/>
      <c r="W13" s="67"/>
    </row>
    <row r="14" spans="1:23" ht="14.25">
      <c r="A14" s="2">
        <v>4</v>
      </c>
      <c r="B14" s="14">
        <v>170301150007</v>
      </c>
      <c r="C14" s="4">
        <v>46</v>
      </c>
      <c r="D14" s="5"/>
      <c r="E14" s="4">
        <v>46</v>
      </c>
      <c r="F14" s="5"/>
      <c r="H14" s="8"/>
      <c r="I14" s="8"/>
      <c r="J14" s="19"/>
      <c r="K14" s="19"/>
      <c r="L14" s="19"/>
      <c r="M14" s="19"/>
      <c r="N14" s="19"/>
      <c r="O14" s="19"/>
      <c r="P14" s="21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4">
        <v>170301150008</v>
      </c>
      <c r="C15" s="4">
        <v>40</v>
      </c>
      <c r="D15" s="5"/>
      <c r="E15" s="4">
        <v>40</v>
      </c>
      <c r="F15" s="5"/>
      <c r="G15" s="50" t="s">
        <v>37</v>
      </c>
      <c r="H15" s="8">
        <v>3</v>
      </c>
      <c r="I15" s="8">
        <v>3</v>
      </c>
      <c r="J15" s="19"/>
      <c r="K15" s="19"/>
      <c r="L15" s="19"/>
      <c r="M15" s="19"/>
      <c r="N15" s="19"/>
      <c r="O15" s="19"/>
      <c r="P15" s="21">
        <v>2</v>
      </c>
      <c r="Q15" s="19"/>
      <c r="R15" s="19"/>
      <c r="S15" s="19"/>
      <c r="T15" s="19">
        <v>1</v>
      </c>
      <c r="U15" s="19"/>
      <c r="V15" s="19"/>
      <c r="W15" s="22"/>
    </row>
    <row r="16" spans="1:23" ht="30.75">
      <c r="A16" s="2">
        <v>6</v>
      </c>
      <c r="B16" s="14">
        <v>170301150009</v>
      </c>
      <c r="C16" s="4">
        <v>38</v>
      </c>
      <c r="D16" s="5"/>
      <c r="E16" s="4">
        <v>38</v>
      </c>
      <c r="F16" s="5"/>
      <c r="G16" s="51" t="s">
        <v>79</v>
      </c>
      <c r="H16" s="10">
        <f>AVERAGE(H11:H15)</f>
        <v>2.25</v>
      </c>
      <c r="I16" s="10">
        <f>AVERAGE(I11:I15)</f>
        <v>2.25</v>
      </c>
      <c r="J16" s="10"/>
      <c r="K16" s="10"/>
      <c r="L16" s="10"/>
      <c r="M16" s="10"/>
      <c r="N16" s="10"/>
      <c r="O16" s="10"/>
      <c r="P16" s="10">
        <f>AVERAGE(P11:P15)</f>
        <v>1.5</v>
      </c>
      <c r="Q16" s="10"/>
      <c r="R16" s="10"/>
      <c r="S16" s="10"/>
      <c r="T16" s="10">
        <f>AVERAGE(T11:T15)</f>
        <v>1</v>
      </c>
      <c r="U16" s="10"/>
      <c r="V16" s="10"/>
      <c r="W16" s="22"/>
    </row>
    <row r="17" spans="1:23" ht="15">
      <c r="A17" s="2">
        <v>7</v>
      </c>
      <c r="B17" s="14">
        <v>170301150012</v>
      </c>
      <c r="C17" s="4">
        <v>47</v>
      </c>
      <c r="D17" s="5"/>
      <c r="E17" s="4">
        <v>47</v>
      </c>
      <c r="G17" s="52" t="s">
        <v>14</v>
      </c>
      <c r="H17" s="8">
        <f>(H7*H16)/100</f>
        <v>2.1</v>
      </c>
      <c r="I17" s="8">
        <f>(H7*I16)/100</f>
        <v>2.1</v>
      </c>
      <c r="J17" s="8"/>
      <c r="K17" s="8"/>
      <c r="L17" s="8"/>
      <c r="M17" s="8"/>
      <c r="N17" s="8"/>
      <c r="O17" s="8"/>
      <c r="P17" s="8">
        <f>(H7*P16)/100</f>
        <v>1.4</v>
      </c>
      <c r="Q17" s="8"/>
      <c r="R17" s="8"/>
      <c r="S17" s="8"/>
      <c r="T17" s="8">
        <f>(H7*T16)/100</f>
        <v>0.9333333333333332</v>
      </c>
      <c r="U17" s="8"/>
      <c r="V17" s="8"/>
      <c r="W17" s="22"/>
    </row>
    <row r="18" spans="1:5" ht="14.25">
      <c r="A18" s="2">
        <v>8</v>
      </c>
      <c r="B18" s="14">
        <v>170301150014</v>
      </c>
      <c r="C18" s="4">
        <v>45</v>
      </c>
      <c r="D18" s="5"/>
      <c r="E18" s="4">
        <v>45</v>
      </c>
    </row>
    <row r="19" spans="1:5" ht="14.25">
      <c r="A19" s="2">
        <v>9</v>
      </c>
      <c r="B19" s="14">
        <v>170301150016</v>
      </c>
      <c r="C19" s="4">
        <v>0</v>
      </c>
      <c r="D19" s="5"/>
      <c r="E19" s="4">
        <v>0</v>
      </c>
    </row>
    <row r="20" spans="1:5" ht="14.25">
      <c r="A20" s="2">
        <v>10</v>
      </c>
      <c r="B20" s="14">
        <v>170301150018</v>
      </c>
      <c r="C20" s="4">
        <v>45</v>
      </c>
      <c r="D20" s="5"/>
      <c r="E20" s="4">
        <v>45</v>
      </c>
    </row>
    <row r="21" spans="1:5" ht="14.25">
      <c r="A21" s="2">
        <v>11</v>
      </c>
      <c r="B21" s="14">
        <v>170301150019</v>
      </c>
      <c r="C21" s="4">
        <v>36</v>
      </c>
      <c r="D21" s="5"/>
      <c r="E21" s="4">
        <v>36</v>
      </c>
    </row>
    <row r="22" spans="1:5" ht="14.25">
      <c r="A22" s="2">
        <v>12</v>
      </c>
      <c r="B22" s="14">
        <v>170301150020</v>
      </c>
      <c r="C22" s="4">
        <v>44</v>
      </c>
      <c r="D22" s="5"/>
      <c r="E22" s="4">
        <v>44</v>
      </c>
    </row>
    <row r="23" spans="1:5" ht="14.25">
      <c r="A23" s="2">
        <v>13</v>
      </c>
      <c r="B23" s="14">
        <v>170301150021</v>
      </c>
      <c r="C23" s="4">
        <v>38</v>
      </c>
      <c r="D23" s="5"/>
      <c r="E23" s="4">
        <v>38</v>
      </c>
    </row>
    <row r="24" spans="1:5" ht="14.25">
      <c r="A24" s="2">
        <v>14</v>
      </c>
      <c r="B24" s="14">
        <v>170301150022</v>
      </c>
      <c r="C24" s="4">
        <v>44</v>
      </c>
      <c r="D24" s="5"/>
      <c r="E24" s="4">
        <v>44</v>
      </c>
    </row>
    <row r="25" spans="1:5" ht="14.25">
      <c r="A25" s="2">
        <v>15</v>
      </c>
      <c r="B25" s="14">
        <v>170301151025</v>
      </c>
      <c r="C25" s="4">
        <v>46</v>
      </c>
      <c r="D25" s="5"/>
      <c r="E25" s="4">
        <v>46</v>
      </c>
    </row>
    <row r="100" spans="2:3" ht="14.25">
      <c r="B100" s="5">
        <v>42</v>
      </c>
      <c r="C100" s="5">
        <v>46</v>
      </c>
    </row>
    <row r="101" spans="2:3" ht="14.25">
      <c r="B101" s="5">
        <v>37</v>
      </c>
      <c r="C101" s="5">
        <v>48</v>
      </c>
    </row>
    <row r="102" spans="2:3" ht="14.25">
      <c r="B102" s="5">
        <v>42</v>
      </c>
      <c r="C102" s="5">
        <v>46</v>
      </c>
    </row>
    <row r="103" spans="2:3" ht="14.25">
      <c r="B103" s="5">
        <v>44</v>
      </c>
      <c r="C103" s="5">
        <v>39</v>
      </c>
    </row>
    <row r="104" spans="2:3" ht="14.25">
      <c r="B104" s="5">
        <v>43</v>
      </c>
      <c r="C104" s="5">
        <v>30</v>
      </c>
    </row>
  </sheetData>
  <sheetProtection/>
  <mergeCells count="11">
    <mergeCell ref="O3:W7"/>
    <mergeCell ref="A4:E4"/>
    <mergeCell ref="G4:H4"/>
    <mergeCell ref="A5:E5"/>
    <mergeCell ref="C7:D7"/>
    <mergeCell ref="A1:E1"/>
    <mergeCell ref="G1:M1"/>
    <mergeCell ref="A2:E2"/>
    <mergeCell ref="G2:I2"/>
    <mergeCell ref="A3:E3"/>
    <mergeCell ref="G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60" zoomScaleNormal="60" zoomScalePageLayoutView="0" workbookViewId="0" topLeftCell="A1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8" max="8" width="13.851562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251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250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249</v>
      </c>
      <c r="B5" s="138"/>
      <c r="C5" s="138"/>
      <c r="D5" s="138"/>
      <c r="E5" s="139"/>
      <c r="F5" s="53"/>
      <c r="G5" s="58" t="s">
        <v>69</v>
      </c>
      <c r="H5" s="59">
        <f>1*D12</f>
        <v>81.25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87.5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84.375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78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248</v>
      </c>
      <c r="D9" s="18"/>
      <c r="E9" s="18" t="s">
        <v>248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36</v>
      </c>
      <c r="D11" s="5">
        <f>COUNTIF(C11:C26,"&gt;="&amp;D10)</f>
        <v>13</v>
      </c>
      <c r="E11" s="5">
        <v>38</v>
      </c>
      <c r="F11" s="70">
        <f>COUNTIF(E11:E26,"&gt;="&amp;F10)</f>
        <v>14</v>
      </c>
      <c r="G11" s="50" t="s">
        <v>6</v>
      </c>
      <c r="H11" s="1"/>
      <c r="I11" s="1"/>
      <c r="J11" s="1"/>
      <c r="K11" s="1">
        <v>3</v>
      </c>
      <c r="L11" s="1"/>
      <c r="M11" s="1">
        <v>3</v>
      </c>
      <c r="N11" s="19"/>
      <c r="O11" s="19"/>
      <c r="P11" s="19"/>
      <c r="Q11" s="19"/>
      <c r="R11" s="19"/>
      <c r="S11" s="1">
        <v>3</v>
      </c>
      <c r="T11" s="19"/>
      <c r="U11" s="19"/>
      <c r="V11" s="1">
        <v>3</v>
      </c>
      <c r="W11" s="67"/>
    </row>
    <row r="12" spans="1:23" ht="15">
      <c r="A12" s="2">
        <v>2</v>
      </c>
      <c r="B12" s="10">
        <v>170301150003</v>
      </c>
      <c r="C12" s="5">
        <v>46</v>
      </c>
      <c r="D12" s="71">
        <f>(D11/D13)*100</f>
        <v>81.25</v>
      </c>
      <c r="E12" s="5">
        <v>47</v>
      </c>
      <c r="F12" s="72">
        <f>(F11/F13)*100</f>
        <v>87.5</v>
      </c>
      <c r="G12" s="50" t="s">
        <v>7</v>
      </c>
      <c r="H12" s="1"/>
      <c r="I12" s="1"/>
      <c r="J12" s="1"/>
      <c r="K12" s="1">
        <v>3</v>
      </c>
      <c r="L12" s="1"/>
      <c r="M12" s="1">
        <v>3</v>
      </c>
      <c r="N12" s="19"/>
      <c r="O12" s="19"/>
      <c r="P12" s="19"/>
      <c r="Q12" s="19"/>
      <c r="R12" s="19"/>
      <c r="S12" s="1">
        <v>3</v>
      </c>
      <c r="T12" s="19"/>
      <c r="U12" s="19"/>
      <c r="V12" s="1">
        <v>3</v>
      </c>
      <c r="W12" s="67"/>
    </row>
    <row r="13" spans="1:23" ht="15">
      <c r="A13" s="2">
        <v>3</v>
      </c>
      <c r="B13" s="10">
        <v>170301150005</v>
      </c>
      <c r="C13" s="5">
        <v>22</v>
      </c>
      <c r="D13" s="74">
        <v>16</v>
      </c>
      <c r="E13" s="5">
        <v>23</v>
      </c>
      <c r="F13" s="74">
        <f>1*D13</f>
        <v>16</v>
      </c>
      <c r="G13" s="50" t="s">
        <v>9</v>
      </c>
      <c r="H13" s="1"/>
      <c r="I13" s="1"/>
      <c r="J13" s="1"/>
      <c r="K13" s="1">
        <v>3</v>
      </c>
      <c r="L13" s="1"/>
      <c r="M13" s="1">
        <v>3</v>
      </c>
      <c r="N13" s="19"/>
      <c r="O13" s="19"/>
      <c r="P13" s="19"/>
      <c r="Q13" s="19"/>
      <c r="R13" s="19"/>
      <c r="S13" s="1">
        <v>3</v>
      </c>
      <c r="T13" s="19"/>
      <c r="U13" s="19"/>
      <c r="V13" s="1">
        <v>3</v>
      </c>
      <c r="W13" s="67"/>
    </row>
    <row r="14" spans="1:23" ht="15">
      <c r="A14" s="2">
        <v>4</v>
      </c>
      <c r="B14" s="10">
        <v>170301150007</v>
      </c>
      <c r="C14" s="5">
        <v>44</v>
      </c>
      <c r="D14" s="5"/>
      <c r="E14" s="5">
        <v>44</v>
      </c>
      <c r="F14" s="5"/>
      <c r="G14" s="50" t="s">
        <v>10</v>
      </c>
      <c r="H14" s="1"/>
      <c r="I14" s="1"/>
      <c r="J14" s="1"/>
      <c r="K14" s="1">
        <v>3</v>
      </c>
      <c r="L14" s="1"/>
      <c r="M14" s="1">
        <v>3</v>
      </c>
      <c r="N14" s="19"/>
      <c r="O14" s="19"/>
      <c r="P14" s="19"/>
      <c r="Q14" s="19"/>
      <c r="R14" s="19"/>
      <c r="S14" s="1">
        <v>3</v>
      </c>
      <c r="T14" s="19"/>
      <c r="U14" s="19"/>
      <c r="V14" s="1">
        <v>3</v>
      </c>
      <c r="W14" s="67"/>
    </row>
    <row r="15" spans="1:23" ht="15">
      <c r="A15" s="2">
        <v>5</v>
      </c>
      <c r="B15" s="10">
        <v>170301150008</v>
      </c>
      <c r="C15" s="5">
        <v>36</v>
      </c>
      <c r="D15" s="5"/>
      <c r="E15" s="5">
        <v>36</v>
      </c>
      <c r="F15" s="5"/>
      <c r="G15" s="50"/>
      <c r="H15" s="1"/>
      <c r="I15" s="1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170301150009</v>
      </c>
      <c r="C16" s="5">
        <v>43</v>
      </c>
      <c r="D16" s="5"/>
      <c r="E16" s="5">
        <v>45</v>
      </c>
      <c r="F16" s="5"/>
      <c r="G16" s="51" t="s">
        <v>79</v>
      </c>
      <c r="H16" s="10"/>
      <c r="I16" s="10"/>
      <c r="J16" s="10"/>
      <c r="K16" s="10">
        <f>AVERAGE(K11:K14)</f>
        <v>3</v>
      </c>
      <c r="L16" s="10"/>
      <c r="M16" s="10">
        <f>AVERAGE(M11:M14)</f>
        <v>3</v>
      </c>
      <c r="N16" s="10"/>
      <c r="O16" s="10"/>
      <c r="P16" s="10"/>
      <c r="Q16" s="10"/>
      <c r="R16" s="10"/>
      <c r="S16" s="10">
        <f>AVERAGE(S11:S14)</f>
        <v>3</v>
      </c>
      <c r="T16" s="10"/>
      <c r="U16" s="10"/>
      <c r="V16" s="10">
        <f>AVERAGE(V11:V14)</f>
        <v>3</v>
      </c>
      <c r="W16" s="22"/>
    </row>
    <row r="17" spans="1:23" ht="15">
      <c r="A17" s="2">
        <v>7</v>
      </c>
      <c r="B17" s="10">
        <v>170301150012</v>
      </c>
      <c r="C17" s="5">
        <v>45</v>
      </c>
      <c r="D17" s="5"/>
      <c r="E17" s="5">
        <v>44</v>
      </c>
      <c r="G17" s="52" t="s">
        <v>14</v>
      </c>
      <c r="H17" s="8"/>
      <c r="I17" s="8"/>
      <c r="J17" s="8"/>
      <c r="K17" s="8">
        <f>(H7*K16)/100</f>
        <v>2.53125</v>
      </c>
      <c r="L17" s="8"/>
      <c r="M17" s="8">
        <f>(H7*M16)/100</f>
        <v>2.53125</v>
      </c>
      <c r="N17" s="8"/>
      <c r="O17" s="8"/>
      <c r="P17" s="8"/>
      <c r="Q17" s="8"/>
      <c r="R17" s="8"/>
      <c r="S17" s="8">
        <f>(H7*S16)/100</f>
        <v>2.53125</v>
      </c>
      <c r="T17" s="8"/>
      <c r="U17" s="8"/>
      <c r="V17" s="8">
        <f>(H7*V16)/100</f>
        <v>2.53125</v>
      </c>
      <c r="W17" s="22"/>
    </row>
    <row r="18" spans="1:5" ht="14.25">
      <c r="A18" s="2">
        <v>8</v>
      </c>
      <c r="B18" s="10">
        <v>170301150014</v>
      </c>
      <c r="C18" s="5">
        <v>47</v>
      </c>
      <c r="D18" s="5"/>
      <c r="E18" s="5">
        <v>47</v>
      </c>
    </row>
    <row r="19" spans="1:5" ht="14.25">
      <c r="A19" s="2">
        <v>9</v>
      </c>
      <c r="B19" s="10">
        <v>170301150016</v>
      </c>
      <c r="C19" s="5">
        <v>26</v>
      </c>
      <c r="D19" s="5"/>
      <c r="E19" s="5">
        <v>30</v>
      </c>
    </row>
    <row r="20" spans="1:5" ht="14.25">
      <c r="A20" s="2">
        <v>10</v>
      </c>
      <c r="B20" s="10">
        <v>170301150018</v>
      </c>
      <c r="C20" s="5">
        <v>44</v>
      </c>
      <c r="D20" s="5"/>
      <c r="E20" s="5">
        <v>45</v>
      </c>
    </row>
    <row r="21" spans="1:5" ht="14.25">
      <c r="A21" s="2">
        <v>11</v>
      </c>
      <c r="B21" s="10">
        <v>170301150019</v>
      </c>
      <c r="C21" s="5">
        <v>36</v>
      </c>
      <c r="D21" s="5"/>
      <c r="E21" s="5">
        <v>37</v>
      </c>
    </row>
    <row r="22" spans="1:5" ht="14.25">
      <c r="A22" s="2">
        <v>12</v>
      </c>
      <c r="B22" s="10">
        <v>170301150020</v>
      </c>
      <c r="C22" s="5">
        <v>46</v>
      </c>
      <c r="D22" s="5"/>
      <c r="E22" s="5">
        <v>43</v>
      </c>
    </row>
    <row r="23" spans="1:5" ht="14.25">
      <c r="A23" s="2">
        <v>13</v>
      </c>
      <c r="B23" s="10">
        <v>170301150021</v>
      </c>
      <c r="C23" s="5">
        <v>36</v>
      </c>
      <c r="D23" s="5"/>
      <c r="E23" s="5">
        <v>36</v>
      </c>
    </row>
    <row r="24" spans="1:5" ht="14.25">
      <c r="A24" s="2">
        <v>14</v>
      </c>
      <c r="B24" s="10">
        <v>170301150022</v>
      </c>
      <c r="C24" s="5">
        <v>46</v>
      </c>
      <c r="D24" s="5"/>
      <c r="E24" s="5">
        <v>46</v>
      </c>
    </row>
    <row r="25" spans="1:5" ht="14.25">
      <c r="A25" s="2">
        <v>15</v>
      </c>
      <c r="B25" s="10">
        <v>170301151025</v>
      </c>
      <c r="C25" s="5">
        <v>46</v>
      </c>
      <c r="E25" s="5">
        <v>44</v>
      </c>
    </row>
    <row r="26" spans="1:5" ht="14.25">
      <c r="A26" s="2">
        <v>16</v>
      </c>
      <c r="B26" s="10">
        <v>170301151026</v>
      </c>
      <c r="C26" s="5">
        <v>0</v>
      </c>
      <c r="E26" s="5">
        <v>0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101"/>
  <sheetViews>
    <sheetView zoomScale="73" zoomScaleNormal="73" zoomScalePageLayoutView="0" workbookViewId="0" topLeftCell="A3">
      <selection activeCell="H17" sqref="H17:V17"/>
    </sheetView>
  </sheetViews>
  <sheetFormatPr defaultColWidth="9.140625" defaultRowHeight="15"/>
  <cols>
    <col min="2" max="2" width="20.28125" style="0" customWidth="1"/>
    <col min="3" max="3" width="16.00390625" style="0" customWidth="1"/>
    <col min="5" max="5" width="20.140625" style="0" customWidth="1"/>
    <col min="7" max="7" width="16.421875" style="0" customWidth="1"/>
    <col min="8" max="8" width="16.00390625" style="0" customWidth="1"/>
    <col min="9" max="9" width="11.8515625" style="0" customWidth="1"/>
  </cols>
  <sheetData>
    <row r="1" spans="1:23" ht="14.25">
      <c r="A1" s="137" t="s">
        <v>60</v>
      </c>
      <c r="B1" s="142"/>
      <c r="C1" s="142"/>
      <c r="D1" s="142"/>
      <c r="E1" s="143"/>
      <c r="F1" s="53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4.25">
      <c r="A2" s="145" t="s">
        <v>0</v>
      </c>
      <c r="B2" s="145"/>
      <c r="C2" s="145"/>
      <c r="D2" s="145"/>
      <c r="E2" s="145"/>
      <c r="F2" s="53"/>
      <c r="G2" s="146" t="s">
        <v>61</v>
      </c>
      <c r="H2" s="147"/>
      <c r="I2" s="14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72">
      <c r="A3" s="136" t="s">
        <v>254</v>
      </c>
      <c r="B3" s="136"/>
      <c r="C3" s="136"/>
      <c r="D3" s="136"/>
      <c r="E3" s="136"/>
      <c r="F3" s="53"/>
      <c r="G3" s="133" t="s">
        <v>62</v>
      </c>
      <c r="H3" s="134"/>
      <c r="I3" s="54" t="s">
        <v>63</v>
      </c>
      <c r="J3" s="27"/>
      <c r="K3" s="55" t="s">
        <v>64</v>
      </c>
      <c r="L3" s="55" t="s">
        <v>65</v>
      </c>
      <c r="M3" s="27"/>
      <c r="N3" s="55" t="s">
        <v>66</v>
      </c>
      <c r="O3" s="135" t="s">
        <v>39</v>
      </c>
      <c r="P3" s="135"/>
      <c r="Q3" s="135"/>
      <c r="R3" s="135"/>
      <c r="S3" s="135"/>
      <c r="T3" s="135"/>
      <c r="U3" s="135"/>
      <c r="V3" s="135"/>
      <c r="W3" s="135"/>
    </row>
    <row r="4" spans="1:23" ht="36.75" customHeight="1">
      <c r="A4" s="136" t="s">
        <v>253</v>
      </c>
      <c r="B4" s="136"/>
      <c r="C4" s="136"/>
      <c r="D4" s="136"/>
      <c r="E4" s="136"/>
      <c r="F4" s="53"/>
      <c r="G4" s="133" t="s">
        <v>67</v>
      </c>
      <c r="H4" s="134"/>
      <c r="I4" s="21"/>
      <c r="J4" s="27"/>
      <c r="K4" s="56" t="s">
        <v>68</v>
      </c>
      <c r="L4" s="56">
        <v>3</v>
      </c>
      <c r="M4" s="57"/>
      <c r="N4" s="56">
        <v>3</v>
      </c>
      <c r="O4" s="135"/>
      <c r="P4" s="135"/>
      <c r="Q4" s="135"/>
      <c r="R4" s="135"/>
      <c r="S4" s="135"/>
      <c r="T4" s="135"/>
      <c r="U4" s="135"/>
      <c r="V4" s="135"/>
      <c r="W4" s="135"/>
    </row>
    <row r="5" spans="1:23" ht="15">
      <c r="A5" s="137" t="s">
        <v>252</v>
      </c>
      <c r="B5" s="138"/>
      <c r="C5" s="138"/>
      <c r="D5" s="138"/>
      <c r="E5" s="139"/>
      <c r="F5" s="53"/>
      <c r="G5" s="58" t="s">
        <v>69</v>
      </c>
      <c r="H5" s="59">
        <f>1*D12</f>
        <v>56.25</v>
      </c>
      <c r="I5" s="21"/>
      <c r="J5" s="27"/>
      <c r="K5" s="60" t="s">
        <v>70</v>
      </c>
      <c r="L5" s="60">
        <v>2</v>
      </c>
      <c r="M5" s="57"/>
      <c r="N5" s="60">
        <v>2</v>
      </c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>
      <c r="A6" s="23"/>
      <c r="B6" s="42" t="s">
        <v>1</v>
      </c>
      <c r="C6" s="44" t="s">
        <v>71</v>
      </c>
      <c r="D6" s="44" t="s">
        <v>72</v>
      </c>
      <c r="E6" s="44" t="s">
        <v>73</v>
      </c>
      <c r="F6" s="44" t="s">
        <v>72</v>
      </c>
      <c r="G6" s="58" t="s">
        <v>73</v>
      </c>
      <c r="H6" s="61">
        <f>1*F12</f>
        <v>18.75</v>
      </c>
      <c r="I6" s="21"/>
      <c r="J6" s="27"/>
      <c r="K6" s="62" t="s">
        <v>74</v>
      </c>
      <c r="L6" s="62">
        <v>1</v>
      </c>
      <c r="M6" s="57"/>
      <c r="N6" s="62">
        <v>1</v>
      </c>
      <c r="O6" s="135"/>
      <c r="P6" s="135"/>
      <c r="Q6" s="135"/>
      <c r="R6" s="135"/>
      <c r="S6" s="135"/>
      <c r="T6" s="135"/>
      <c r="U6" s="135"/>
      <c r="V6" s="135"/>
      <c r="W6" s="135"/>
    </row>
    <row r="7" spans="1:23" ht="43.5">
      <c r="A7" s="23"/>
      <c r="B7" s="42" t="s">
        <v>2</v>
      </c>
      <c r="C7" s="140" t="s">
        <v>12</v>
      </c>
      <c r="D7" s="141"/>
      <c r="E7" s="18" t="s">
        <v>12</v>
      </c>
      <c r="F7" s="18"/>
      <c r="G7" s="54" t="s">
        <v>75</v>
      </c>
      <c r="H7" s="63">
        <f>AVERAGE(H5:H6)</f>
        <v>37.5</v>
      </c>
      <c r="I7" s="64">
        <v>0.6</v>
      </c>
      <c r="J7" s="27"/>
      <c r="K7" s="65" t="s">
        <v>76</v>
      </c>
      <c r="L7" s="65">
        <v>0</v>
      </c>
      <c r="M7" s="57"/>
      <c r="N7" s="65"/>
      <c r="O7" s="135"/>
      <c r="P7" s="135"/>
      <c r="Q7" s="135"/>
      <c r="R7" s="135"/>
      <c r="S7" s="135"/>
      <c r="T7" s="135"/>
      <c r="U7" s="135"/>
      <c r="V7" s="135"/>
      <c r="W7" s="135"/>
    </row>
    <row r="8" spans="1:23" ht="14.25">
      <c r="A8" s="23"/>
      <c r="B8" s="42" t="s">
        <v>3</v>
      </c>
      <c r="C8" s="18" t="s">
        <v>4</v>
      </c>
      <c r="D8" s="18"/>
      <c r="E8" s="18" t="s">
        <v>15</v>
      </c>
      <c r="F8" s="18"/>
      <c r="G8" s="54" t="s">
        <v>77</v>
      </c>
      <c r="H8" s="58" t="s">
        <v>262</v>
      </c>
      <c r="I8" s="2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4.25">
      <c r="A9" s="23"/>
      <c r="B9" s="42" t="s">
        <v>5</v>
      </c>
      <c r="C9" s="18" t="s">
        <v>40</v>
      </c>
      <c r="D9" s="18"/>
      <c r="E9" s="18" t="s">
        <v>40</v>
      </c>
      <c r="F9" s="75"/>
      <c r="G9" s="23"/>
      <c r="H9" s="25"/>
      <c r="I9" s="2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67"/>
    </row>
    <row r="10" spans="1:23" ht="15">
      <c r="A10" s="24"/>
      <c r="B10" s="42" t="s">
        <v>8</v>
      </c>
      <c r="C10" s="4">
        <v>50</v>
      </c>
      <c r="D10" s="68">
        <f>(0.55*50)</f>
        <v>27.500000000000004</v>
      </c>
      <c r="E10" s="4">
        <v>50</v>
      </c>
      <c r="F10" s="69">
        <f>0.55*50</f>
        <v>27.500000000000004</v>
      </c>
      <c r="G10" s="49"/>
      <c r="H10" s="9" t="s">
        <v>13</v>
      </c>
      <c r="I10" s="9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1" t="s">
        <v>21</v>
      </c>
      <c r="O10" s="11" t="s">
        <v>22</v>
      </c>
      <c r="P10" s="11" t="s">
        <v>23</v>
      </c>
      <c r="Q10" s="11" t="s">
        <v>24</v>
      </c>
      <c r="R10" s="11" t="s">
        <v>29</v>
      </c>
      <c r="S10" s="11" t="s">
        <v>25</v>
      </c>
      <c r="T10" s="11" t="s">
        <v>26</v>
      </c>
      <c r="U10" s="11" t="s">
        <v>27</v>
      </c>
      <c r="V10" s="11" t="s">
        <v>28</v>
      </c>
      <c r="W10" s="67"/>
    </row>
    <row r="11" spans="1:23" ht="15">
      <c r="A11" s="2">
        <v>1</v>
      </c>
      <c r="B11" s="10">
        <v>170301150002</v>
      </c>
      <c r="C11" s="5">
        <v>25</v>
      </c>
      <c r="D11" s="5">
        <f>COUNTIF(C11:C26,"&gt;="&amp;D10)</f>
        <v>9</v>
      </c>
      <c r="E11" s="5">
        <v>18</v>
      </c>
      <c r="F11" s="70">
        <f>COUNTIF(E11:E26,"&gt;="&amp;F10)</f>
        <v>3</v>
      </c>
      <c r="G11" s="50" t="s">
        <v>6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/>
      <c r="N11" s="19"/>
      <c r="O11" s="19"/>
      <c r="P11" s="19">
        <v>2</v>
      </c>
      <c r="Q11" s="19">
        <v>2</v>
      </c>
      <c r="R11" s="19">
        <v>3</v>
      </c>
      <c r="S11" s="19">
        <v>3</v>
      </c>
      <c r="T11" s="19">
        <v>3</v>
      </c>
      <c r="U11" s="19">
        <v>3</v>
      </c>
      <c r="V11" s="19">
        <v>3</v>
      </c>
      <c r="W11" s="67"/>
    </row>
    <row r="12" spans="1:23" ht="15">
      <c r="A12" s="2">
        <v>2</v>
      </c>
      <c r="B12" s="10">
        <v>170301150003</v>
      </c>
      <c r="C12" s="5">
        <v>17</v>
      </c>
      <c r="D12" s="71">
        <f>(D11/D13)*100</f>
        <v>56.25</v>
      </c>
      <c r="E12" s="5">
        <v>6</v>
      </c>
      <c r="F12" s="72">
        <f>(F11/F13)*100</f>
        <v>18.75</v>
      </c>
      <c r="G12" s="50"/>
      <c r="H12" s="1"/>
      <c r="I12" s="1"/>
      <c r="J12" s="1"/>
      <c r="K12" s="1"/>
      <c r="L12" s="1"/>
      <c r="M12" s="1"/>
      <c r="N12" s="19"/>
      <c r="O12" s="19"/>
      <c r="P12" s="19"/>
      <c r="Q12" s="19"/>
      <c r="R12" s="19"/>
      <c r="S12" s="19"/>
      <c r="T12" s="19"/>
      <c r="U12" s="19"/>
      <c r="V12" s="19"/>
      <c r="W12" s="67"/>
    </row>
    <row r="13" spans="1:23" ht="15">
      <c r="A13" s="2">
        <v>3</v>
      </c>
      <c r="B13" s="10">
        <v>170301150005</v>
      </c>
      <c r="C13" s="5">
        <v>9</v>
      </c>
      <c r="D13" s="74">
        <v>16</v>
      </c>
      <c r="E13" s="5">
        <v>13</v>
      </c>
      <c r="F13" s="74">
        <f>1*D13</f>
        <v>16</v>
      </c>
      <c r="G13" s="50"/>
      <c r="H13" s="1"/>
      <c r="I13" s="1"/>
      <c r="J13" s="1"/>
      <c r="K13" s="1"/>
      <c r="L13" s="1"/>
      <c r="M13" s="1"/>
      <c r="N13" s="19"/>
      <c r="O13" s="19"/>
      <c r="P13" s="19"/>
      <c r="Q13" s="19"/>
      <c r="R13" s="19"/>
      <c r="S13" s="19"/>
      <c r="T13" s="19"/>
      <c r="U13" s="19"/>
      <c r="V13" s="19"/>
      <c r="W13" s="67"/>
    </row>
    <row r="14" spans="1:23" ht="15">
      <c r="A14" s="2">
        <v>4</v>
      </c>
      <c r="B14" s="10">
        <v>170301150007</v>
      </c>
      <c r="C14" s="5">
        <v>45</v>
      </c>
      <c r="D14" s="5"/>
      <c r="E14" s="5">
        <v>15</v>
      </c>
      <c r="F14" s="5"/>
      <c r="G14" s="50"/>
      <c r="H14" s="1"/>
      <c r="I14" s="1"/>
      <c r="J14" s="1"/>
      <c r="K14" s="1"/>
      <c r="L14" s="1"/>
      <c r="M14" s="1"/>
      <c r="N14" s="19"/>
      <c r="O14" s="19"/>
      <c r="P14" s="19"/>
      <c r="Q14" s="19"/>
      <c r="R14" s="19"/>
      <c r="S14" s="19"/>
      <c r="T14" s="19"/>
      <c r="U14" s="19"/>
      <c r="V14" s="19"/>
      <c r="W14" s="67"/>
    </row>
    <row r="15" spans="1:23" ht="15">
      <c r="A15" s="2">
        <v>5</v>
      </c>
      <c r="B15" s="10">
        <v>170301150008</v>
      </c>
      <c r="C15" s="5">
        <v>32</v>
      </c>
      <c r="D15" s="5"/>
      <c r="E15" s="5">
        <v>15</v>
      </c>
      <c r="F15" s="5"/>
      <c r="G15" s="50"/>
      <c r="H15" s="1"/>
      <c r="I15" s="1"/>
      <c r="J15" s="1"/>
      <c r="K15" s="1"/>
      <c r="L15" s="1"/>
      <c r="M15" s="1"/>
      <c r="N15" s="19"/>
      <c r="O15" s="19"/>
      <c r="P15" s="19"/>
      <c r="Q15" s="19"/>
      <c r="R15" s="19"/>
      <c r="S15" s="19"/>
      <c r="T15" s="19"/>
      <c r="U15" s="19"/>
      <c r="V15" s="19"/>
      <c r="W15" s="22"/>
    </row>
    <row r="16" spans="1:23" ht="30.75">
      <c r="A16" s="2">
        <v>6</v>
      </c>
      <c r="B16" s="10">
        <v>170301150009</v>
      </c>
      <c r="C16" s="5">
        <v>38</v>
      </c>
      <c r="D16" s="5"/>
      <c r="E16" s="5">
        <v>30</v>
      </c>
      <c r="F16" s="5"/>
      <c r="G16" s="51" t="s">
        <v>79</v>
      </c>
      <c r="H16" s="10">
        <v>3</v>
      </c>
      <c r="I16" s="10">
        <v>3</v>
      </c>
      <c r="J16" s="10">
        <v>3</v>
      </c>
      <c r="K16" s="10">
        <v>3</v>
      </c>
      <c r="L16" s="10">
        <v>3</v>
      </c>
      <c r="M16" s="10"/>
      <c r="N16" s="10"/>
      <c r="O16" s="10"/>
      <c r="P16" s="10">
        <v>2</v>
      </c>
      <c r="Q16" s="10">
        <v>2</v>
      </c>
      <c r="R16" s="10">
        <v>3</v>
      </c>
      <c r="S16" s="10">
        <v>3</v>
      </c>
      <c r="T16" s="10">
        <v>3</v>
      </c>
      <c r="U16" s="10">
        <v>3</v>
      </c>
      <c r="V16" s="10">
        <f>AVERAGE(V11:V14)</f>
        <v>3</v>
      </c>
      <c r="W16" s="22"/>
    </row>
    <row r="17" spans="1:23" ht="15">
      <c r="A17" s="2">
        <v>7</v>
      </c>
      <c r="B17" s="10">
        <v>170301150012</v>
      </c>
      <c r="C17" s="5">
        <v>48</v>
      </c>
      <c r="D17" s="5"/>
      <c r="E17" s="5">
        <v>31</v>
      </c>
      <c r="G17" s="52" t="s">
        <v>14</v>
      </c>
      <c r="H17" s="8">
        <f>(H7*H16)/100</f>
        <v>1.125</v>
      </c>
      <c r="I17" s="8">
        <f>(H7*I16)/100</f>
        <v>1.125</v>
      </c>
      <c r="J17" s="8">
        <f>(H7*J16)/100</f>
        <v>1.125</v>
      </c>
      <c r="K17" s="8">
        <f>(H7*K16)/100</f>
        <v>1.125</v>
      </c>
      <c r="L17" s="8">
        <f>(H7*L16)/100</f>
        <v>1.125</v>
      </c>
      <c r="M17" s="8"/>
      <c r="N17" s="8"/>
      <c r="O17" s="8"/>
      <c r="P17" s="8">
        <f>(H7*P16)/100</f>
        <v>0.75</v>
      </c>
      <c r="Q17" s="8">
        <f>(H7*Q16)/100</f>
        <v>0.75</v>
      </c>
      <c r="R17" s="8">
        <f>(H7*R16)/100</f>
        <v>1.125</v>
      </c>
      <c r="S17" s="8">
        <f>(H7*S16)/100</f>
        <v>1.125</v>
      </c>
      <c r="T17" s="8">
        <f>(H7*T16)/100</f>
        <v>1.125</v>
      </c>
      <c r="U17" s="8">
        <f>(H7*U16)/100</f>
        <v>1.125</v>
      </c>
      <c r="V17" s="8">
        <f>(H7*V16)/100</f>
        <v>1.125</v>
      </c>
      <c r="W17" s="22"/>
    </row>
    <row r="18" spans="1:5" ht="14.25">
      <c r="A18" s="2">
        <v>8</v>
      </c>
      <c r="B18" s="10">
        <v>170301150014</v>
      </c>
      <c r="C18" s="5">
        <v>37</v>
      </c>
      <c r="D18" s="5"/>
      <c r="E18" s="5">
        <v>18</v>
      </c>
    </row>
    <row r="19" spans="1:5" ht="14.25">
      <c r="A19" s="2">
        <v>9</v>
      </c>
      <c r="B19" s="10">
        <v>170301150016</v>
      </c>
      <c r="C19" s="5">
        <v>1</v>
      </c>
      <c r="D19" s="5"/>
      <c r="E19" s="5">
        <v>0</v>
      </c>
    </row>
    <row r="20" spans="1:5" ht="14.25">
      <c r="A20" s="2">
        <v>10</v>
      </c>
      <c r="B20" s="10">
        <v>170301150018</v>
      </c>
      <c r="C20" s="5">
        <v>47</v>
      </c>
      <c r="D20" s="5"/>
      <c r="E20" s="5">
        <v>8</v>
      </c>
    </row>
    <row r="21" spans="1:5" ht="14.25">
      <c r="A21" s="2">
        <v>11</v>
      </c>
      <c r="B21" s="10">
        <v>170301150019</v>
      </c>
      <c r="C21" s="5">
        <v>26</v>
      </c>
      <c r="D21" s="5"/>
      <c r="E21" s="5">
        <v>24</v>
      </c>
    </row>
    <row r="22" spans="1:5" ht="14.25">
      <c r="A22" s="2">
        <v>12</v>
      </c>
      <c r="B22" s="10">
        <v>170301150020</v>
      </c>
      <c r="C22" s="5">
        <v>37</v>
      </c>
      <c r="D22" s="5"/>
      <c r="E22" s="5">
        <v>15</v>
      </c>
    </row>
    <row r="23" spans="1:5" ht="14.25">
      <c r="A23" s="2">
        <v>13</v>
      </c>
      <c r="B23" s="10">
        <v>170301150021</v>
      </c>
      <c r="C23" s="5">
        <v>2</v>
      </c>
      <c r="D23" s="5"/>
      <c r="E23" s="5">
        <v>0</v>
      </c>
    </row>
    <row r="24" spans="1:5" ht="14.25">
      <c r="A24" s="2">
        <v>14</v>
      </c>
      <c r="B24" s="10">
        <v>170301150022</v>
      </c>
      <c r="C24" s="5">
        <v>45</v>
      </c>
      <c r="D24" s="5"/>
      <c r="E24" s="5">
        <v>25</v>
      </c>
    </row>
    <row r="25" spans="1:5" ht="14.25">
      <c r="A25" s="2">
        <v>15</v>
      </c>
      <c r="B25" s="10">
        <v>170301151025</v>
      </c>
      <c r="C25" s="5">
        <v>40</v>
      </c>
      <c r="E25" s="5">
        <v>31</v>
      </c>
    </row>
    <row r="26" spans="1:5" ht="14.25">
      <c r="A26" s="2">
        <v>16</v>
      </c>
      <c r="B26" s="10">
        <v>170301151026</v>
      </c>
      <c r="C26" s="5">
        <v>0</v>
      </c>
      <c r="E26" s="5">
        <v>0</v>
      </c>
    </row>
    <row r="97" spans="2:3" ht="14.25">
      <c r="B97" s="5">
        <v>42</v>
      </c>
      <c r="C97" s="5">
        <v>46</v>
      </c>
    </row>
    <row r="98" spans="2:3" ht="14.25">
      <c r="B98" s="5">
        <v>37</v>
      </c>
      <c r="C98" s="5">
        <v>48</v>
      </c>
    </row>
    <row r="99" spans="2:3" ht="14.25">
      <c r="B99" s="5">
        <v>42</v>
      </c>
      <c r="C99" s="5">
        <v>46</v>
      </c>
    </row>
    <row r="100" spans="2:3" ht="14.25">
      <c r="B100" s="5">
        <v>44</v>
      </c>
      <c r="C100" s="5">
        <v>39</v>
      </c>
    </row>
    <row r="101" spans="2:3" ht="14.25">
      <c r="B101" s="5">
        <v>43</v>
      </c>
      <c r="C101" s="5">
        <v>30</v>
      </c>
    </row>
  </sheetData>
  <sheetProtection/>
  <mergeCells count="11">
    <mergeCell ref="G3:H3"/>
    <mergeCell ref="A4:E4"/>
    <mergeCell ref="G4:H4"/>
    <mergeCell ref="O3:W7"/>
    <mergeCell ref="A1:E1"/>
    <mergeCell ref="A5:E5"/>
    <mergeCell ref="C7:D7"/>
    <mergeCell ref="G1:M1"/>
    <mergeCell ref="A2:E2"/>
    <mergeCell ref="G2:I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2022-11-19T09:34:32Z</dcterms:modified>
  <cp:category/>
  <cp:version/>
  <cp:contentType/>
  <cp:contentStatus/>
</cp:coreProperties>
</file>